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cliente\Desktop\"/>
    </mc:Choice>
  </mc:AlternateContent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0" yWindow="0" windowWidth="20490" windowHeight="7635" tabRatio="900" firstSheet="6" activeTab="18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B373" i="29" l="1"/>
  <c r="CQ215" i="46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CB58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V64" i="22"/>
  <c r="V65" i="22"/>
  <c r="C120" i="22"/>
  <c r="V68" i="22"/>
  <c r="N52" i="22"/>
  <c r="N55" i="22"/>
  <c r="N50" i="22"/>
  <c r="N51" i="22"/>
  <c r="V69" i="22"/>
  <c r="CP205" i="4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D30" i="11" l="1"/>
  <c r="D22" i="11"/>
  <c r="D34" i="11"/>
  <c r="CJ51" i="1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L33" i="11" s="1"/>
  <c r="CC34" i="11"/>
  <c r="CD34" i="11"/>
  <c r="D17" i="11"/>
  <c r="D19" i="11"/>
  <c r="D25" i="11"/>
  <c r="CK25" i="11" s="1"/>
  <c r="CJ13" i="11"/>
  <c r="CK13" i="11"/>
  <c r="CM13" i="11"/>
  <c r="CL13" i="11"/>
  <c r="CJ17" i="11"/>
  <c r="CL17" i="11"/>
  <c r="CK17" i="11"/>
  <c r="CM17" i="11"/>
  <c r="CJ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K33" i="11" l="1"/>
  <c r="CJ33" i="11"/>
  <c r="CM33" i="11"/>
  <c r="CJ19" i="1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AS26" i="11" s="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AS25" i="11" s="1"/>
  <c r="CD25" i="11"/>
  <c r="CA19" i="11"/>
  <c r="AS19" i="11" s="1"/>
  <c r="CB19" i="11"/>
  <c r="CC19" i="11"/>
  <c r="CD19" i="11"/>
  <c r="CA17" i="11"/>
  <c r="AS17" i="11" s="1"/>
  <c r="CB17" i="11"/>
  <c r="CC17" i="11"/>
  <c r="CD17" i="11"/>
  <c r="AX51" i="11"/>
  <c r="AX50" i="11"/>
  <c r="CA33" i="11"/>
  <c r="AS33" i="11" s="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8" i="11"/>
  <c r="BU40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A239" i="28" s="1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AO38" i="32" s="1"/>
  <c r="CG38" i="32"/>
  <c r="CX36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7" i="34" l="1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E23" i="18"/>
  <c r="S159" i="31"/>
  <c r="AS12" i="11"/>
  <c r="A150" i="22" l="1"/>
  <c r="E22" i="18" s="1"/>
  <c r="D67" i="22"/>
  <c r="BS67" i="22" s="1"/>
  <c r="BZ67" i="22"/>
  <c r="CD67" i="22" l="1"/>
  <c r="BU67" i="22"/>
  <c r="BR67" i="22"/>
  <c r="BT67" i="22"/>
  <c r="CC67" i="22"/>
  <c r="CB67" i="22"/>
  <c r="BQ67" i="22"/>
  <c r="V67" i="22" s="1"/>
  <c r="CA67" i="22"/>
  <c r="B150" i="22" l="1"/>
  <c r="D22" i="18" s="1"/>
  <c r="D32" i="18" s="1"/>
  <c r="B7" i="44" s="1"/>
  <c r="B139" i="2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<sst xmlns="http://schemas.openxmlformats.org/spreadsheetml/2006/main" count="15281" uniqueCount="4452">
  <si>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</si>
  <si>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</si>
  <si>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</si>
  <si>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</si>
  <si>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</si>
  <si>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</si>
  <si>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</si>
  <si>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</si>
  <si>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</si>
  <si>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</si>
  <si>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</si>
  <si>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</si>
  <si>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</si>
  <si>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</si>
  <si>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</si>
  <si>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</si>
  <si>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</si>
  <si>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</si>
  <si>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</si>
  <si>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</si>
  <si>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</si>
  <si>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</si>
  <si>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</si>
  <si>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</si>
  <si>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</si>
  <si>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</si>
  <si>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</si>
  <si>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</si>
  <si>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</si>
  <si>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</si>
  <si>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</si>
  <si>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</si>
  <si>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</si>
  <si>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</si>
  <si>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</si>
  <si>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</si>
  <si>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</si>
  <si>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</si>
  <si>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</si>
  <si>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</si>
  <si>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</si>
  <si>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</si>
  <si>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</si>
  <si>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</si>
  <si>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</si>
  <si>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</si>
  <si>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</si>
  <si>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</si>
  <si>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</si>
  <si>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</si>
  <si>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</si>
  <si>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</si>
  <si>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</si>
  <si>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</si>
  <si>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</si>
  <si>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</si>
  <si>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</si>
  <si>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</si>
  <si>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</si>
  <si>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</si>
  <si>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</si>
  <si>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</si>
  <si>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</si>
  <si>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</si>
  <si>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</si>
  <si>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</si>
  <si>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</si>
  <si>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</si>
  <si>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</si>
  <si>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</si>
  <si>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</si>
  <si>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</si>
  <si>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</si>
  <si>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</si>
  <si>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</si>
  <si>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</si>
  <si>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</si>
  <si>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</si>
  <si>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</si>
  <si>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</si>
  <si>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</si>
  <si>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</si>
  <si>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</si>
  <si>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</si>
  <si>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</si>
  <si>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</si>
  <si>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</si>
  <si>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</si>
  <si>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</si>
  <si>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</si>
  <si>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</si>
  <si>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</si>
  <si>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</si>
  <si>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</si>
  <si>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</si>
  <si>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</si>
  <si>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</si>
  <si>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</si>
  <si>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</si>
  <si>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</si>
  <si>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</si>
  <si>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</si>
  <si>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</si>
  <si>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</si>
  <si>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</si>
  <si>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</si>
  <si>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</si>
  <si>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</si>
  <si>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</si>
  <si>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</si>
  <si>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</si>
  <si>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</si>
  <si>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</si>
  <si>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</si>
  <si>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</si>
  <si>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</si>
  <si>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</si>
  <si>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</si>
  <si>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</si>
  <si>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</si>
  <si>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</si>
  <si>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</si>
  <si>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</si>
  <si>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</si>
  <si>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</si>
  <si>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</si>
  <si>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</si>
  <si>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</si>
  <si>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</si>
  <si>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</si>
  <si>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</si>
  <si>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</si>
  <si>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</si>
  <si>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</si>
  <si>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</si>
  <si>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</si>
  <si>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</si>
  <si>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</si>
  <si>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</si>
  <si>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</si>
  <si>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</si>
  <si>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</si>
  <si>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</si>
  <si>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</si>
  <si>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</si>
  <si>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</si>
  <si>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</si>
  <si>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</si>
  <si>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</si>
  <si>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</si>
  <si>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</si>
  <si>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</si>
  <si>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</si>
  <si>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</si>
  <si>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</si>
  <si>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</si>
  <si>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</si>
  <si>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</si>
  <si>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</si>
  <si>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</si>
  <si>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</si>
  <si>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</si>
  <si>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</si>
  <si>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</si>
  <si>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</si>
  <si>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</si>
  <si>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</si>
  <si>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</si>
  <si>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</si>
  <si>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</si>
  <si>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</si>
  <si>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</si>
  <si>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</si>
  <si>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</si>
  <si>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</si>
  <si>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</si>
  <si>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</si>
  <si>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</si>
  <si>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</si>
  <si>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</si>
  <si>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</si>
  <si>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</si>
  <si>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</si>
  <si>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</si>
  <si>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</si>
  <si>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</si>
  <si>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</si>
  <si>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</si>
  <si>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</si>
  <si>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</si>
  <si>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</si>
  <si>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</si>
  <si>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</si>
  <si>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</si>
  <si>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</si>
  <si>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</si>
  <si>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</si>
  <si>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</si>
  <si>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</si>
  <si>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</si>
  <si>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</si>
  <si>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</si>
  <si>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</si>
  <si>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</si>
  <si>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</si>
  <si>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</si>
  <si>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</si>
  <si>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</si>
  <si>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</si>
  <si>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</si>
  <si>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</si>
  <si>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</si>
  <si>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</si>
  <si>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</si>
  <si>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</si>
  <si>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</si>
  <si>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</si>
  <si>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</si>
  <si>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</si>
  <si>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</si>
  <si>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</si>
  <si>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</si>
  <si>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</si>
  <si>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</si>
  <si>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</si>
  <si>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</si>
  <si>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</si>
  <si>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</si>
  <si>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</si>
  <si>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</si>
  <si>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</si>
  <si>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</si>
  <si>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</si>
  <si>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</si>
  <si>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</si>
  <si>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</si>
  <si>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</si>
  <si>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</si>
  <si>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</si>
  <si>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</si>
  <si>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</si>
  <si>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</si>
  <si>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</si>
  <si>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</si>
  <si>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</si>
  <si>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</si>
  <si>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</si>
  <si>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</si>
  <si>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</si>
  <si>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</si>
  <si>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</si>
  <si>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</si>
  <si>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</si>
  <si>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</si>
  <si>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</si>
  <si>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</si>
  <si>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</si>
  <si>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</si>
  <si>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</si>
  <si>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</si>
  <si>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</si>
  <si>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</si>
  <si>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</si>
  <si>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</si>
  <si>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</si>
  <si>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</si>
  <si>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</si>
  <si>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</si>
  <si>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</si>
  <si>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</si>
  <si>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</si>
  <si>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</si>
  <si>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</si>
  <si>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</si>
  <si>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</si>
  <si>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</si>
  <si>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</si>
  <si>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</si>
  <si>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</si>
  <si>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</si>
  <si>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</si>
  <si>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</si>
  <si>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</si>
  <si>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</si>
  <si>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</si>
  <si>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</si>
  <si>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</si>
  <si>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</si>
  <si>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</si>
  <si>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</si>
  <si>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</si>
  <si>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</si>
  <si>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</si>
  <si>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</si>
  <si>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</si>
  <si>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</si>
  <si>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</si>
  <si>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</si>
  <si>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</si>
  <si>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</si>
  <si>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</si>
  <si>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</si>
  <si>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</si>
  <si>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</si>
  <si>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</si>
  <si>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</si>
  <si>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</si>
  <si>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</si>
  <si>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</si>
  <si>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</si>
  <si>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</si>
  <si>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</si>
  <si>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</si>
  <si>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</si>
  <si>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</si>
  <si>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</si>
  <si>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</si>
  <si>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</si>
  <si>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</si>
  <si>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</si>
  <si>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</si>
  <si>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</si>
  <si>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</si>
  <si>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</si>
  <si>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</si>
  <si>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</si>
  <si>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</si>
  <si>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</si>
  <si>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</si>
  <si>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</si>
  <si>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</si>
  <si>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</si>
  <si>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</si>
  <si>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</si>
  <si>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</si>
  <si>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</si>
  <si>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</si>
  <si>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</si>
  <si>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</si>
  <si>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</si>
  <si>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</si>
  <si>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</si>
  <si>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</si>
  <si>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</si>
  <si>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</si>
  <si>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</si>
  <si>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</si>
  <si>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</si>
  <si>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</si>
  <si>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</si>
  <si>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</si>
  <si>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</si>
  <si>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</si>
  <si>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</si>
  <si>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</si>
  <si>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</si>
  <si>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</si>
  <si>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</si>
  <si>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</si>
  <si>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</si>
  <si>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</si>
  <si>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</si>
  <si>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</si>
  <si>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</si>
  <si>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</si>
  <si>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</si>
  <si>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</si>
  <si>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</si>
  <si>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</si>
  <si>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</si>
  <si>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</si>
  <si>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</si>
  <si>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</si>
  <si>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</si>
  <si>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</si>
  <si>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</si>
  <si>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</si>
  <si>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</si>
  <si>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</si>
  <si>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</si>
  <si>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</si>
  <si>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</si>
  <si>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</si>
  <si>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</si>
  <si>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</si>
  <si>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</si>
  <si>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</si>
  <si>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</si>
  <si>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</si>
  <si>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</si>
  <si>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</si>
  <si>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</si>
  <si>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</si>
  <si>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</si>
  <si>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</si>
  <si>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</si>
  <si>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</si>
  <si>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</si>
  <si>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</si>
  <si>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</si>
  <si>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</si>
  <si>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</si>
  <si>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</si>
  <si>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</si>
  <si>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</si>
  <si>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</si>
  <si>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</si>
  <si>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</si>
  <si>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</si>
  <si>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</si>
  <si>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</si>
  <si>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</si>
  <si>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</si>
  <si>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</si>
  <si>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</si>
  <si>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</si>
  <si>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</si>
  <si>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</si>
  <si>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</si>
  <si>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</si>
  <si>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</si>
  <si>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</si>
  <si>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</si>
  <si>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</si>
  <si>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</si>
  <si>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</si>
  <si>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</si>
  <si>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</si>
  <si>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</si>
  <si>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</si>
  <si>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</si>
  <si>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</si>
  <si>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</si>
  <si>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</si>
  <si>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</si>
  <si>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</si>
  <si>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</si>
  <si>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</si>
  <si>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</si>
  <si>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</si>
  <si>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</si>
  <si>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</si>
  <si>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</si>
  <si>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</si>
  <si>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</si>
  <si>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</si>
  <si>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</si>
  <si>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</si>
  <si>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</si>
  <si>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</si>
  <si>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</si>
  <si>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</si>
  <si>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</si>
  <si>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</si>
  <si>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</si>
  <si>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</si>
  <si>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</si>
  <si>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</si>
  <si>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</si>
  <si>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</si>
  <si>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</si>
  <si>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</si>
  <si>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</si>
  <si>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</si>
  <si>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</si>
  <si>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</si>
  <si>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</si>
  <si>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</si>
  <si>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</si>
  <si>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</si>
  <si>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</si>
  <si>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</si>
  <si>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</si>
  <si>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</si>
  <si>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</si>
  <si>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</si>
  <si>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</si>
  <si>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</si>
  <si>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</si>
  <si>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</si>
  <si>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</si>
  <si>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</si>
  <si>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</si>
  <si>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</si>
  <si>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</si>
  <si>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</si>
  <si>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</si>
  <si>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</si>
  <si>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</si>
  <si>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</si>
  <si>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</si>
  <si>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</si>
  <si>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</si>
  <si>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</si>
  <si>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</si>
  <si>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</si>
  <si>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</si>
  <si>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</si>
  <si>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</si>
  <si>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</si>
  <si>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</si>
  <si>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</si>
  <si>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</si>
  <si>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</si>
  <si>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</si>
  <si>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</si>
  <si>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</si>
  <si>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</si>
  <si>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</si>
  <si>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</si>
  <si>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</si>
  <si>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</si>
  <si>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</si>
  <si>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</si>
  <si>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</si>
  <si>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</si>
  <si>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</si>
  <si>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</si>
  <si>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</si>
  <si>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</si>
  <si>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</si>
  <si>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</si>
  <si>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</si>
  <si>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</si>
  <si>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</si>
  <si>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</si>
  <si>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</si>
  <si>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</si>
  <si>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</si>
  <si>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</si>
  <si>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</si>
  <si>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</si>
  <si>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</si>
  <si>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</si>
  <si>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</si>
  <si>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</si>
  <si>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</si>
  <si>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</si>
  <si>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</si>
  <si>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</si>
  <si>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</si>
  <si>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</si>
  <si>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</si>
  <si>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</si>
  <si>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</si>
  <si>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</si>
  <si>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</si>
  <si>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</si>
  <si>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</si>
  <si>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</si>
  <si>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</si>
  <si>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</si>
  <si>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</si>
  <si>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</si>
  <si>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</si>
  <si>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</si>
  <si>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</si>
  <si>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</si>
  <si>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</si>
  <si>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</si>
  <si>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</si>
  <si>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</si>
  <si>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</si>
  <si>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</si>
  <si>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</si>
  <si>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</si>
  <si>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</si>
  <si>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</si>
  <si>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</si>
  <si>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</si>
  <si>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</si>
  <si>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</si>
  <si>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</si>
  <si>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</si>
  <si>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</si>
  <si>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</si>
  <si>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</si>
  <si>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</si>
  <si>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</si>
  <si>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</si>
  <si>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</si>
  <si>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</si>
  <si>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</si>
  <si>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</si>
  <si>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</si>
  <si>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</si>
  <si>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</si>
  <si>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</si>
  <si>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</si>
  <si>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</si>
  <si>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</si>
  <si>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</si>
  <si>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</si>
  <si>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</si>
  <si>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</si>
  <si>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</si>
  <si>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</si>
  <si>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</si>
  <si>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</si>
  <si>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</si>
  <si>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</si>
  <si>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</si>
  <si>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</si>
  <si>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</si>
  <si>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</si>
  <si>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</si>
  <si>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</si>
  <si>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</si>
  <si>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</si>
  <si>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</si>
  <si>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</si>
  <si>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</si>
  <si>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</si>
  <si>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</si>
  <si>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</si>
  <si>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</si>
  <si>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</si>
  <si>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</si>
  <si>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</si>
  <si>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</si>
  <si>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</si>
  <si>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</si>
  <si>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</si>
  <si>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</si>
  <si>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</si>
  <si>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</si>
  <si>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</si>
  <si>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</si>
  <si>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</si>
  <si>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</si>
  <si>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</si>
  <si>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</si>
  <si>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</si>
  <si>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</si>
  <si>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</si>
  <si>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</si>
  <si>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</si>
  <si>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</si>
  <si>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</si>
  <si>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</si>
  <si>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</si>
  <si>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</si>
  <si>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</si>
  <si>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</si>
  <si>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</si>
  <si>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</si>
  <si>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</si>
  <si>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</si>
  <si>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</si>
  <si>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</si>
  <si>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</si>
  <si>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</si>
  <si>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</si>
  <si>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</si>
  <si>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</si>
  <si>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</si>
  <si>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</si>
  <si>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</si>
  <si>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</si>
  <si>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</si>
  <si>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</si>
  <si>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</si>
  <si>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</si>
  <si>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</si>
  <si>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</si>
  <si>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</si>
  <si>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</si>
  <si>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</si>
  <si>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</si>
  <si>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</si>
  <si>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</si>
  <si>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</si>
  <si>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</si>
  <si>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</si>
  <si>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</si>
  <si>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</si>
  <si>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</si>
  <si>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</si>
  <si>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</si>
  <si>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</si>
  <si>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</si>
  <si>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</si>
  <si>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</si>
  <si>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</si>
  <si>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</si>
  <si>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</si>
  <si>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</si>
  <si>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</si>
  <si>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</si>
  <si>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</si>
  <si>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</si>
  <si>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</si>
  <si>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</si>
  <si>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</si>
  <si>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</si>
  <si>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</si>
  <si>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</si>
  <si>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</si>
  <si>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</si>
  <si>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</si>
  <si>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</si>
  <si>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</si>
  <si>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</si>
  <si>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</si>
  <si>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</si>
  <si>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</si>
  <si>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</si>
  <si>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</si>
  <si>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</si>
  <si>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</si>
  <si>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</si>
  <si>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</si>
  <si>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</si>
  <si>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</si>
  <si>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</si>
  <si>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</si>
  <si>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</si>
  <si>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</si>
  <si>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</si>
  <si>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</si>
  <si>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</si>
  <si>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</si>
  <si>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</si>
  <si>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</si>
  <si>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</si>
  <si>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</si>
  <si>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</si>
  <si>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</si>
  <si>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</si>
  <si>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</si>
  <si>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</si>
  <si>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</si>
  <si>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</si>
  <si>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</si>
  <si>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</si>
  <si>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</si>
  <si>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</si>
  <si>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</si>
  <si>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</si>
  <si>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</si>
  <si>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</si>
  <si>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</si>
  <si>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</si>
  <si>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</si>
  <si>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</si>
  <si>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</si>
  <si>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</si>
  <si>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</si>
  <si>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</si>
  <si>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</si>
  <si>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</si>
  <si>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</si>
  <si>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</si>
  <si>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</si>
  <si>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</si>
  <si>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</si>
  <si>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</si>
  <si>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</si>
  <si>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</si>
  <si>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</si>
  <si>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</si>
  <si>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</si>
  <si>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</si>
  <si>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</si>
  <si>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</si>
  <si>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</si>
  <si>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</si>
  <si>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</si>
  <si>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</si>
  <si>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</si>
  <si>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</si>
  <si>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</si>
  <si>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</si>
  <si>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</si>
  <si>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</si>
  <si>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</si>
  <si>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</si>
  <si>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</si>
  <si>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</si>
  <si>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</si>
  <si>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</si>
  <si>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</si>
  <si>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</si>
  <si>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</si>
  <si>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</si>
  <si>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</si>
  <si>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</si>
  <si>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</si>
  <si>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</si>
  <si>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</si>
  <si>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</si>
  <si>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</si>
  <si>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</si>
  <si>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</si>
  <si>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</si>
  <si>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</si>
  <si>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</si>
  <si>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</si>
  <si>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</si>
  <si>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</si>
  <si>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</si>
  <si>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</si>
  <si>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</si>
  <si>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</si>
  <si>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</si>
  <si>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</si>
  <si>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</si>
  <si>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</si>
  <si>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</si>
  <si>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</si>
  <si>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</si>
  <si>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</si>
  <si>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</si>
  <si>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</si>
  <si>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</si>
  <si>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</si>
  <si>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</si>
  <si>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</si>
  <si>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</si>
  <si>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</si>
  <si>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</si>
  <si>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</si>
  <si>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</si>
  <si>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</si>
  <si>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</si>
  <si>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</si>
  <si>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</si>
  <si>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</si>
  <si>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</si>
  <si>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</si>
  <si>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</si>
  <si>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</si>
  <si>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</si>
  <si>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</si>
  <si>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</si>
  <si>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</si>
  <si>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</si>
  <si>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</si>
  <si>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</si>
  <si>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</si>
  <si>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</si>
  <si>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</si>
  <si>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</si>
  <si>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</si>
  <si>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</si>
  <si>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</si>
  <si>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</si>
  <si>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</si>
  <si>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</si>
  <si>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</si>
  <si>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</si>
  <si>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</si>
  <si>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</si>
  <si>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</si>
  <si>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</si>
  <si>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</si>
  <si>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</si>
  <si>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</si>
  <si>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</si>
  <si>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</si>
  <si>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</si>
  <si>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</si>
  <si>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</si>
  <si>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</si>
  <si>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</si>
  <si>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</si>
  <si>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</si>
  <si>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</si>
  <si>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</si>
  <si>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</si>
  <si>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</si>
  <si>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</si>
  <si>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</si>
  <si>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</si>
  <si>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</si>
  <si>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</si>
  <si>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</si>
  <si>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</si>
  <si>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</si>
  <si>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</si>
  <si>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</si>
  <si>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</si>
  <si>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</si>
  <si>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</si>
  <si>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</si>
  <si>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</si>
  <si>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</si>
  <si>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</si>
  <si>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</si>
  <si>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</si>
  <si>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</si>
  <si>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</si>
  <si>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</si>
  <si>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</si>
  <si>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</si>
  <si>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</si>
  <si>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</si>
  <si>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</si>
  <si>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</si>
  <si>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</si>
  <si>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</si>
  <si>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</si>
  <si>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</si>
  <si>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</si>
  <si>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</si>
  <si>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</si>
  <si>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</si>
  <si>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</si>
  <si>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</si>
  <si>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</si>
  <si>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</si>
  <si>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</si>
  <si>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</si>
  <si>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</si>
  <si>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</si>
  <si>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</si>
  <si>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</si>
  <si>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</si>
  <si>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</si>
  <si>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</si>
  <si>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</si>
  <si>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</si>
  <si>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</si>
  <si>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</si>
  <si>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</si>
  <si>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</si>
  <si>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</si>
  <si>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</si>
  <si>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</si>
  <si>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</si>
  <si>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</si>
  <si>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</si>
  <si>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</si>
  <si>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</si>
  <si>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</si>
  <si>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</si>
  <si>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</si>
  <si>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</si>
  <si>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</si>
  <si>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</si>
  <si>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</si>
  <si>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</si>
  <si>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</si>
  <si>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</si>
  <si>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</si>
  <si>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</si>
  <si>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</si>
  <si>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</si>
  <si>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</si>
  <si>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</si>
  <si>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</si>
  <si>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</si>
  <si>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</si>
  <si>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</si>
  <si>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</si>
  <si>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</si>
  <si>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</si>
  <si>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</si>
  <si>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</si>
  <si>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</si>
  <si>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</si>
  <si>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</si>
  <si>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</si>
  <si>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</si>
  <si>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</si>
  <si>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</si>
  <si>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</si>
  <si>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</si>
  <si>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</si>
  <si>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</si>
  <si>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</si>
  <si>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</si>
  <si>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</si>
  <si>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</si>
  <si>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</si>
  <si>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</si>
  <si>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</si>
  <si>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</si>
  <si>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</si>
  <si>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</si>
  <si>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</si>
  <si>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</si>
  <si>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</si>
  <si>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</si>
  <si>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</si>
  <si>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</si>
  <si>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</si>
  <si>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</si>
  <si>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</si>
  <si>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</si>
  <si>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</si>
  <si>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</si>
  <si>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</si>
  <si>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</si>
  <si>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</si>
  <si>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</si>
  <si>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</si>
  <si>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</si>
  <si>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</si>
  <si>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</si>
  <si>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</si>
  <si>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</si>
  <si>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</si>
  <si>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</si>
  <si>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</si>
  <si>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</si>
  <si>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</si>
  <si>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</si>
  <si>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</si>
  <si>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</si>
  <si>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</si>
  <si>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</si>
  <si>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</si>
  <si>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</si>
  <si>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</si>
  <si>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</si>
  <si>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</si>
  <si>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</si>
  <si>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</si>
  <si>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</si>
  <si>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</si>
  <si>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</si>
  <si>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</si>
  <si>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</si>
  <si>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</si>
  <si>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</si>
  <si>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</si>
  <si>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</si>
  <si>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</si>
  <si>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</si>
  <si>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</si>
  <si>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</si>
  <si>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</si>
  <si>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</si>
  <si>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</si>
  <si>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</si>
  <si>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</si>
  <si>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</si>
  <si>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</si>
  <si>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</si>
  <si>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</si>
  <si>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</si>
  <si>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</si>
  <si>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</si>
  <si>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</si>
  <si>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</si>
  <si>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</si>
  <si>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</si>
  <si>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</si>
  <si>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</si>
  <si>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</si>
  <si>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</si>
  <si>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</si>
  <si>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</si>
  <si>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</si>
  <si>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</si>
  <si>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</si>
  <si>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</si>
  <si>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</si>
  <si>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</si>
  <si>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</si>
  <si>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</si>
  <si>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</si>
  <si>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</si>
  <si>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</si>
  <si>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</si>
  <si>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</si>
  <si>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</si>
  <si>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</si>
  <si>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</si>
  <si>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</si>
  <si>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</si>
  <si>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</si>
  <si>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</si>
  <si>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</si>
  <si>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</si>
  <si>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</si>
  <si>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</si>
  <si>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</si>
  <si>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</si>
  <si>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</si>
  <si>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</si>
  <si>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</si>
  <si>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</si>
  <si>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</si>
  <si>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</si>
  <si>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</si>
  <si>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</si>
  <si>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</si>
  <si>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</si>
  <si>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</si>
  <si>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</si>
  <si>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</si>
  <si>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</si>
  <si>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</si>
  <si>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</si>
  <si>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</si>
  <si>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</si>
  <si>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</si>
  <si>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</si>
  <si>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</si>
  <si>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</si>
  <si>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</si>
  <si>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</si>
  <si>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</si>
  <si>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</si>
  <si>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</si>
  <si>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</si>
  <si>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</si>
  <si>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</si>
  <si>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</si>
  <si>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</si>
  <si>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</si>
  <si>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</si>
  <si>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</si>
  <si>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</si>
  <si>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</si>
  <si>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</si>
  <si>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</si>
  <si>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</si>
  <si>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</si>
  <si>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</si>
  <si>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</si>
  <si>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</si>
  <si>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</si>
  <si>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</si>
  <si>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</si>
  <si>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</si>
  <si>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</si>
  <si>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</si>
  <si>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</si>
  <si>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</si>
  <si>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</si>
  <si>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</si>
  <si>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</si>
  <si>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</si>
  <si>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</si>
  <si>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</si>
  <si>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</si>
  <si>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</si>
  <si>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</si>
  <si>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</si>
  <si>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</si>
  <si>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</si>
  <si>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</si>
  <si>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</si>
  <si>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</si>
  <si>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</si>
  <si>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</si>
  <si>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</si>
  <si>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</si>
  <si>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</si>
  <si>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</si>
  <si>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</si>
  <si>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</si>
  <si>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</si>
  <si>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</si>
  <si>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</si>
  <si>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</si>
  <si>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</si>
  <si>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</si>
  <si>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</si>
  <si>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</si>
  <si>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</si>
  <si>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</si>
  <si>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</si>
  <si>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</si>
  <si>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</si>
  <si>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</si>
  <si>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</si>
  <si>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</si>
  <si>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</si>
  <si>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</si>
  <si>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</si>
  <si>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</si>
  <si>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</si>
  <si>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</si>
  <si>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</si>
  <si>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</si>
  <si>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</si>
  <si>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</si>
  <si>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</si>
  <si>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</si>
  <si>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</si>
  <si>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</si>
  <si>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</si>
  <si>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</si>
  <si>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</si>
  <si>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</si>
  <si>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</si>
  <si>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</si>
  <si>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</si>
  <si>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</si>
  <si>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</si>
  <si>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</si>
  <si>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</si>
  <si>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</si>
  <si>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</si>
  <si>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</si>
  <si>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</si>
  <si>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</si>
  <si>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</si>
  <si>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</si>
  <si>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</si>
  <si>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</si>
  <si>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</si>
  <si>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</si>
  <si>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</si>
  <si>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</si>
  <si>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</si>
  <si>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</si>
  <si>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</si>
  <si>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</si>
  <si>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</si>
  <si>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</si>
  <si>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</si>
  <si>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</si>
  <si>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</si>
  <si>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</si>
  <si>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</si>
  <si>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</si>
  <si>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</si>
  <si>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</si>
  <si>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</si>
  <si>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</si>
  <si>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</si>
  <si>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</si>
  <si>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</si>
  <si>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</si>
  <si>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</si>
  <si>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</si>
  <si>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</si>
  <si>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</si>
  <si>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</si>
  <si>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</si>
  <si>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</si>
  <si>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</si>
  <si>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</si>
  <si>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</si>
  <si>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</si>
  <si>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</si>
  <si>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</si>
  <si>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</si>
  <si>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</si>
  <si>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</si>
  <si>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</si>
  <si>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</si>
  <si>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</si>
  <si>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</si>
  <si>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</si>
  <si>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</si>
  <si>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</si>
  <si>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</si>
  <si>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</si>
  <si>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</si>
  <si>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</si>
  <si>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</si>
  <si>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</si>
  <si>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</si>
  <si>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</si>
  <si>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</si>
  <si>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</si>
  <si>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</si>
  <si>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</si>
  <si>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</si>
  <si>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</si>
  <si>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</si>
  <si>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</si>
  <si>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</si>
  <si>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</si>
  <si>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</si>
  <si>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</si>
  <si>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</si>
  <si>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</si>
  <si>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</si>
  <si>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</si>
  <si>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</si>
  <si>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</si>
  <si>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</si>
  <si>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</si>
  <si>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</si>
  <si>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</si>
  <si>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</si>
  <si>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</si>
  <si>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</si>
  <si>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</si>
  <si>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</si>
  <si>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</si>
  <si>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</si>
  <si>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</si>
  <si>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</si>
  <si>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</si>
  <si>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</si>
  <si>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</si>
  <si>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</si>
  <si>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</si>
  <si>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</si>
  <si>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</si>
  <si>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</si>
  <si>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</si>
  <si>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</si>
  <si>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</si>
  <si>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</si>
  <si>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</si>
  <si>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</si>
  <si>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</si>
  <si>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</si>
  <si>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</si>
  <si>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</si>
  <si>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</si>
  <si>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</si>
  <si>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</si>
  <si>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</si>
  <si>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</si>
  <si>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</si>
  <si>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</si>
  <si>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</si>
  <si>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</si>
  <si>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</si>
  <si>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</si>
  <si>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</si>
  <si>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</si>
  <si>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</si>
  <si>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</si>
  <si>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</si>
  <si>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</si>
  <si>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</si>
  <si>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</si>
  <si>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</si>
  <si>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</si>
  <si>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</si>
  <si>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</si>
  <si>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</si>
  <si>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</si>
  <si>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</si>
  <si>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</si>
  <si>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</si>
  <si>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</si>
  <si>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</si>
  <si>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</si>
  <si>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</si>
  <si>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</si>
  <si>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</si>
  <si>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</si>
  <si>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</si>
  <si>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</si>
  <si>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</si>
  <si>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</si>
  <si>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</si>
  <si>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</si>
  <si>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</si>
  <si>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</si>
  <si>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</si>
  <si>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</si>
  <si>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</si>
  <si>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</si>
  <si>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</si>
  <si>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</si>
  <si>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</si>
  <si>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</si>
  <si>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</si>
  <si>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</si>
  <si>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</si>
  <si>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</si>
  <si>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</si>
  <si>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</si>
  <si>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</si>
  <si>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</si>
  <si>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</si>
  <si>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</si>
  <si>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</si>
  <si>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</si>
  <si>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</si>
  <si>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</si>
  <si>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</si>
  <si>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</si>
  <si>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</si>
  <si>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</si>
  <si>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</si>
  <si>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</si>
  <si>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</si>
  <si>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</si>
  <si>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</si>
  <si>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</si>
  <si>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</si>
  <si>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</si>
  <si>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</si>
  <si>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</si>
  <si>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</si>
  <si>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</si>
  <si>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</si>
  <si>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</si>
  <si>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</si>
  <si>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</si>
  <si>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</si>
  <si>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</si>
  <si>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</si>
  <si>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</si>
  <si>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</si>
  <si>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</si>
  <si>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</si>
  <si>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</si>
  <si>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</si>
  <si>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</si>
  <si>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</si>
  <si>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</si>
  <si>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</si>
  <si>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</si>
  <si>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</si>
  <si>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</si>
  <si>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</si>
  <si>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</si>
  <si>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</si>
  <si>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</si>
  <si>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</si>
  <si>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</si>
  <si>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</si>
  <si>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</si>
  <si>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</si>
  <si>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</si>
  <si>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</si>
  <si>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</si>
  <si>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</si>
  <si>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</si>
  <si>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</si>
  <si>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</si>
  <si>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</si>
  <si>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</si>
  <si>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</si>
  <si>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</si>
  <si>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</si>
  <si>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</si>
  <si>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</si>
  <si>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</si>
  <si>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</si>
  <si>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</si>
  <si>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</si>
  <si>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</si>
  <si>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</si>
  <si>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</si>
  <si>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</si>
  <si>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</si>
  <si>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</si>
  <si>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</si>
  <si>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</si>
  <si>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</si>
  <si>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</si>
  <si>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</si>
  <si>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</si>
  <si>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</si>
  <si>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</si>
  <si>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</si>
  <si>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</si>
  <si>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</si>
  <si>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</si>
  <si>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</si>
  <si>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</si>
  <si>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</si>
  <si>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</si>
  <si>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</si>
  <si>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</si>
  <si>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</si>
  <si>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</si>
  <si>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</si>
  <si>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</si>
  <si>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</si>
  <si>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</si>
  <si>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</si>
  <si>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</si>
  <si>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</si>
  <si>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</si>
  <si>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</si>
  <si>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</si>
  <si>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</si>
  <si>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</si>
  <si>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</si>
  <si>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</si>
  <si>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</si>
  <si>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</si>
  <si>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</si>
  <si>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</si>
  <si>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</si>
  <si>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</si>
  <si>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</si>
  <si>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</si>
  <si>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</si>
  <si>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</si>
  <si>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</si>
  <si>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</si>
  <si>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</si>
  <si>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</si>
  <si>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</si>
  <si>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</si>
  <si>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</si>
  <si>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</si>
  <si>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</si>
  <si>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</si>
  <si>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</si>
  <si>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</si>
  <si>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</si>
  <si>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</si>
  <si>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</si>
  <si>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</si>
  <si>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</si>
  <si>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</si>
  <si>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</si>
  <si>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</si>
  <si>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</si>
  <si>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</si>
  <si>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</si>
  <si>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</si>
  <si>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</si>
  <si>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</si>
  <si>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</si>
  <si>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</si>
  <si>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</si>
  <si>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</si>
  <si>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</si>
  <si>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</si>
  <si>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</si>
  <si>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</si>
  <si>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</si>
  <si>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</si>
  <si>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</si>
  <si>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</si>
  <si>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</si>
  <si>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</si>
  <si>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</si>
  <si>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</si>
  <si>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</si>
  <si>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</si>
  <si>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</si>
  <si>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</si>
  <si>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</si>
  <si>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</si>
  <si>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</si>
  <si>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</si>
  <si>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</si>
  <si>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</si>
  <si>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</si>
  <si>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</si>
  <si>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</si>
  <si>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</si>
  <si>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</si>
  <si>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</si>
  <si>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</si>
  <si>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</si>
  <si>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</si>
  <si>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</si>
  <si>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</si>
  <si>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</si>
  <si>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</si>
  <si>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</si>
  <si>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</si>
  <si>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</si>
  <si>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</si>
  <si>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</si>
  <si>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</si>
  <si>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</si>
  <si>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</si>
  <si>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</si>
  <si>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</si>
  <si>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</si>
  <si>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</si>
  <si>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</si>
  <si>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</si>
  <si>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</si>
  <si>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</si>
  <si>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</si>
  <si>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</si>
  <si>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</si>
  <si>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</si>
  <si>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</si>
  <si>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</si>
  <si>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</si>
  <si>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</si>
  <si>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</si>
  <si>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</si>
  <si>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</si>
  <si>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</si>
  <si>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</si>
  <si>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</si>
  <si>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</si>
  <si>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</si>
  <si>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</si>
  <si>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</si>
  <si>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</si>
  <si>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</si>
  <si>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</si>
  <si>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</si>
  <si>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</si>
  <si>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</si>
  <si>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</si>
  <si>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</si>
  <si>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</si>
  <si>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</si>
  <si>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</si>
  <si>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</si>
  <si>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</si>
  <si>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</si>
  <si>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</si>
  <si>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</si>
  <si>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</si>
  <si>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</si>
  <si>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</si>
  <si>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</si>
  <si>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</si>
  <si>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</si>
  <si>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</si>
  <si>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</si>
  <si>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</si>
  <si>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</si>
  <si>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</si>
  <si>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</si>
  <si>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</si>
  <si>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</si>
  <si>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</si>
  <si>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</si>
  <si>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</si>
  <si>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</si>
  <si>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</si>
  <si>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</si>
  <si>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</si>
  <si>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</si>
  <si>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</si>
  <si>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</si>
  <si>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</si>
  <si>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</si>
  <si>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</si>
  <si>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</si>
  <si>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</si>
  <si>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</si>
  <si>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</si>
  <si>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</si>
  <si>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</si>
  <si>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</si>
  <si>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</si>
  <si>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</si>
  <si>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</si>
  <si>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</si>
  <si>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</si>
  <si>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</si>
  <si>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</si>
  <si>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</si>
  <si>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</si>
  <si>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</si>
  <si>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</si>
  <si>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</si>
  <si>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</si>
  <si>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</si>
  <si>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</si>
  <si>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</si>
  <si>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</si>
  <si>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</si>
  <si>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</si>
  <si>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</si>
  <si>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</si>
  <si>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</si>
  <si>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</si>
  <si>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</si>
  <si>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</si>
  <si>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</si>
  <si>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</si>
  <si>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</si>
  <si>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</si>
  <si>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</si>
  <si>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</si>
  <si>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</si>
  <si>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</si>
  <si>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</si>
  <si>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</si>
  <si>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</si>
  <si>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</si>
  <si>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</si>
  <si>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</si>
  <si>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</si>
  <si>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</si>
  <si>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</si>
  <si>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</si>
  <si>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</si>
  <si>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</si>
  <si>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</si>
  <si>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</si>
  <si>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</si>
  <si>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</si>
  <si>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</si>
  <si>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</si>
  <si>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</si>
  <si>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</si>
  <si>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</si>
  <si>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</si>
  <si>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</si>
  <si>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</si>
  <si>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</si>
  <si>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</si>
  <si>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</si>
  <si>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</si>
  <si>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</si>
  <si>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</si>
  <si>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</si>
  <si>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</si>
  <si>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</si>
  <si>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</si>
  <si>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</si>
  <si>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</si>
  <si>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</si>
  <si>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</si>
  <si>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</si>
  <si>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</si>
  <si>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</si>
  <si>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</si>
  <si>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</si>
  <si>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</si>
  <si>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</si>
  <si>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</si>
  <si>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</si>
  <si>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</si>
  <si>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</si>
  <si>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</si>
  <si>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</si>
  <si>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</si>
  <si>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</si>
  <si>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</si>
  <si>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</si>
  <si>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</si>
  <si>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</si>
  <si>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</si>
  <si>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</si>
  <si>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</si>
  <si>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</si>
  <si>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</si>
  <si>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</si>
  <si>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</si>
  <si>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</si>
  <si>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</si>
  <si>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</si>
  <si>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</si>
  <si>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</si>
  <si>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</si>
  <si>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</si>
  <si>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</si>
  <si>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</si>
  <si>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</si>
  <si>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</si>
  <si>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</si>
  <si>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</si>
  <si>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</si>
  <si>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</si>
  <si>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</si>
  <si>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</si>
  <si>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</si>
  <si>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</si>
  <si>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</si>
  <si>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</si>
  <si>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</si>
  <si>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</si>
  <si>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</si>
  <si>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</si>
  <si>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</si>
  <si>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</si>
  <si>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</si>
  <si>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</si>
  <si>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</si>
  <si>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</si>
  <si>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</si>
  <si>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</si>
  <si>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</si>
  <si>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</si>
  <si>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</si>
  <si>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</si>
  <si>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</si>
  <si>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</si>
  <si>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</si>
  <si>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</si>
  <si>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</si>
  <si>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</si>
  <si>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</si>
  <si>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</si>
  <si>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</si>
  <si>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</si>
  <si>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</si>
  <si>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</si>
  <si>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</si>
  <si>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</si>
  <si>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</si>
  <si>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</si>
  <si>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</si>
  <si>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</si>
  <si>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</si>
  <si>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</si>
  <si>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</si>
  <si>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</si>
  <si>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</si>
  <si>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</si>
  <si>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</si>
  <si>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</si>
  <si>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</si>
  <si>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</si>
  <si>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</si>
  <si>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</si>
  <si>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</si>
  <si>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</si>
  <si>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</si>
  <si>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</si>
  <si>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</si>
  <si>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</si>
  <si>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</si>
  <si>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</si>
  <si>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</si>
  <si>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</si>
  <si>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</si>
  <si>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</si>
  <si>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</si>
  <si>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</si>
  <si>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</si>
  <si>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</si>
  <si>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</si>
  <si>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</si>
  <si>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</si>
  <si>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</si>
  <si>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</si>
  <si>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</si>
  <si>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</si>
  <si>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</si>
  <si>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</si>
  <si>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</si>
  <si>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</si>
  <si>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</si>
  <si>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</si>
  <si>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</si>
  <si>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</si>
  <si>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</si>
  <si>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</si>
  <si>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</si>
  <si>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</si>
  <si>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</si>
  <si>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</si>
  <si>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</si>
  <si>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</si>
  <si>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</si>
  <si>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</si>
  <si>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</si>
  <si>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</si>
  <si>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</si>
  <si>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</si>
  <si>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</si>
  <si>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</si>
  <si>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</si>
  <si>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</si>
  <si>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</si>
  <si>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</si>
  <si>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</si>
  <si>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</si>
  <si>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</si>
  <si>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</si>
  <si>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</si>
  <si>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</si>
  <si>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</si>
  <si>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</si>
  <si>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</si>
  <si>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</si>
  <si>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</si>
  <si>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</si>
  <si>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</si>
  <si>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</si>
  <si>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</si>
  <si>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</si>
  <si>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</si>
  <si>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</si>
  <si>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</si>
  <si>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</si>
  <si>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</si>
  <si>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</si>
  <si>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</si>
  <si>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</si>
  <si>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</si>
  <si>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</si>
  <si>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</si>
  <si>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</si>
  <si>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</si>
  <si>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</si>
  <si>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</si>
  <si>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</si>
  <si>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</si>
  <si>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</si>
  <si>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</si>
  <si>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</si>
  <si>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</si>
  <si>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</si>
  <si>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</si>
  <si>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</si>
  <si>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</si>
  <si>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</si>
  <si>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</si>
  <si>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</si>
  <si>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</si>
  <si>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</si>
  <si>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</si>
  <si>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</si>
  <si>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</si>
  <si>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</si>
  <si>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</si>
  <si>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</si>
  <si>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</si>
  <si>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</si>
  <si>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</si>
  <si>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</si>
  <si>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</si>
  <si>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</si>
  <si>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</si>
  <si>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</si>
  <si>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</si>
  <si>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</si>
  <si>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</si>
  <si>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</si>
  <si>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</si>
  <si>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</si>
  <si>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</si>
  <si>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</si>
  <si>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</si>
  <si>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</si>
  <si>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</si>
  <si>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</si>
  <si>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</si>
  <si>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</si>
  <si>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</si>
  <si>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</si>
  <si>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</si>
  <si>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</si>
  <si>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</si>
  <si>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</si>
  <si>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</si>
  <si>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</si>
  <si>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</si>
  <si>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</si>
  <si>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</si>
  <si>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</si>
  <si>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</si>
  <si>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</si>
  <si>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</si>
  <si>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</si>
  <si>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</si>
  <si>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</si>
  <si>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</si>
  <si>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</si>
  <si>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</si>
  <si>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</si>
  <si>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</si>
  <si>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</si>
  <si>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</si>
  <si>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</si>
  <si>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</si>
  <si>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</si>
  <si>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</si>
  <si>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</si>
  <si>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</si>
  <si>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</si>
  <si>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</si>
  <si>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</si>
  <si>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</si>
  <si>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</si>
  <si>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</si>
  <si>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</si>
  <si>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</si>
  <si>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</si>
  <si>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</si>
  <si>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</si>
  <si>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</si>
  <si>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</si>
  <si>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</si>
  <si>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</si>
  <si>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</si>
  <si>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</si>
  <si>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</si>
  <si>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</si>
  <si>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</si>
  <si>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</si>
  <si>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</si>
  <si>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</si>
  <si>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</si>
  <si>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</si>
  <si>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</si>
  <si>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</si>
  <si>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</si>
  <si>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</si>
  <si>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</si>
  <si>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</si>
  <si>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</si>
  <si>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</si>
  <si>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</si>
  <si>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</si>
  <si>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</si>
  <si>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</si>
  <si>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</si>
  <si>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</si>
  <si>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</si>
  <si>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</si>
  <si>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</si>
  <si>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</si>
  <si>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</si>
  <si>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</si>
  <si>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</si>
  <si>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</si>
  <si>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</si>
  <si>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</si>
  <si>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</si>
  <si>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</si>
  <si>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</si>
  <si>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</si>
  <si>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</si>
  <si>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</si>
  <si>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</si>
  <si>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</si>
  <si>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</si>
  <si>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</si>
  <si>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</si>
  <si>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</si>
  <si>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</si>
  <si>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</si>
  <si>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</si>
  <si>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</si>
  <si>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</si>
  <si>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</si>
  <si>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</si>
  <si>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</si>
  <si>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</si>
  <si>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</si>
  <si>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</si>
  <si>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</si>
  <si>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</si>
  <si>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</si>
  <si>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</si>
  <si>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</si>
  <si>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</si>
  <si>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</si>
  <si>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</si>
  <si>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</si>
  <si>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</si>
  <si>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</si>
  <si>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</si>
  <si>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</si>
  <si>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</si>
  <si>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</si>
  <si>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</si>
  <si>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</si>
  <si>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</si>
  <si>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</si>
  <si>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</si>
  <si>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</si>
  <si>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</si>
  <si>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</si>
  <si>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</si>
  <si>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</si>
  <si>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</si>
  <si>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</si>
  <si>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</si>
  <si>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</si>
  <si>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</si>
  <si>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</si>
  <si>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</si>
  <si>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</si>
  <si>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</si>
  <si>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</si>
  <si>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</si>
  <si>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</si>
  <si>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</si>
  <si>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</si>
  <si>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</si>
  <si>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</si>
  <si>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</si>
  <si>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</si>
  <si>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</si>
  <si>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</si>
  <si>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</si>
  <si>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</si>
  <si>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</si>
  <si>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</si>
  <si>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</si>
  <si>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</si>
  <si>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</si>
  <si>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</si>
  <si>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</si>
  <si>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</si>
  <si>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</si>
  <si>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</si>
  <si>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</si>
  <si>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</si>
  <si>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</si>
  <si>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</si>
  <si>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</si>
  <si>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</si>
  <si>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</si>
  <si>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</si>
  <si>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</si>
  <si>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</si>
  <si>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</si>
  <si>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</si>
  <si>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</si>
  <si>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</si>
  <si>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</si>
  <si>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</si>
  <si>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</si>
  <si>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</si>
  <si>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</si>
  <si>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</si>
  <si>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</si>
  <si>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</si>
  <si>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</si>
  <si>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</si>
  <si>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</si>
  <si>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</si>
  <si>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</si>
  <si>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</si>
  <si>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</si>
  <si>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</si>
  <si>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</si>
  <si>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</si>
  <si>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</si>
  <si>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</si>
  <si>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</si>
  <si>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</si>
  <si>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</si>
  <si>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</si>
  <si>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</si>
  <si>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</si>
  <si>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</si>
  <si>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</si>
  <si>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</si>
  <si>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</si>
  <si>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</si>
  <si>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</si>
  <si>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</si>
  <si>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</si>
  <si>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</si>
  <si>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</si>
  <si>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</si>
  <si>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</si>
  <si>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</si>
  <si>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</si>
  <si>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</si>
  <si>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</si>
  <si>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</si>
  <si>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</si>
  <si>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</si>
  <si>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</si>
  <si>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</si>
  <si>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</si>
  <si>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</si>
  <si>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</si>
  <si>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</si>
  <si>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</si>
  <si>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</si>
  <si>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</si>
  <si>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</si>
  <si>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</si>
  <si>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</si>
  <si>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</si>
  <si>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</si>
  <si>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</si>
  <si>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</si>
  <si>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</si>
  <si>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</si>
  <si>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</si>
  <si>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</si>
  <si>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</si>
  <si>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</si>
  <si>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</si>
  <si>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</si>
  <si>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</si>
  <si>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</si>
  <si>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</si>
  <si>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</si>
  <si>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</si>
  <si>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</si>
  <si>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</si>
  <si>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</si>
  <si>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</si>
  <si>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</si>
  <si>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</si>
  <si>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</si>
  <si>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</si>
  <si>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</si>
  <si>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</si>
  <si>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</si>
  <si>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</si>
  <si>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</si>
  <si>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</si>
  <si>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</si>
  <si>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</si>
  <si>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</si>
  <si>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</si>
  <si>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</si>
  <si>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</si>
  <si>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</si>
  <si>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</si>
  <si>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</si>
  <si>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</si>
  <si>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</si>
  <si>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</si>
  <si>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</si>
  <si>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</si>
  <si>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</si>
  <si>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</si>
  <si>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</si>
  <si>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</si>
  <si>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</si>
  <si>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</si>
  <si>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</si>
  <si>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</si>
  <si>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</si>
  <si>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</si>
  <si>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</si>
  <si>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</si>
  <si>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</si>
  <si>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</si>
  <si>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</si>
  <si>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</si>
  <si>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</si>
  <si>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</si>
  <si>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</si>
  <si>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</si>
  <si>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</si>
  <si>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</si>
  <si>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</si>
  <si>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</si>
  <si>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</si>
  <si>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</si>
  <si>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</si>
  <si>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</si>
  <si>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</si>
  <si>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</si>
  <si>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</si>
  <si>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</si>
  <si>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</si>
  <si>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</si>
  <si>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</si>
  <si>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</si>
  <si>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</si>
  <si>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</si>
  <si>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</si>
  <si>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</si>
  <si>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</si>
  <si>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</si>
  <si>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</si>
  <si>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</si>
  <si>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</si>
  <si>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</si>
  <si>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</si>
  <si>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</si>
  <si>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</si>
  <si>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</si>
  <si>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</si>
  <si>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</si>
  <si>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</si>
  <si>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</si>
  <si>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</si>
  <si>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</si>
  <si>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</si>
  <si>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</si>
  <si>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</si>
  <si>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</si>
  <si>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</si>
  <si>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</si>
  <si>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</si>
  <si>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</si>
  <si>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</si>
  <si>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</si>
  <si>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</si>
  <si>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</si>
  <si>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</si>
  <si>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</si>
  <si>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</si>
  <si>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</si>
  <si>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</si>
  <si>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</si>
  <si>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</si>
  <si>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</si>
  <si>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</si>
  <si>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</si>
  <si>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</si>
  <si>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</si>
  <si>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</si>
  <si>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</si>
  <si>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</si>
  <si>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</si>
  <si>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</si>
  <si>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</si>
  <si>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</si>
  <si>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</si>
  <si>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</si>
  <si>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</si>
  <si>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</si>
  <si>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</si>
  <si>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</si>
  <si>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</si>
  <si>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</si>
  <si>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</si>
  <si>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</si>
  <si>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</si>
  <si>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</si>
  <si>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</si>
  <si>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</si>
  <si>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</si>
  <si>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</si>
  <si>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</si>
  <si>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</si>
  <si>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</si>
  <si>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</si>
  <si>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</si>
  <si>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</si>
  <si>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</si>
  <si>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</si>
  <si>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</si>
  <si>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</si>
  <si>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</si>
  <si>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</si>
  <si>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</si>
  <si>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</si>
  <si>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</si>
  <si>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</si>
  <si>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</si>
  <si>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</si>
  <si>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</si>
  <si>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</si>
  <si>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</si>
  <si>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</si>
  <si>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</si>
  <si>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</si>
  <si>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</si>
  <si>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</si>
  <si>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</si>
  <si>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</si>
  <si>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</si>
  <si>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</si>
  <si>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</si>
  <si>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</si>
  <si>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</si>
  <si>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</si>
  <si>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</si>
  <si>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</si>
  <si>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</si>
  <si>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</si>
  <si>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</si>
  <si>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</si>
  <si>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</si>
  <si>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</si>
  <si>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</si>
  <si>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</si>
  <si>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</si>
  <si>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</si>
  <si>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</si>
  <si>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</si>
  <si>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</si>
  <si>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</si>
  <si>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</si>
  <si>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</si>
  <si>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</si>
  <si>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</si>
  <si>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</si>
  <si>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</si>
  <si>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</si>
  <si>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</si>
  <si>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</si>
  <si>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</si>
  <si>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</si>
  <si>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</si>
  <si>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</si>
  <si>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</si>
  <si>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</si>
  <si>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</si>
  <si>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</si>
  <si>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</si>
  <si>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</si>
  <si>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</si>
  <si>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</si>
  <si>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</si>
  <si>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</si>
  <si>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</si>
  <si>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</si>
  <si>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</si>
  <si>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</si>
  <si>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</si>
  <si>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</si>
  <si>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</si>
  <si>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</si>
  <si>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</si>
  <si>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</si>
  <si>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</si>
  <si>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</si>
  <si>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</si>
  <si>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</si>
  <si>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</si>
  <si>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</si>
  <si>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</si>
  <si>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</si>
  <si>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</si>
  <si>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</si>
  <si>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</si>
  <si>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</si>
  <si>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</si>
  <si>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</si>
  <si>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</si>
  <si>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</si>
  <si>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</si>
  <si>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</si>
  <si>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</si>
  <si>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</si>
  <si>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</si>
  <si>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</si>
  <si>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</si>
  <si>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</si>
  <si>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</si>
  <si>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</si>
  <si>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</si>
  <si>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</si>
  <si>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</si>
  <si>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</si>
  <si>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</si>
  <si>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</si>
  <si>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</si>
  <si>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</si>
  <si>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</si>
  <si>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</si>
  <si>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</si>
  <si>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</si>
  <si>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</si>
  <si>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</si>
  <si>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</si>
  <si>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</si>
  <si>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</si>
  <si>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</si>
  <si>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</si>
  <si>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</si>
  <si>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</si>
  <si>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</si>
  <si>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</si>
  <si>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</si>
  <si>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</si>
  <si>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</si>
  <si>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</si>
  <si>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</si>
  <si>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</si>
  <si>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</si>
  <si>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</si>
  <si>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</si>
  <si>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</si>
  <si>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</si>
  <si>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</si>
  <si>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</si>
  <si>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</si>
  <si>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</si>
  <si>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</si>
  <si>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</si>
  <si>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</si>
  <si>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</si>
  <si>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</si>
  <si>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</si>
  <si>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</si>
  <si>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</si>
  <si>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</si>
  <si>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</si>
  <si>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</si>
  <si>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</si>
  <si>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</si>
  <si>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</si>
  <si>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</si>
  <si>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</si>
  <si>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</si>
  <si>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</si>
  <si>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</si>
  <si>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</si>
  <si>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</si>
  <si>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</si>
  <si>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</si>
  <si>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</si>
  <si>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</si>
  <si>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</si>
  <si>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</si>
  <si>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</si>
  <si>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</si>
  <si>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</si>
  <si>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</si>
  <si>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</si>
  <si>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</si>
  <si>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</si>
  <si>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</si>
  <si>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</si>
  <si>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</si>
  <si>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</si>
  <si>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</si>
  <si>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</si>
  <si>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</si>
  <si>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</si>
  <si>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</si>
  <si>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</si>
  <si>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</si>
  <si>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</si>
  <si>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</si>
  <si>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</si>
  <si>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</si>
  <si>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</si>
  <si>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</si>
  <si>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</si>
  <si>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</si>
  <si>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</si>
  <si>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</si>
  <si>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</si>
  <si>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</si>
  <si>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</si>
  <si>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</si>
  <si>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</si>
  <si>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</si>
  <si>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</si>
  <si>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</si>
  <si>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</si>
  <si>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</si>
  <si>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</si>
  <si>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</si>
  <si>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</si>
  <si>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</si>
  <si>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</si>
  <si>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</si>
  <si>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</si>
  <si>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</si>
  <si>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</si>
  <si>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</si>
  <si>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</si>
  <si>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</si>
  <si>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</si>
  <si>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</si>
  <si>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</si>
  <si>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</si>
  <si>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</si>
  <si>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</si>
  <si>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</si>
  <si>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</si>
  <si>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</si>
  <si>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</si>
  <si>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</si>
  <si>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</si>
  <si>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</si>
  <si>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</si>
  <si>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</si>
  <si>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</si>
  <si>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</si>
  <si>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</si>
  <si>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</si>
  <si>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</si>
  <si>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</si>
  <si>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</si>
  <si>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</si>
  <si>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</si>
  <si>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</si>
  <si>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</si>
  <si>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</si>
  <si>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</si>
  <si>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</si>
  <si>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</si>
  <si>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</si>
  <si>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</si>
  <si>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</si>
  <si>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</si>
  <si>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</si>
  <si>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</si>
  <si>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</si>
  <si>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</si>
  <si>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</si>
  <si>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</si>
  <si>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</si>
  <si>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</si>
  <si>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</si>
  <si>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</si>
  <si>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</si>
  <si>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</si>
  <si>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</si>
  <si>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</si>
  <si>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</si>
  <si>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</si>
  <si>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</si>
  <si>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</si>
  <si>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</si>
  <si>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</si>
  <si>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</si>
  <si>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</si>
  <si>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</si>
  <si>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</si>
  <si>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</si>
  <si>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</si>
  <si>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</si>
  <si>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</si>
  <si>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</si>
  <si>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</si>
  <si>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</si>
  <si>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</si>
  <si>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</si>
  <si>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</si>
  <si>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</si>
  <si>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</si>
  <si>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</si>
  <si>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</si>
  <si>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</si>
  <si>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</si>
  <si>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</si>
  <si>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</si>
  <si>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</si>
  <si>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</si>
  <si>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</si>
  <si>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</si>
  <si>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</si>
  <si>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</si>
  <si>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</si>
  <si>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</si>
  <si>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</si>
  <si>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</si>
  <si>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</si>
  <si>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</si>
  <si>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</si>
  <si>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</si>
  <si>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</si>
  <si>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</si>
  <si>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</si>
  <si>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</si>
  <si>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</si>
  <si>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</si>
  <si>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</si>
  <si>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</si>
  <si>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</si>
  <si>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</si>
  <si>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</si>
  <si>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</si>
  <si>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</si>
  <si>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</si>
  <si>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</si>
  <si>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</si>
  <si>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</si>
  <si>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</si>
  <si>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</si>
  <si>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</si>
  <si>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</si>
  <si>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</si>
  <si>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</si>
  <si>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</si>
  <si>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</si>
  <si>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</si>
  <si>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</si>
  <si>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</si>
  <si>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</si>
  <si>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</si>
  <si>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</si>
  <si>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</si>
  <si>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</si>
  <si>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</si>
  <si>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</si>
  <si>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</si>
  <si>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</si>
  <si>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</si>
  <si>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</si>
  <si>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</si>
  <si>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</si>
  <si>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</si>
  <si>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</si>
  <si>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</si>
  <si>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</si>
  <si>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</si>
  <si>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</si>
  <si>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</si>
  <si>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</si>
  <si>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</si>
  <si>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</si>
  <si>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</si>
  <si>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</si>
  <si>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</si>
  <si>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</si>
  <si>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</si>
  <si>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</si>
  <si>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</si>
  <si>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</si>
  <si>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</si>
  <si>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</si>
  <si>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</si>
  <si>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</si>
  <si>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</si>
  <si>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</si>
  <si>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</si>
  <si>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</si>
  <si>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</si>
  <si>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</si>
  <si>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</si>
  <si>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</si>
  <si>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</si>
  <si>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</si>
  <si>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</si>
  <si>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</si>
  <si>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</si>
  <si>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</si>
  <si>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</si>
  <si>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</si>
  <si>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</si>
  <si>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</si>
  <si>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</si>
  <si>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</si>
  <si>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</si>
  <si>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</si>
  <si>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</si>
  <si>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</si>
  <si>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</si>
  <si>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</si>
  <si>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</si>
  <si>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</si>
  <si>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</si>
  <si>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</si>
  <si>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</si>
  <si>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</si>
  <si>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</si>
  <si>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</si>
  <si>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</si>
  <si>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</si>
  <si>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</si>
  <si>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</si>
  <si>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</si>
  <si>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</si>
  <si>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</si>
  <si>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</si>
  <si>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</si>
  <si>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</si>
  <si>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</si>
  <si>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</si>
  <si>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</si>
  <si>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</si>
  <si>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</si>
  <si>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</si>
  <si>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</si>
  <si>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</si>
  <si>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</si>
  <si>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</si>
  <si>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</si>
  <si>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</si>
  <si>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</si>
  <si>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</si>
  <si>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</si>
  <si>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</si>
  <si>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</si>
  <si>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</si>
  <si>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</si>
  <si>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</si>
  <si>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</si>
  <si>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</si>
  <si>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</si>
  <si>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</si>
  <si>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</si>
  <si>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</si>
  <si>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</si>
  <si>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</si>
  <si>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</si>
  <si>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</si>
  <si>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</si>
  <si>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</si>
  <si>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</si>
  <si>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</si>
  <si>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</si>
  <si>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</si>
  <si>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</si>
  <si>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</si>
  <si>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</si>
  <si>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</si>
  <si>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</si>
  <si>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</si>
  <si>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</si>
  <si>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</si>
  <si>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</si>
  <si>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</si>
  <si>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</si>
  <si>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</si>
  <si>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</si>
  <si>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</si>
  <si>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</si>
  <si>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</si>
  <si>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</si>
  <si>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</si>
  <si>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</si>
  <si>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</si>
  <si>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</si>
  <si>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</si>
  <si>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</si>
  <si>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</si>
  <si>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</si>
  <si>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</si>
  <si>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</si>
  <si>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</si>
  <si>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</si>
  <si>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</si>
  <si>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</si>
  <si>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</si>
  <si>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</si>
  <si>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</si>
  <si>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</si>
  <si>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</si>
  <si>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</si>
  <si>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</si>
  <si>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</si>
  <si>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</si>
  <si>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</si>
  <si>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</si>
  <si>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</si>
  <si>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</si>
  <si>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</si>
  <si>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</si>
  <si>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</si>
  <si>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</si>
  <si>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</si>
  <si>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</si>
  <si>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</si>
  <si>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</si>
  <si>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</si>
  <si>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</si>
  <si>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</si>
  <si>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</si>
  <si>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</si>
  <si>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</si>
  <si>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</si>
  <si>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</si>
  <si>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</si>
  <si>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</si>
  <si>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</si>
  <si>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</si>
  <si>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</si>
  <si>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</si>
  <si>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</si>
  <si>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</si>
  <si>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</si>
  <si>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</si>
  <si>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</si>
  <si>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</si>
  <si>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</si>
  <si>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</si>
  <si>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</si>
  <si>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</si>
  <si>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</si>
  <si>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</si>
  <si>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</si>
  <si>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</si>
  <si>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</si>
  <si>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</si>
  <si>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</si>
  <si>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</si>
  <si>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</si>
  <si>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</si>
  <si>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</si>
  <si>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</si>
  <si>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</si>
  <si>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</si>
  <si>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</si>
  <si>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</si>
  <si>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</si>
  <si>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</si>
  <si>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</si>
  <si>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</si>
  <si>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</si>
  <si>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</si>
  <si>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</si>
  <si>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</si>
  <si>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</si>
  <si>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</si>
  <si>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</si>
  <si>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</si>
  <si>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</si>
  <si>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</si>
  <si>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</si>
  <si>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</si>
  <si>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</si>
  <si>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</si>
  <si>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</si>
  <si>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</si>
  <si>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</si>
  <si>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</si>
  <si>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</si>
  <si>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</si>
  <si>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</si>
  <si>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</si>
  <si>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</si>
  <si>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</si>
  <si>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</si>
  <si>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</si>
  <si>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</si>
  <si>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</si>
  <si>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</si>
  <si>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</si>
  <si>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</si>
  <si>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</si>
  <si>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</si>
  <si>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</si>
  <si>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</si>
  <si>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</si>
  <si>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</si>
  <si>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</si>
  <si>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</si>
  <si>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</si>
  <si>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</si>
  <si>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</si>
  <si>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</si>
  <si>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</si>
  <si>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</si>
  <si>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</si>
  <si>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</si>
  <si>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</si>
  <si>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</si>
  <si>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</si>
  <si>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</si>
  <si>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</si>
  <si>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</si>
  <si>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</si>
  <si>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</si>
  <si>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</si>
  <si>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</si>
  <si>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</si>
  <si>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</si>
  <si>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</si>
  <si>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</si>
  <si>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</si>
  <si>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</si>
  <si>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</si>
  <si>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</si>
  <si>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</si>
  <si>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</si>
  <si>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</si>
  <si>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</si>
  <si>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</si>
  <si>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</si>
  <si>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</si>
  <si>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</si>
  <si>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</si>
  <si>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</si>
  <si>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</si>
  <si>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</si>
  <si>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</si>
  <si>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</si>
  <si>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</si>
  <si>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</si>
  <si>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</si>
  <si>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</si>
  <si>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</si>
  <si>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</si>
  <si>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</si>
  <si>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</si>
  <si>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</si>
  <si>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</si>
  <si>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</si>
  <si>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</si>
  <si>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</si>
  <si>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</si>
  <si>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</si>
  <si>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</si>
  <si>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</si>
  <si>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</si>
  <si>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</si>
  <si>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</si>
  <si>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</si>
  <si>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</si>
  <si>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</si>
  <si>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</si>
  <si>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</si>
  <si>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</si>
  <si>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</si>
  <si>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</si>
  <si>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</si>
  <si>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</si>
  <si>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</si>
  <si>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</si>
  <si>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</si>
  <si>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</si>
  <si>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</si>
  <si>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</si>
  <si>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</si>
  <si>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</si>
  <si>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</si>
  <si>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</si>
  <si>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</si>
  <si>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</si>
  <si>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</si>
  <si>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</si>
  <si>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</si>
  <si>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</si>
  <si>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</si>
  <si>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</si>
  <si>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</si>
  <si>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</si>
  <si>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</si>
  <si>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</si>
  <si>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</si>
  <si>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</si>
  <si>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</si>
  <si>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</si>
  <si>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</si>
  <si>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</si>
  <si>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</si>
  <si>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</si>
  <si>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</si>
  <si>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</si>
  <si>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</si>
  <si>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</si>
  <si>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</si>
  <si>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</si>
  <si>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</si>
  <si>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</si>
  <si>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</si>
  <si>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</si>
  <si>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</si>
  <si>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</si>
  <si>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</si>
  <si>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</si>
  <si>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</si>
  <si>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</si>
  <si>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</si>
  <si>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</si>
  <si>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</si>
  <si>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</si>
  <si>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</si>
  <si>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</si>
  <si>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</si>
  <si>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</si>
  <si>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</si>
  <si>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</si>
  <si>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</si>
  <si>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</si>
  <si>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</si>
  <si>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</si>
  <si>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</si>
  <si>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</si>
  <si>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</si>
  <si>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</si>
  <si>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</si>
  <si>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</si>
  <si>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</si>
  <si>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</si>
  <si>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</si>
  <si>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</si>
  <si>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</si>
  <si>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</si>
  <si>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</si>
  <si>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</si>
  <si>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</si>
  <si>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</si>
  <si>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</si>
  <si>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</si>
  <si>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</si>
  <si>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</si>
  <si>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</si>
  <si>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</si>
  <si>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</si>
  <si>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</si>
  <si>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</si>
  <si>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</si>
  <si>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</si>
  <si>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</si>
  <si>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</si>
  <si>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</si>
  <si>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</si>
  <si>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</si>
  <si>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</si>
  <si>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</si>
  <si>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</si>
  <si>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</si>
  <si>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</si>
  <si>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</si>
  <si>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</si>
  <si>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</si>
  <si>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</si>
  <si>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</si>
  <si>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</si>
  <si>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</si>
  <si>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</si>
  <si>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</si>
  <si>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</si>
  <si>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</si>
  <si>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</si>
  <si>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</si>
  <si>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</si>
  <si>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</si>
  <si>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</si>
  <si>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</si>
  <si>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</si>
  <si>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</si>
  <si>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</si>
  <si>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</si>
  <si>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</si>
  <si>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</si>
  <si>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</si>
  <si>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</si>
  <si>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</si>
  <si>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</si>
  <si>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</si>
  <si>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</si>
  <si>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</si>
  <si>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</si>
  <si>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</si>
  <si>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</si>
  <si>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</si>
  <si>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</si>
  <si>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</si>
  <si>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</si>
  <si>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</si>
  <si>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</si>
  <si>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</si>
  <si>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</si>
  <si>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</si>
  <si>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</si>
  <si>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</si>
  <si>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</si>
  <si>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</si>
  <si>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</si>
  <si>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</si>
  <si>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</si>
  <si>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</si>
  <si>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</si>
  <si>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</si>
  <si>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</si>
  <si>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</si>
  <si>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</si>
  <si>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</si>
  <si>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</si>
  <si>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</si>
  <si>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</si>
  <si>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</si>
  <si>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</si>
  <si>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</si>
  <si>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</si>
  <si>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</si>
  <si>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</si>
  <si>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</si>
  <si>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</si>
  <si>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</si>
  <si>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</si>
  <si>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</si>
  <si>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</si>
  <si>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</si>
  <si>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</si>
  <si>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</si>
  <si>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</si>
  <si>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</si>
  <si>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</si>
  <si>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</si>
  <si>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</si>
  <si>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</si>
  <si>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</si>
  <si>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</si>
  <si>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</si>
  <si>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</si>
  <si>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</si>
  <si>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</si>
  <si>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</si>
  <si>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</si>
  <si>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</si>
  <si>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</si>
  <si>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</si>
  <si>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</si>
  <si>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</si>
  <si>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</si>
  <si>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</si>
  <si>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</si>
  <si>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</si>
  <si>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</si>
  <si>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</si>
  <si>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</si>
  <si>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</si>
  <si>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</si>
  <si>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</si>
  <si>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</si>
  <si>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</si>
  <si>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</si>
  <si>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</si>
  <si>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</si>
  <si>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</si>
  <si>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</si>
  <si>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</si>
  <si>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</si>
  <si>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</si>
  <si>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</si>
  <si>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</si>
  <si>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</si>
  <si>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</si>
  <si>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</si>
  <si>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</si>
  <si>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</si>
  <si>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</si>
  <si>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</si>
  <si>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</si>
  <si>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</si>
  <si>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</si>
  <si>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</si>
  <si>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</si>
  <si>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</si>
  <si>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</si>
  <si>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</si>
  <si>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</si>
  <si>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</si>
  <si>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</si>
  <si>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</si>
  <si>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</si>
  <si>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</si>
  <si>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</si>
  <si>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</si>
  <si>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</si>
  <si>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</si>
  <si>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</si>
  <si>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</si>
  <si>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</si>
  <si>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</si>
  <si>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</si>
  <si>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</si>
  <si>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</si>
  <si>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</si>
  <si>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</si>
  <si>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</si>
  <si>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</si>
  <si>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</si>
  <si>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</si>
  <si>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</si>
  <si>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</si>
  <si>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</si>
  <si>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</si>
  <si>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</si>
  <si>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</si>
  <si>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</si>
  <si>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</si>
  <si>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</si>
  <si>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</si>
  <si>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</si>
  <si>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</si>
  <si>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</si>
  <si>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</si>
  <si>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</si>
  <si>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</si>
  <si>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</si>
  <si>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</si>
  <si>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</si>
  <si>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</si>
  <si>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</si>
  <si>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</si>
  <si>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</si>
  <si>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</si>
  <si>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</si>
  <si>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</si>
  <si>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</si>
  <si>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</si>
  <si>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</si>
  <si>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</si>
  <si>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</si>
  <si>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</si>
  <si>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</si>
  <si>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</si>
  <si>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</si>
  <si>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</si>
  <si>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</si>
  <si>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</si>
  <si>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</si>
  <si>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</si>
  <si>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</si>
  <si>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</si>
  <si>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</si>
  <si>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</si>
  <si>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</si>
  <si>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</si>
  <si>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</si>
  <si>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</si>
  <si>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</si>
  <si>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</si>
  <si>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</si>
  <si>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</si>
  <si>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</si>
  <si>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</si>
  <si>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</si>
  <si>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</si>
  <si>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</si>
  <si>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</si>
  <si>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</si>
  <si>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</si>
  <si>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</si>
  <si>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</si>
  <si>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</si>
  <si>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</si>
  <si>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</si>
  <si>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</si>
  <si>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</si>
  <si>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</si>
  <si>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</si>
  <si>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</si>
  <si>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</si>
  <si>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</si>
  <si>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</si>
  <si>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</si>
  <si>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</si>
  <si>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</si>
  <si>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</si>
  <si>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</si>
  <si>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</si>
  <si>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</si>
  <si>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</si>
  <si>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</si>
  <si>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</si>
  <si>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</si>
  <si>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</si>
  <si>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</si>
  <si>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</si>
  <si>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</si>
  <si>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</si>
  <si>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</si>
  <si>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</si>
  <si>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</si>
  <si>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</si>
  <si>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</si>
  <si>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</si>
  <si>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</si>
  <si>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</si>
  <si>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</si>
  <si>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</si>
  <si>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</si>
  <si>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</si>
  <si>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</si>
  <si>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</si>
  <si>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</si>
  <si>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</si>
  <si>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</si>
  <si>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</si>
  <si>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</si>
  <si>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</si>
  <si>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</si>
  <si>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</si>
  <si>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</si>
  <si>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</si>
  <si>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</si>
  <si>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</si>
  <si>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</si>
  <si>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</si>
  <si>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</si>
  <si>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</si>
  <si>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</si>
  <si>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</si>
  <si>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</si>
  <si>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</si>
  <si>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</si>
  <si>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</si>
  <si>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</si>
  <si>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</si>
  <si>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</si>
  <si>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</si>
  <si>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</si>
  <si>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</si>
  <si>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</si>
  <si>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</si>
  <si>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</si>
  <si>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</si>
  <si>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</si>
  <si>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</si>
  <si>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</si>
  <si>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</si>
  <si>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</si>
  <si>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</si>
  <si>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</si>
  <si>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</si>
  <si>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</si>
  <si>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</si>
  <si>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</si>
  <si>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</si>
  <si>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</si>
  <si>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</si>
  <si>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</si>
  <si>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</si>
  <si>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</si>
  <si>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</si>
  <si>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</si>
  <si>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</si>
  <si>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</si>
  <si>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</si>
  <si>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</si>
  <si>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</si>
  <si>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</si>
  <si>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</si>
  <si>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</si>
  <si>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</si>
  <si>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</si>
  <si>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</si>
  <si>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</si>
  <si>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</si>
  <si>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</si>
  <si>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</si>
  <si>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</si>
  <si>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</si>
  <si>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</si>
  <si>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</si>
  <si>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</si>
  <si>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</si>
  <si>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</si>
  <si>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</si>
  <si>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</si>
  <si>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</si>
  <si>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</si>
  <si>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</si>
  <si>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</si>
  <si>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</si>
  <si>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</si>
  <si>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</si>
  <si>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</si>
  <si>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</si>
  <si>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</si>
  <si>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</si>
  <si>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</si>
  <si>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</si>
  <si>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</si>
  <si>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</si>
  <si>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</si>
  <si>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</si>
  <si>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</si>
  <si>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</si>
  <si>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</si>
  <si>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</si>
  <si>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</si>
  <si>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</si>
  <si>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</si>
  <si>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</si>
  <si>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</si>
  <si>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</si>
  <si>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</si>
  <si>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</si>
  <si>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</si>
  <si>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</si>
  <si>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</si>
  <si>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</si>
  <si>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</si>
  <si>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</si>
  <si>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</si>
  <si>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</si>
  <si>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</si>
  <si>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</si>
  <si>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</si>
  <si>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</si>
  <si>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</si>
  <si>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</si>
  <si>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</si>
  <si>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</si>
  <si>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</si>
  <si>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</si>
  <si>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</si>
  <si>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</si>
  <si>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</si>
  <si>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</si>
  <si>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</si>
  <si>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</si>
  <si>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</si>
  <si>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</si>
  <si>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</si>
  <si>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</si>
  <si>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</si>
  <si>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</si>
  <si>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</si>
  <si>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</si>
  <si>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</si>
  <si>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</si>
  <si>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</si>
  <si>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</si>
  <si>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</si>
  <si>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</si>
  <si>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</si>
  <si>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</si>
  <si>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</si>
  <si>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</si>
  <si>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</si>
  <si>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</si>
  <si>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</si>
  <si>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</si>
  <si>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</si>
  <si>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</si>
  <si>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</si>
  <si>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</si>
  <si>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</si>
  <si>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</si>
  <si>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</si>
  <si>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</si>
  <si>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</si>
  <si>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</si>
  <si>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</si>
  <si>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</si>
  <si>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</si>
  <si>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</si>
  <si>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</si>
  <si>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</si>
  <si>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</si>
  <si>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</si>
  <si>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</si>
  <si>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</si>
  <si>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</si>
  <si>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</si>
  <si>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</si>
  <si>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</si>
  <si>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</si>
  <si>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</si>
  <si>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</si>
  <si>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</si>
  <si>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</si>
  <si>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</si>
  <si>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</si>
  <si>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</si>
  <si>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</si>
  <si>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</si>
  <si>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</si>
  <si>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</si>
  <si>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</si>
  <si>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</si>
  <si>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</si>
  <si>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</si>
  <si>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</si>
  <si>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</si>
  <si>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</si>
  <si>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</si>
  <si>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</si>
  <si>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</si>
  <si>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</si>
  <si>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</si>
  <si>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</si>
  <si>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</si>
  <si>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</si>
  <si>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</si>
  <si>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</si>
  <si>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</si>
  <si>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</si>
  <si>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</si>
  <si>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</si>
  <si>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</si>
  <si>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</si>
  <si>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</si>
  <si>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</si>
  <si>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</si>
  <si>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</si>
  <si>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</si>
  <si>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</si>
  <si>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</si>
  <si>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</si>
  <si>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</si>
  <si>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</si>
  <si>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</si>
  <si>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</si>
  <si>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</si>
  <si>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</si>
  <si>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</si>
  <si>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</si>
  <si>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</si>
  <si>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</si>
  <si>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</si>
  <si>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</si>
  <si>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</si>
  <si>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</si>
  <si>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</si>
  <si>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</si>
  <si>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</si>
  <si>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</si>
  <si>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</si>
  <si>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</si>
  <si>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</si>
  <si>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</si>
  <si>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</si>
  <si>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</si>
  <si>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</si>
  <si>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</si>
  <si>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</si>
  <si>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</si>
  <si>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</si>
  <si>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</si>
  <si>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</si>
  <si>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</si>
  <si>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</si>
  <si>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</si>
  <si>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</si>
  <si>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</si>
  <si>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</si>
  <si>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</si>
  <si>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</si>
  <si>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</si>
  <si>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</si>
  <si>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</si>
  <si>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</si>
  <si>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</si>
  <si>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</si>
  <si>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</si>
  <si>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</si>
  <si>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</si>
  <si>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</si>
  <si>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</si>
  <si>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</si>
  <si>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</si>
  <si>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</si>
  <si>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</si>
  <si>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</si>
  <si>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</si>
  <si>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</si>
  <si>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</si>
  <si>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</si>
  <si>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</si>
  <si>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</si>
  <si>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</si>
  <si>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</si>
  <si>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</si>
  <si>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</si>
  <si>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</si>
  <si>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</si>
  <si>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</si>
  <si>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</si>
  <si>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</si>
  <si>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</si>
  <si>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</si>
  <si>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</si>
  <si>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</si>
  <si>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</si>
  <si>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</si>
  <si>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</si>
  <si>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</si>
  <si>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</si>
  <si>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</si>
  <si>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</si>
  <si>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</si>
  <si>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</si>
  <si>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</si>
  <si>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</si>
  <si>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</si>
  <si>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</si>
  <si>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</si>
  <si>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</si>
  <si>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</si>
  <si>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</si>
  <si>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</si>
  <si>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</si>
  <si>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</si>
  <si>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</si>
  <si>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</si>
  <si>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</si>
  <si>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</si>
  <si>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</si>
  <si>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</si>
  <si>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</si>
  <si>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</si>
  <si>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</si>
  <si>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</si>
  <si>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</si>
  <si>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</si>
  <si>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</si>
  <si>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</si>
  <si>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</si>
  <si>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</si>
  <si>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</si>
  <si>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</si>
  <si>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</si>
  <si>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</si>
  <si>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</si>
  <si>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</si>
  <si>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</si>
  <si>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</si>
  <si>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</si>
  <si>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</si>
  <si>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</si>
  <si>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</si>
  <si>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</si>
  <si>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</si>
  <si>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</si>
  <si>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</si>
  <si>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</si>
  <si>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</si>
  <si>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</si>
  <si>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</si>
  <si>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</si>
  <si>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</si>
  <si>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</si>
  <si>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</si>
  <si>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</si>
  <si>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</si>
  <si>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</si>
  <si>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</si>
  <si>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</si>
  <si>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</si>
  <si>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</si>
  <si>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</si>
  <si>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</si>
  <si>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</si>
  <si>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</si>
  <si>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</si>
  <si>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</si>
  <si>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</si>
  <si>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</si>
  <si>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</si>
  <si>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</si>
  <si>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</si>
  <si>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</si>
  <si>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</si>
  <si>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</si>
  <si>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</si>
  <si>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</si>
  <si>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</si>
  <si>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</si>
  <si>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</si>
  <si>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</si>
  <si>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</si>
  <si>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</si>
  <si>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</si>
  <si>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</si>
  <si>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</si>
  <si>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</si>
  <si>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</si>
  <si>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</si>
  <si>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</si>
  <si>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</si>
  <si>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</si>
  <si>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</si>
  <si>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</si>
  <si>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</si>
  <si>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</si>
  <si>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</si>
  <si>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</si>
  <si>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</si>
  <si>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</si>
  <si>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</si>
  <si>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</si>
  <si>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</si>
  <si>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</si>
  <si>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</si>
  <si>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</si>
  <si>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</si>
  <si>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</si>
  <si>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</si>
  <si>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</si>
  <si>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</si>
  <si>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</si>
  <si>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</si>
  <si>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</si>
  <si>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</si>
  <si>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</si>
  <si>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</si>
  <si>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</si>
  <si>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</si>
  <si>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</si>
  <si>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</si>
  <si>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</si>
  <si>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</si>
  <si>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</si>
  <si>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</si>
  <si>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</si>
  <si>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</si>
  <si>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</si>
  <si>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</si>
  <si>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</si>
  <si>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</si>
  <si>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</si>
  <si>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</si>
  <si>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</si>
  <si>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</si>
  <si>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</si>
  <si>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</si>
  <si>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</si>
  <si>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</si>
  <si>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</si>
  <si>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</si>
  <si>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</si>
  <si>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</si>
  <si>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</si>
  <si>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</si>
  <si>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</si>
  <si>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</si>
  <si>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</si>
  <si>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</si>
  <si>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</si>
  <si>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</si>
  <si>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</si>
  <si>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</si>
  <si>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</si>
  <si>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</si>
  <si>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</si>
  <si>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</si>
  <si>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</si>
  <si>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</si>
  <si>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</si>
  <si>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</si>
  <si>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</si>
  <si>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</si>
  <si>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</si>
  <si>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</si>
  <si>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</si>
  <si>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</si>
  <si>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</si>
  <si>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</si>
  <si>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</si>
  <si>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</si>
  <si>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</si>
  <si>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</si>
  <si>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</si>
  <si>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</si>
  <si>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</si>
  <si>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</si>
  <si>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</si>
  <si>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</si>
  <si>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</si>
  <si>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</si>
  <si>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</si>
  <si>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</si>
  <si>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</si>
  <si>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</si>
  <si>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</si>
  <si>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</si>
  <si>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</si>
  <si>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</si>
  <si>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</si>
  <si>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</si>
  <si>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</si>
  <si>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</si>
  <si>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</si>
  <si>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</si>
  <si>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</si>
  <si>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</si>
  <si>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</si>
  <si>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</si>
  <si>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</si>
  <si>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</si>
  <si>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</si>
  <si>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</si>
  <si>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</si>
  <si>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</si>
  <si>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</si>
  <si>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</si>
  <si>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</si>
  <si>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</si>
  <si>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</si>
  <si>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</si>
  <si>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</si>
  <si>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</si>
  <si>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</si>
  <si>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</si>
  <si>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</si>
  <si>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</si>
  <si>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</si>
  <si>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</si>
  <si>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</si>
  <si>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</si>
  <si>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</si>
  <si>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</si>
  <si>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</si>
  <si>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</si>
  <si>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</si>
  <si>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</si>
  <si>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</si>
  <si>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</si>
  <si>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</si>
  <si>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</si>
  <si>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</si>
  <si>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</si>
  <si>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</si>
  <si>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</si>
  <si>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</si>
  <si>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</si>
  <si>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</si>
  <si>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</si>
  <si>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</si>
  <si>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</si>
  <si>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</si>
  <si>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</si>
  <si>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</si>
  <si>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</si>
  <si>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</si>
  <si>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</si>
  <si>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</si>
  <si>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</si>
  <si>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</si>
  <si>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</si>
  <si>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</si>
  <si>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</si>
  <si>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</si>
  <si>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</si>
  <si>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</si>
  <si>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</si>
  <si>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</si>
  <si>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</si>
  <si>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</si>
  <si>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</si>
  <si>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</si>
  <si>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</si>
  <si>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</si>
  <si>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</si>
  <si>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</si>
  <si>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</si>
  <si>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</si>
  <si>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</si>
  <si>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</si>
  <si>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</si>
  <si>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</si>
  <si>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</si>
  <si>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</si>
  <si>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</si>
  <si>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</si>
  <si>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</si>
  <si>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</si>
  <si>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</si>
  <si>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</si>
  <si>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</si>
  <si>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</si>
  <si>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</si>
  <si>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</si>
  <si>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</si>
  <si>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</si>
  <si>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</si>
  <si>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</si>
  <si>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</si>
  <si>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</si>
  <si>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</si>
  <si>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</si>
  <si>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</si>
  <si>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</si>
  <si>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</si>
  <si>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</si>
  <si>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</si>
  <si>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</si>
  <si>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</si>
  <si>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</si>
  <si>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</si>
  <si>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</si>
  <si>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</si>
  <si>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</si>
  <si>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</si>
  <si>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</si>
  <si>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</si>
  <si>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</si>
  <si>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</si>
  <si>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</si>
  <si>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</si>
  <si>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</si>
  <si>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</si>
  <si>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</si>
  <si>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</si>
  <si>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</si>
  <si>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</si>
  <si>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</si>
  <si>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</si>
  <si>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</si>
  <si>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</si>
  <si>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</si>
  <si>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</si>
  <si>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</si>
  <si>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</si>
  <si>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</si>
  <si>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</si>
  <si>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</si>
  <si>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</si>
  <si>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</si>
  <si>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</si>
  <si>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</si>
  <si>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</si>
  <si>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</si>
  <si>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</si>
  <si>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</si>
  <si>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</si>
  <si>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</si>
  <si>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</si>
  <si>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</si>
  <si>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</si>
  <si>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</si>
  <si>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</si>
  <si>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</si>
  <si>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</si>
  <si>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</si>
  <si>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</si>
  <si>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</si>
  <si>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</si>
  <si>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</si>
  <si>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</si>
  <si>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</si>
  <si>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</si>
  <si>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</si>
  <si>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</si>
  <si>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</si>
  <si>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</si>
  <si>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</si>
  <si>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</si>
  <si>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</si>
  <si>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</si>
  <si>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</si>
  <si>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</si>
  <si>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</si>
  <si>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</si>
  <si>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</si>
  <si>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</si>
  <si>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</si>
  <si>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</si>
  <si>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</si>
  <si>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</si>
  <si>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</si>
  <si>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</si>
  <si>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</si>
  <si>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</si>
  <si>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</si>
  <si>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</si>
  <si>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</si>
  <si>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</si>
  <si>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</si>
  <si>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</si>
  <si>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</si>
  <si>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</si>
  <si>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</si>
  <si>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</si>
  <si>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</si>
  <si>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</si>
  <si>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</si>
  <si>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</si>
  <si>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</si>
  <si>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</si>
  <si>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</si>
  <si>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</si>
  <si>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</si>
  <si>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</si>
  <si>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</si>
  <si>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</si>
  <si>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</si>
  <si>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</si>
  <si>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</si>
  <si>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</si>
  <si>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</si>
  <si>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</si>
  <si>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</si>
  <si>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</si>
  <si>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</si>
  <si>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</si>
  <si>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</si>
  <si>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</si>
  <si>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</si>
  <si>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</si>
  <si>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</si>
  <si>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</si>
  <si>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</si>
  <si>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</si>
  <si>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</si>
  <si>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</si>
  <si>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</si>
  <si>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</si>
  <si>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</si>
  <si>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</si>
  <si>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</si>
  <si>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</si>
  <si>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</si>
  <si>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</si>
  <si>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</si>
  <si>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</si>
  <si>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</si>
  <si>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</si>
  <si>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</si>
  <si>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</si>
  <si>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</si>
  <si>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</si>
  <si>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</si>
  <si>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</si>
  <si>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</si>
  <si>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</si>
  <si>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</si>
  <si>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</si>
  <si>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</si>
  <si>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</si>
  <si>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</si>
  <si>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</si>
  <si>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</si>
  <si>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</si>
  <si>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</si>
  <si>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</si>
  <si>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</si>
  <si>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</si>
  <si>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</si>
  <si>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</si>
  <si>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</si>
  <si>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</si>
  <si>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</si>
  <si>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</si>
  <si>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</si>
  <si>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</si>
  <si>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</si>
  <si>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</si>
  <si>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</si>
  <si>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</si>
  <si>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</si>
  <si>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</si>
  <si>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</si>
  <si>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</si>
  <si>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</si>
  <si>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</si>
  <si>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</si>
  <si>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</si>
  <si>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</si>
  <si>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</si>
  <si>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</si>
  <si>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</si>
  <si>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</si>
  <si>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</si>
  <si>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</si>
  <si>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</si>
  <si>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</si>
  <si>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</si>
  <si>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</si>
  <si>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</si>
  <si>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</si>
  <si>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</si>
  <si>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</si>
  <si>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</si>
  <si>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</si>
  <si>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</si>
  <si>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</si>
  <si>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</si>
  <si>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</si>
  <si>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</si>
  <si>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</si>
  <si>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</si>
  <si>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</si>
  <si>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</si>
  <si>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</si>
  <si>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</si>
  <si>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</si>
  <si>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</si>
  <si>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</si>
  <si>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</si>
  <si>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</si>
  <si>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</si>
  <si>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</si>
  <si>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</si>
  <si>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</si>
  <si>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</si>
  <si>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</si>
  <si>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</si>
  <si>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</si>
  <si>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</si>
  <si>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</si>
  <si>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</si>
  <si>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</si>
  <si>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</si>
  <si>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</si>
  <si>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</si>
  <si>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</si>
  <si>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</si>
  <si>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</si>
  <si>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</si>
  <si>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</si>
  <si>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</si>
  <si>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</si>
  <si>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</si>
  <si>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</si>
  <si>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</si>
  <si>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</si>
  <si>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</si>
  <si>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</si>
  <si>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</si>
  <si>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</si>
  <si>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</si>
  <si>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</si>
  <si>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</si>
  <si>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</si>
  <si>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</si>
  <si>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</si>
  <si>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</si>
  <si>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</si>
  <si>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</si>
  <si>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</si>
  <si>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</si>
  <si>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</si>
  <si>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</si>
  <si>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</si>
  <si>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</si>
  <si>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</si>
  <si>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</si>
  <si>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</si>
  <si>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</si>
  <si>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</si>
  <si>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</si>
  <si>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</si>
  <si>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</si>
  <si>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</si>
  <si>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</si>
  <si>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</si>
  <si>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</si>
  <si>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</si>
  <si>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</si>
  <si>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</si>
  <si>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</si>
  <si>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</si>
  <si>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</si>
  <si>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</si>
  <si>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</si>
  <si>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</si>
  <si>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</si>
  <si>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</si>
  <si>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</si>
  <si>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</si>
  <si>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</si>
  <si>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</si>
  <si>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</si>
  <si>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</si>
  <si>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</si>
  <si>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</si>
  <si>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</si>
  <si>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</si>
  <si>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</si>
  <si>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</si>
  <si>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</si>
  <si>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</si>
  <si>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</si>
  <si>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</si>
  <si>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</si>
  <si>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</si>
  <si>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</si>
  <si>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</si>
  <si>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</si>
  <si>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</si>
  <si>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</si>
  <si>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</si>
  <si>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</si>
  <si>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</si>
  <si>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</si>
  <si>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</si>
  <si>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</si>
  <si>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</si>
  <si>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</si>
  <si>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</si>
  <si>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</si>
  <si>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</si>
  <si>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</si>
  <si>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</si>
  <si>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</si>
  <si>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</si>
  <si>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</si>
  <si>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</si>
  <si>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</si>
  <si>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</si>
  <si>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</si>
  <si>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</si>
  <si>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</si>
  <si>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</si>
  <si>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</si>
  <si>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</si>
  <si>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</si>
  <si>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</si>
  <si>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</si>
  <si>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</si>
  <si>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</si>
  <si>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</si>
  <si>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</si>
  <si>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</si>
  <si>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</si>
  <si>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</si>
  <si>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</si>
  <si>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</si>
  <si>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</si>
  <si>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</si>
  <si>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</si>
  <si>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</si>
  <si>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</si>
  <si>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</si>
  <si>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</si>
  <si>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</si>
  <si>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</si>
  <si>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</si>
  <si>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</si>
  <si>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</si>
  <si>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</si>
  <si>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</si>
  <si>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</si>
  <si>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</si>
  <si>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</si>
  <si>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</si>
  <si>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</si>
  <si>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</si>
  <si>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</si>
  <si>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</si>
  <si>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</si>
  <si>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</si>
  <si>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</si>
  <si>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</si>
  <si>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</si>
  <si>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</si>
  <si>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</si>
  <si>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</si>
  <si>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</si>
  <si>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</si>
  <si>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</si>
  <si>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</si>
  <si>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</si>
  <si>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</si>
  <si>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</si>
  <si>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</si>
  <si>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</si>
  <si>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</si>
  <si>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</si>
  <si>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</si>
  <si>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</si>
  <si>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</si>
  <si>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</si>
  <si>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</si>
  <si>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</si>
  <si>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</si>
  <si>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</si>
  <si>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</si>
  <si>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</si>
  <si>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</si>
  <si>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</si>
  <si>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</si>
  <si>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</si>
  <si>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</si>
  <si>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</si>
  <si>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</si>
  <si>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</si>
  <si>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</si>
  <si>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</si>
  <si>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</si>
  <si>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</si>
  <si>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</si>
  <si>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</si>
  <si>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</si>
  <si>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</si>
  <si>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</si>
  <si>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</si>
  <si>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</si>
  <si>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</si>
  <si>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</si>
  <si>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</si>
  <si>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</si>
  <si>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</si>
  <si>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</si>
  <si>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</si>
  <si>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</si>
  <si>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</si>
  <si>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</si>
  <si>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</si>
  <si>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</si>
  <si>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</si>
  <si>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</si>
  <si>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</si>
  <si>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</si>
  <si>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</si>
  <si>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</si>
  <si>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</si>
  <si>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</si>
  <si>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</si>
  <si>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</si>
  <si>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</si>
  <si>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</si>
  <si>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</si>
  <si>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</si>
  <si>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</si>
  <si>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</si>
  <si>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</si>
  <si>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</si>
  <si>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</si>
  <si>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</si>
  <si>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</si>
  <si>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</si>
  <si>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</si>
  <si>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</si>
  <si>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</si>
  <si>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</si>
  <si>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</si>
  <si>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</si>
  <si>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</si>
  <si>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</si>
  <si>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</si>
  <si>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</si>
  <si>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</si>
  <si>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</si>
  <si>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</si>
  <si>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</si>
  <si>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</si>
  <si>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</si>
  <si>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</si>
  <si>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</si>
  <si>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</si>
  <si>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</si>
  <si>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</si>
  <si>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</si>
  <si>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</si>
  <si>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</si>
  <si>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</si>
  <si>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</si>
  <si>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</si>
  <si>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</si>
  <si>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</si>
  <si>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</si>
  <si>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</si>
  <si>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</si>
  <si>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</si>
  <si>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</si>
  <si>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</si>
  <si>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</si>
  <si>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</si>
  <si>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</si>
  <si>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</si>
  <si>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</si>
  <si>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</si>
  <si>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</si>
  <si>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</si>
  <si>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</si>
  <si>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</si>
  <si>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</si>
  <si>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</si>
  <si>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</si>
  <si>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</si>
  <si>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</si>
  <si>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</si>
  <si>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</si>
  <si>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</si>
  <si>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</si>
  <si>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</si>
  <si>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</si>
  <si>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</si>
  <si>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</si>
  <si>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</si>
  <si>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</si>
  <si>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</si>
  <si>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</si>
  <si>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</si>
  <si>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</si>
  <si>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</si>
  <si>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</si>
  <si>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</si>
  <si>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</si>
  <si>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</si>
  <si>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</si>
  <si>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</si>
  <si>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</si>
  <si>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</si>
  <si>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</si>
  <si>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</si>
  <si>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</si>
  <si>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</si>
  <si>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</si>
  <si>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</si>
  <si>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</si>
  <si>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</si>
  <si>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</si>
  <si>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</si>
  <si>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</si>
  <si>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</si>
  <si>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</si>
  <si>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</si>
  <si>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</si>
  <si>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</si>
  <si>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</si>
  <si>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</si>
  <si>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</si>
  <si>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</si>
  <si>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</si>
  <si>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</si>
  <si>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</si>
  <si>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</si>
  <si>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</si>
  <si>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</si>
  <si>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</si>
  <si>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MAIPU</t>
  </si>
  <si>
    <t>PADDS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</si>
</sst>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26"/>
        <bgColor indexed="26"/>
      </patternFill>
    </fill>
  </fills>
  <borders count="144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3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41" borderId="235" applyNumberFormat="0">
      <protection locked="0"/>
    </xf>
    <xf numFmtId="0" fontId="10" fillId="41" borderId="223" applyBorder="0">
      <protection locked="0"/>
    </xf>
    <xf numFmtId="0" fontId="10" fillId="9" borderId="233" applyNumberFormat="0" applyFont="0" applyAlignment="0" applyProtection="0"/>
    <xf numFmtId="0" fontId="67" fillId="0" borderId="0" applyNumberFormat="0" applyFill="0" applyBorder="0" applyAlignment="0" applyProtection="0"/>
  </cellStyleXfs>
  <cellXfs count="960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5" xfId="0" applyNumberFormat="1" applyFont="1" applyFill="1" applyBorder="1" applyAlignment="1">
      <alignment horizontal="right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29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6" xfId="24" applyNumberFormat="1" applyFont="1" applyFill="1" applyBorder="1"/>
    <xf numFmtId="1" fontId="3" fillId="6" borderId="224" xfId="24" applyNumberFormat="1" applyFont="1" applyFill="1" applyBorder="1"/>
    <xf numFmtId="1" fontId="3" fillId="4" borderId="226" xfId="0" applyNumberFormat="1" applyFont="1" applyFill="1" applyBorder="1" applyProtection="1"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4" borderId="225" xfId="0" applyNumberFormat="1" applyFont="1" applyFill="1" applyBorder="1" applyAlignment="1" applyProtection="1">
      <alignment vertical="center"/>
      <protection locked="0"/>
    </xf>
    <xf numFmtId="1" fontId="3" fillId="8" borderId="224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0" borderId="224" xfId="23" applyNumberFormat="1" applyFont="1" applyFill="1" applyBorder="1" applyAlignment="1">
      <alignment horizontal="right" vertical="center"/>
    </xf>
    <xf numFmtId="1" fontId="3" fillId="0" borderId="229" xfId="0" applyNumberFormat="1" applyFont="1" applyBorder="1" applyAlignment="1">
      <alignment horizontal="right" vertical="center" wrapText="1"/>
    </xf>
    <xf numFmtId="1" fontId="3" fillId="0" borderId="225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6" borderId="225" xfId="0" applyNumberFormat="1" applyFont="1" applyFill="1" applyBorder="1" applyAlignment="1">
      <alignment vertical="center"/>
    </xf>
    <xf numFmtId="0" fontId="3" fillId="6" borderId="22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4" xfId="0" applyNumberFormat="1" applyFont="1" applyFill="1" applyBorder="1"/>
    <xf numFmtId="1" fontId="3" fillId="6" borderId="228" xfId="0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0" borderId="224" xfId="0" applyNumberFormat="1" applyFont="1" applyBorder="1"/>
    <xf numFmtId="1" fontId="3" fillId="0" borderId="226" xfId="0" applyNumberFormat="1" applyFont="1" applyBorder="1"/>
    <xf numFmtId="1" fontId="3" fillId="0" borderId="224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4" borderId="225" xfId="0" applyNumberFormat="1" applyFont="1" applyFill="1" applyBorder="1" applyProtection="1">
      <protection locked="0"/>
    </xf>
    <xf numFmtId="1" fontId="3" fillId="7" borderId="224" xfId="0" applyNumberFormat="1" applyFont="1" applyFill="1" applyBorder="1" applyAlignment="1">
      <alignment wrapText="1"/>
    </xf>
    <xf numFmtId="1" fontId="3" fillId="4" borderId="229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 wrapText="1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4" xfId="0" applyNumberFormat="1" applyFont="1" applyFill="1" applyBorder="1" applyAlignment="1" applyProtection="1">
      <alignment wrapText="1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7" borderId="243" xfId="0" applyNumberFormat="1" applyFont="1" applyFill="1" applyBorder="1" applyAlignment="1">
      <alignment horizontal="right"/>
    </xf>
    <xf numFmtId="1" fontId="3" fillId="0" borderId="244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5" xfId="0" applyNumberFormat="1" applyFont="1" applyFill="1" applyBorder="1"/>
    <xf numFmtId="1" fontId="3" fillId="4" borderId="245" xfId="0" applyNumberFormat="1" applyFont="1" applyFill="1" applyBorder="1" applyProtection="1">
      <protection locked="0"/>
    </xf>
    <xf numFmtId="1" fontId="3" fillId="7" borderId="24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3" borderId="22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4" xfId="0" applyFont="1" applyBorder="1" applyAlignment="1">
      <alignment horizontal="center" vertical="center" wrapText="1"/>
    </xf>
    <xf numFmtId="0" fontId="3" fillId="44" borderId="22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4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6" xfId="0" applyNumberFormat="1" applyFont="1" applyFill="1" applyBorder="1"/>
    <xf numFmtId="1" fontId="3" fillId="6" borderId="256" xfId="0" applyNumberFormat="1" applyFont="1" applyFill="1" applyBorder="1"/>
    <xf numFmtId="1" fontId="3" fillId="6" borderId="219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58" xfId="0" applyNumberFormat="1" applyFont="1" applyFill="1" applyBorder="1"/>
    <xf numFmtId="1" fontId="3" fillId="6" borderId="199" xfId="0" applyNumberFormat="1" applyFont="1" applyFill="1" applyBorder="1"/>
    <xf numFmtId="1" fontId="3" fillId="6" borderId="259" xfId="0" applyNumberFormat="1" applyFont="1" applyFill="1" applyBorder="1"/>
    <xf numFmtId="1" fontId="3" fillId="6" borderId="255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7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3" xfId="0" applyNumberFormat="1" applyFont="1" applyBorder="1"/>
    <xf numFmtId="0" fontId="51" fillId="0" borderId="0" xfId="0" applyFont="1"/>
    <xf numFmtId="1" fontId="2" fillId="0" borderId="243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5" xfId="0" applyNumberFormat="1" applyFont="1" applyBorder="1"/>
    <xf numFmtId="1" fontId="3" fillId="0" borderId="225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1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2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3" xfId="0" applyNumberFormat="1" applyFont="1" applyFill="1" applyBorder="1"/>
    <xf numFmtId="1" fontId="3" fillId="27" borderId="262" xfId="0" applyNumberFormat="1" applyFont="1" applyFill="1" applyBorder="1"/>
    <xf numFmtId="1" fontId="3" fillId="27" borderId="274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3" xfId="0" applyNumberFormat="1" applyFont="1" applyBorder="1" applyAlignment="1">
      <alignment vertical="center" wrapText="1"/>
    </xf>
    <xf numFmtId="1" fontId="3" fillId="7" borderId="224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5" borderId="225" xfId="0" applyNumberFormat="1" applyFont="1" applyFill="1" applyBorder="1" applyAlignment="1">
      <alignment horizontal="center" vertical="center" wrapText="1"/>
    </xf>
    <xf numFmtId="1" fontId="3" fillId="5" borderId="22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5" xfId="0" applyNumberFormat="1" applyFont="1" applyFill="1" applyBorder="1"/>
    <xf numFmtId="1" fontId="3" fillId="5" borderId="225" xfId="0" applyNumberFormat="1" applyFont="1" applyFill="1" applyBorder="1"/>
    <xf numFmtId="1" fontId="3" fillId="5" borderId="224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5" xfId="0" applyNumberFormat="1" applyFont="1" applyFill="1" applyBorder="1" applyAlignment="1">
      <alignment wrapText="1"/>
    </xf>
    <xf numFmtId="1" fontId="3" fillId="3" borderId="224" xfId="0" applyNumberFormat="1" applyFont="1" applyFill="1" applyBorder="1" applyAlignment="1">
      <alignment horizontal="right" wrapText="1"/>
    </xf>
    <xf numFmtId="1" fontId="3" fillId="3" borderId="22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5" xfId="10" applyFont="1" applyFill="1" applyBorder="1" applyAlignment="1">
      <alignment horizontal="right"/>
    </xf>
    <xf numFmtId="1" fontId="3" fillId="6" borderId="229" xfId="0" applyNumberFormat="1" applyFont="1" applyFill="1" applyBorder="1" applyAlignment="1">
      <alignment horizontal="right"/>
    </xf>
    <xf numFmtId="1" fontId="3" fillId="6" borderId="22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4" xfId="6" applyNumberFormat="1" applyFont="1" applyFill="1" applyBorder="1" applyProtection="1">
      <protection locked="0"/>
    </xf>
    <xf numFmtId="1" fontId="3" fillId="4" borderId="22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3" xfId="6" applyNumberFormat="1" applyFont="1" applyBorder="1" applyAlignment="1">
      <alignment horizontal="left"/>
    </xf>
    <xf numFmtId="1" fontId="3" fillId="0" borderId="24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6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5" xfId="0" applyNumberFormat="1" applyFont="1" applyFill="1" applyBorder="1"/>
    <xf numFmtId="0" fontId="3" fillId="0" borderId="229" xfId="0" applyFont="1" applyBorder="1" applyAlignment="1">
      <alignment horizontal="center" vertical="center" wrapText="1"/>
    </xf>
    <xf numFmtId="1" fontId="3" fillId="8" borderId="22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3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5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3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18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7" xfId="0" applyFont="1" applyFill="1" applyBorder="1" applyProtection="1">
      <protection locked="0"/>
    </xf>
    <xf numFmtId="0" fontId="3" fillId="44" borderId="21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0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2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1" fontId="3" fillId="4" borderId="224" xfId="6" applyNumberFormat="1" applyFont="1" applyFill="1" applyBorder="1" applyAlignment="1" applyProtection="1">
      <alignment horizontal="right"/>
      <protection locked="0"/>
    </xf>
    <xf numFmtId="1" fontId="3" fillId="4" borderId="228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5" xfId="0" applyNumberFormat="1" applyFont="1" applyFill="1" applyBorder="1"/>
    <xf numFmtId="1" fontId="3" fillId="6" borderId="276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3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28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9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right" wrapText="1"/>
    </xf>
    <xf numFmtId="1" fontId="3" fillId="0" borderId="279" xfId="0" applyNumberFormat="1" applyFont="1" applyBorder="1"/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280" xfId="0" applyNumberFormat="1" applyFont="1" applyBorder="1" applyAlignment="1">
      <alignment horizontal="right"/>
    </xf>
    <xf numFmtId="1" fontId="3" fillId="0" borderId="279" xfId="0" applyNumberFormat="1" applyFont="1" applyBorder="1" applyAlignment="1">
      <alignment horizontal="left" vertical="center"/>
    </xf>
    <xf numFmtId="0" fontId="0" fillId="0" borderId="281" xfId="0" applyBorder="1"/>
    <xf numFmtId="1" fontId="6" fillId="0" borderId="279" xfId="0" applyNumberFormat="1" applyFont="1" applyBorder="1"/>
    <xf numFmtId="1" fontId="6" fillId="0" borderId="281" xfId="0" applyNumberFormat="1" applyFont="1" applyBorder="1"/>
    <xf numFmtId="1" fontId="3" fillId="4" borderId="280" xfId="0" applyNumberFormat="1" applyFont="1" applyFill="1" applyBorder="1" applyProtection="1">
      <protection locked="0"/>
    </xf>
    <xf numFmtId="1" fontId="2" fillId="0" borderId="278" xfId="0" applyNumberFormat="1" applyFont="1" applyBorder="1"/>
    <xf numFmtId="1" fontId="2" fillId="3" borderId="278" xfId="0" applyNumberFormat="1" applyFont="1" applyFill="1" applyBorder="1"/>
    <xf numFmtId="1" fontId="3" fillId="4" borderId="281" xfId="0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wrapText="1"/>
    </xf>
    <xf numFmtId="1" fontId="3" fillId="6" borderId="280" xfId="0" applyNumberFormat="1" applyFont="1" applyFill="1" applyBorder="1"/>
    <xf numFmtId="1" fontId="3" fillId="7" borderId="281" xfId="0" applyNumberFormat="1" applyFont="1" applyFill="1" applyBorder="1"/>
    <xf numFmtId="1" fontId="3" fillId="7" borderId="280" xfId="0" applyNumberFormat="1" applyFont="1" applyFill="1" applyBorder="1"/>
    <xf numFmtId="1" fontId="3" fillId="5" borderId="279" xfId="0" applyNumberFormat="1" applyFont="1" applyFill="1" applyBorder="1" applyAlignment="1">
      <alignment vertical="center" wrapText="1"/>
    </xf>
    <xf numFmtId="1" fontId="3" fillId="3" borderId="280" xfId="0" applyNumberFormat="1" applyFont="1" applyFill="1" applyBorder="1" applyAlignment="1">
      <alignment vertical="center" wrapText="1"/>
    </xf>
    <xf numFmtId="1" fontId="3" fillId="4" borderId="287" xfId="0" applyNumberFormat="1" applyFont="1" applyFill="1" applyBorder="1" applyProtection="1">
      <protection locked="0"/>
    </xf>
    <xf numFmtId="1" fontId="3" fillId="5" borderId="279" xfId="0" applyNumberFormat="1" applyFont="1" applyFill="1" applyBorder="1" applyAlignment="1">
      <alignment horizontal="left" vertical="center" wrapText="1"/>
    </xf>
    <xf numFmtId="1" fontId="2" fillId="5" borderId="278" xfId="0" applyNumberFormat="1" applyFont="1" applyFill="1" applyBorder="1"/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4" xfId="0" applyNumberFormat="1" applyFont="1" applyFill="1" applyBorder="1"/>
    <xf numFmtId="1" fontId="3" fillId="18" borderId="288" xfId="0" applyNumberFormat="1" applyFont="1" applyFill="1" applyBorder="1" applyProtection="1">
      <protection locked="0"/>
    </xf>
    <xf numFmtId="1" fontId="3" fillId="18" borderId="289" xfId="0" applyNumberFormat="1" applyFont="1" applyFill="1" applyBorder="1" applyProtection="1">
      <protection locked="0"/>
    </xf>
    <xf numFmtId="1" fontId="6" fillId="0" borderId="277" xfId="0" applyNumberFormat="1" applyFont="1" applyBorder="1"/>
    <xf numFmtId="1" fontId="3" fillId="0" borderId="280" xfId="0" applyNumberFormat="1" applyFont="1" applyBorder="1" applyAlignment="1">
      <alignment horizontal="right" vertical="center" wrapText="1"/>
    </xf>
    <xf numFmtId="1" fontId="3" fillId="8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 applyAlignment="1">
      <alignment wrapText="1"/>
    </xf>
    <xf numFmtId="1" fontId="3" fillId="4" borderId="287" xfId="0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4" borderId="280" xfId="14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0" borderId="279" xfId="0" applyNumberFormat="1" applyFont="1" applyBorder="1" applyAlignment="1">
      <alignment vertical="center" wrapText="1"/>
    </xf>
    <xf numFmtId="1" fontId="3" fillId="0" borderId="279" xfId="0" applyNumberFormat="1" applyFont="1" applyBorder="1" applyAlignment="1">
      <alignment wrapText="1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0" borderId="281" xfId="0" applyNumberFormat="1" applyFont="1" applyBorder="1" applyAlignment="1">
      <alignment vertical="center"/>
    </xf>
    <xf numFmtId="0" fontId="3" fillId="0" borderId="281" xfId="0" applyFont="1" applyBorder="1"/>
    <xf numFmtId="1" fontId="3" fillId="5" borderId="281" xfId="0" applyNumberFormat="1" applyFont="1" applyFill="1" applyBorder="1" applyAlignment="1">
      <alignment vertical="center"/>
    </xf>
    <xf numFmtId="1" fontId="3" fillId="0" borderId="290" xfId="2" applyNumberFormat="1" applyFont="1" applyBorder="1" applyAlignment="1">
      <alignment vertical="center"/>
    </xf>
    <xf numFmtId="1" fontId="3" fillId="0" borderId="291" xfId="2" applyNumberFormat="1" applyFont="1" applyBorder="1"/>
    <xf numFmtId="1" fontId="3" fillId="5" borderId="280" xfId="0" applyNumberFormat="1" applyFont="1" applyFill="1" applyBorder="1" applyAlignment="1">
      <alignment horizontal="right"/>
    </xf>
    <xf numFmtId="1" fontId="3" fillId="0" borderId="279" xfId="0" applyNumberFormat="1" applyFont="1" applyBorder="1" applyAlignment="1">
      <alignment horizontal="lef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5" borderId="279" xfId="0" applyNumberFormat="1" applyFont="1" applyFill="1" applyBorder="1"/>
    <xf numFmtId="1" fontId="3" fillId="9" borderId="280" xfId="24" applyNumberFormat="1" applyFont="1" applyBorder="1" applyProtection="1">
      <protection locked="0"/>
    </xf>
    <xf numFmtId="1" fontId="3" fillId="0" borderId="281" xfId="0" applyNumberFormat="1" applyFont="1" applyBorder="1"/>
    <xf numFmtId="1" fontId="3" fillId="44" borderId="280" xfId="0" applyNumberFormat="1" applyFont="1" applyFill="1" applyBorder="1" applyProtection="1">
      <protection locked="0"/>
    </xf>
    <xf numFmtId="1" fontId="3" fillId="47" borderId="280" xfId="0" applyNumberFormat="1" applyFont="1" applyFill="1" applyBorder="1" applyProtection="1">
      <protection locked="0"/>
    </xf>
    <xf numFmtId="1" fontId="3" fillId="36" borderId="280" xfId="0" applyNumberFormat="1" applyFont="1" applyFill="1" applyBorder="1" applyProtection="1">
      <protection locked="0"/>
    </xf>
    <xf numFmtId="1" fontId="8" fillId="3" borderId="281" xfId="0" applyNumberFormat="1" applyFont="1" applyFill="1" applyBorder="1"/>
    <xf numFmtId="0" fontId="3" fillId="0" borderId="280" xfId="0" applyFont="1" applyBorder="1" applyAlignment="1">
      <alignment horizontal="right" vertical="center" wrapText="1"/>
    </xf>
    <xf numFmtId="0" fontId="3" fillId="0" borderId="279" xfId="0" applyFont="1" applyBorder="1"/>
    <xf numFmtId="0" fontId="3" fillId="18" borderId="292" xfId="0" applyFont="1" applyFill="1" applyBorder="1" applyProtection="1">
      <protection locked="0"/>
    </xf>
    <xf numFmtId="0" fontId="3" fillId="18" borderId="285" xfId="0" applyFont="1" applyFill="1" applyBorder="1" applyProtection="1">
      <protection locked="0"/>
    </xf>
    <xf numFmtId="0" fontId="3" fillId="18" borderId="280" xfId="0" applyFont="1" applyFill="1" applyBorder="1" applyProtection="1">
      <protection locked="0"/>
    </xf>
    <xf numFmtId="0" fontId="3" fillId="53" borderId="279" xfId="0" applyFont="1" applyFill="1" applyBorder="1" applyAlignment="1">
      <alignment horizontal="center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0" fontId="3" fillId="0" borderId="279" xfId="0" applyFont="1" applyBorder="1" applyAlignment="1">
      <alignment horizontal="center" vertical="center" wrapText="1"/>
    </xf>
    <xf numFmtId="0" fontId="28" fillId="38" borderId="281" xfId="0" applyFont="1" applyFill="1" applyBorder="1" applyAlignment="1" applyProtection="1">
      <alignment vertical="center"/>
      <protection hidden="1"/>
    </xf>
    <xf numFmtId="1" fontId="3" fillId="0" borderId="245" xfId="0" applyNumberFormat="1" applyFont="1" applyBorder="1" applyAlignment="1">
      <alignment horizontal="center" vertical="center"/>
    </xf>
    <xf numFmtId="1" fontId="3" fillId="3" borderId="279" xfId="0" applyNumberFormat="1" applyFont="1" applyFill="1" applyBorder="1" applyAlignment="1">
      <alignment horizontal="right" wrapText="1"/>
    </xf>
    <xf numFmtId="1" fontId="6" fillId="0" borderId="295" xfId="0" applyNumberFormat="1" applyFont="1" applyBorder="1"/>
    <xf numFmtId="0" fontId="3" fillId="0" borderId="279" xfId="0" applyFont="1" applyBorder="1" applyAlignment="1">
      <alignment vertical="center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0" borderId="279" xfId="0" applyNumberFormat="1" applyFont="1" applyBorder="1" applyAlignment="1">
      <alignment horizontal="right"/>
    </xf>
    <xf numFmtId="1" fontId="3" fillId="4" borderId="279" xfId="6" applyNumberFormat="1" applyFont="1" applyFill="1" applyBorder="1" applyAlignment="1" applyProtection="1">
      <alignment horizontal="right"/>
      <protection locked="0"/>
    </xf>
    <xf numFmtId="1" fontId="3" fillId="0" borderId="279" xfId="6" applyNumberFormat="1" applyFont="1" applyBorder="1" applyAlignment="1">
      <alignment horizontal="right"/>
    </xf>
    <xf numFmtId="1" fontId="3" fillId="6" borderId="245" xfId="0" applyNumberFormat="1" applyFont="1" applyFill="1" applyBorder="1" applyAlignment="1">
      <alignment wrapText="1"/>
    </xf>
    <xf numFmtId="1" fontId="3" fillId="4" borderId="245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right"/>
    </xf>
    <xf numFmtId="1" fontId="3" fillId="0" borderId="245" xfId="14" applyNumberFormat="1" applyFont="1" applyBorder="1" applyAlignment="1">
      <alignment horizontal="center" vertical="center" wrapText="1"/>
    </xf>
    <xf numFmtId="1" fontId="3" fillId="4" borderId="245" xfId="0" applyNumberFormat="1" applyFont="1" applyFill="1" applyBorder="1" applyAlignment="1" applyProtection="1">
      <alignment horizontal="right" vertical="center"/>
      <protection locked="0"/>
    </xf>
    <xf numFmtId="1" fontId="3" fillId="0" borderId="245" xfId="0" applyNumberFormat="1" applyFont="1" applyBorder="1" applyAlignment="1">
      <alignment horizontal="right" vertical="center"/>
    </xf>
    <xf numFmtId="0" fontId="3" fillId="44" borderId="296" xfId="0" applyFont="1" applyFill="1" applyBorder="1" applyProtection="1">
      <protection locked="0"/>
    </xf>
    <xf numFmtId="0" fontId="3" fillId="44" borderId="245" xfId="0" applyFont="1" applyFill="1" applyBorder="1" applyProtection="1">
      <protection locked="0"/>
    </xf>
    <xf numFmtId="0" fontId="3" fillId="0" borderId="296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4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4" borderId="306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7" xfId="0" applyFont="1" applyFill="1" applyBorder="1" applyProtection="1">
      <protection locked="0"/>
    </xf>
    <xf numFmtId="0" fontId="3" fillId="44" borderId="308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6" xfId="0" applyFont="1" applyFill="1" applyBorder="1"/>
    <xf numFmtId="0" fontId="3" fillId="51" borderId="317" xfId="0" applyFont="1" applyFill="1" applyBorder="1"/>
    <xf numFmtId="0" fontId="3" fillId="51" borderId="318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96" xfId="0" applyNumberFormat="1" applyFont="1" applyFill="1" applyBorder="1" applyProtection="1">
      <protection locked="0"/>
    </xf>
    <xf numFmtId="0" fontId="33" fillId="0" borderId="281" xfId="0" applyFont="1" applyBorder="1" applyAlignment="1">
      <alignment vertical="center"/>
    </xf>
    <xf numFmtId="0" fontId="3" fillId="51" borderId="323" xfId="0" applyFont="1" applyFill="1" applyBorder="1"/>
    <xf numFmtId="1" fontId="3" fillId="6" borderId="279" xfId="0" applyNumberFormat="1" applyFont="1" applyFill="1" applyBorder="1" applyAlignment="1">
      <alignment vertical="center" wrapText="1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327" xfId="0" applyNumberFormat="1" applyFont="1" applyBorder="1"/>
    <xf numFmtId="1" fontId="3" fillId="6" borderId="327" xfId="0" applyNumberFormat="1" applyFont="1" applyFill="1" applyBorder="1"/>
    <xf numFmtId="0" fontId="3" fillId="44" borderId="327" xfId="0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0" fontId="3" fillId="51" borderId="327" xfId="0" applyFont="1" applyFill="1" applyBorder="1"/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7" xfId="0" applyNumberFormat="1" applyFont="1" applyFill="1" applyBorder="1" applyProtection="1">
      <protection locked="0"/>
    </xf>
    <xf numFmtId="1" fontId="3" fillId="7" borderId="327" xfId="0" applyNumberFormat="1" applyFont="1" applyFill="1" applyBorder="1"/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0" borderId="327" xfId="0" applyNumberFormat="1" applyFont="1" applyBorder="1" applyAlignment="1">
      <alignment horizontal="right" vertical="center" wrapText="1"/>
    </xf>
    <xf numFmtId="1" fontId="3" fillId="7" borderId="327" xfId="0" applyNumberFormat="1" applyFont="1" applyFill="1" applyBorder="1" applyAlignment="1">
      <alignment wrapText="1"/>
    </xf>
    <xf numFmtId="1" fontId="3" fillId="6" borderId="327" xfId="0" applyNumberFormat="1" applyFont="1" applyFill="1" applyBorder="1" applyAlignment="1">
      <alignment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4" borderId="327" xfId="6" applyNumberFormat="1" applyFont="1" applyFill="1" applyBorder="1" applyProtection="1">
      <protection locked="0"/>
    </xf>
    <xf numFmtId="1" fontId="3" fillId="4" borderId="327" xfId="14" applyNumberFormat="1" applyFont="1" applyFill="1" applyBorder="1" applyProtection="1">
      <protection locked="0"/>
    </xf>
    <xf numFmtId="1" fontId="3" fillId="5" borderId="327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 vertical="center"/>
      <protection locked="0"/>
    </xf>
    <xf numFmtId="1" fontId="3" fillId="36" borderId="327" xfId="0" applyNumberFormat="1" applyFont="1" applyFill="1" applyBorder="1" applyProtection="1">
      <protection locked="0"/>
    </xf>
    <xf numFmtId="1" fontId="3" fillId="8" borderId="327" xfId="0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vertical="center"/>
      <protection locked="0"/>
    </xf>
    <xf numFmtId="1" fontId="3" fillId="6" borderId="327" xfId="0" applyNumberFormat="1" applyFont="1" applyFill="1" applyBorder="1" applyAlignment="1">
      <alignment vertical="center"/>
    </xf>
    <xf numFmtId="1" fontId="3" fillId="8" borderId="327" xfId="0" applyNumberFormat="1" applyFont="1" applyFill="1" applyBorder="1" applyAlignment="1" applyProtection="1">
      <alignment vertical="center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6" borderId="334" xfId="0" applyNumberFormat="1" applyFont="1" applyFill="1" applyBorder="1" applyAlignment="1">
      <alignment horizontal="right"/>
    </xf>
    <xf numFmtId="1" fontId="3" fillId="6" borderId="275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6" borderId="254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0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0" borderId="324" xfId="0" applyNumberFormat="1" applyFont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6" borderId="324" xfId="0" applyNumberFormat="1" applyFont="1" applyFill="1" applyBorder="1"/>
    <xf numFmtId="1" fontId="3" fillId="6" borderId="330" xfId="0" applyNumberFormat="1" applyFont="1" applyFill="1" applyBorder="1"/>
    <xf numFmtId="1" fontId="3" fillId="0" borderId="324" xfId="0" applyNumberFormat="1" applyFont="1" applyBorder="1"/>
    <xf numFmtId="1" fontId="3" fillId="0" borderId="324" xfId="0" applyNumberFormat="1" applyFont="1" applyBorder="1" applyAlignment="1">
      <alignment wrapText="1"/>
    </xf>
    <xf numFmtId="1" fontId="3" fillId="0" borderId="324" xfId="0" applyNumberFormat="1" applyFont="1" applyBorder="1" applyAlignment="1">
      <alignment horizontal="right" vertical="center" wrapText="1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4" xfId="0" applyNumberFormat="1" applyFont="1" applyFill="1" applyBorder="1"/>
    <xf numFmtId="1" fontId="3" fillId="8" borderId="324" xfId="0" applyNumberFormat="1" applyFont="1" applyFill="1" applyBorder="1" applyProtection="1">
      <protection locked="0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3" borderId="324" xfId="0" applyNumberFormat="1" applyFont="1" applyFill="1" applyBorder="1" applyAlignment="1">
      <alignment horizontal="right" wrapText="1"/>
    </xf>
    <xf numFmtId="1" fontId="3" fillId="34" borderId="324" xfId="0" applyNumberFormat="1" applyFont="1" applyFill="1" applyBorder="1" applyAlignment="1" applyProtection="1">
      <alignment horizontal="right"/>
      <protection locked="0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vertical="center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9" borderId="324" xfId="24" applyNumberFormat="1" applyFont="1" applyBorder="1" applyProtection="1">
      <protection locked="0"/>
    </xf>
    <xf numFmtId="1" fontId="3" fillId="6" borderId="324" xfId="24" applyNumberFormat="1" applyFont="1" applyFill="1" applyBorder="1"/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6" borderId="324" xfId="0" applyNumberFormat="1" applyFont="1" applyFill="1" applyBorder="1" applyAlignment="1">
      <alignment vertical="center"/>
    </xf>
    <xf numFmtId="1" fontId="3" fillId="6" borderId="330" xfId="0" applyNumberFormat="1" applyFont="1" applyFill="1" applyBorder="1" applyAlignment="1">
      <alignment vertical="center"/>
    </xf>
    <xf numFmtId="1" fontId="3" fillId="3" borderId="324" xfId="23" applyNumberFormat="1" applyFont="1" applyFill="1" applyBorder="1" applyAlignment="1">
      <alignment horizontal="right" vertical="center"/>
    </xf>
    <xf numFmtId="1" fontId="3" fillId="8" borderId="324" xfId="0" applyNumberFormat="1" applyFont="1" applyFill="1" applyBorder="1" applyAlignment="1" applyProtection="1">
      <alignment vertical="center"/>
      <protection locked="0"/>
    </xf>
    <xf numFmtId="0" fontId="3" fillId="6" borderId="324" xfId="0" applyFont="1" applyFill="1" applyBorder="1" applyAlignment="1">
      <alignment vertical="center"/>
    </xf>
    <xf numFmtId="0" fontId="3" fillId="44" borderId="330" xfId="0" applyFont="1" applyFill="1" applyBorder="1" applyProtection="1">
      <protection locked="0"/>
    </xf>
    <xf numFmtId="0" fontId="3" fillId="44" borderId="324" xfId="0" applyFont="1" applyFill="1" applyBorder="1" applyAlignment="1" applyProtection="1">
      <alignment horizontal="right"/>
      <protection locked="0"/>
    </xf>
    <xf numFmtId="0" fontId="3" fillId="44" borderId="324" xfId="0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37" xfId="0" applyNumberFormat="1" applyFont="1" applyBorder="1" applyAlignment="1">
      <alignment horizontal="left" vertical="center"/>
    </xf>
    <xf numFmtId="1" fontId="3" fillId="8" borderId="294" xfId="0" applyNumberFormat="1" applyFont="1" applyFill="1" applyBorder="1" applyAlignment="1" applyProtection="1">
      <alignment vertical="center"/>
      <protection locked="0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1" fontId="3" fillId="6" borderId="338" xfId="0" applyNumberFormat="1" applyFont="1" applyFill="1" applyBorder="1" applyAlignment="1">
      <alignment vertical="center"/>
    </xf>
    <xf numFmtId="0" fontId="3" fillId="51" borderId="339" xfId="0" applyFont="1" applyFill="1" applyBorder="1"/>
    <xf numFmtId="0" fontId="3" fillId="44" borderId="339" xfId="0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41" xfId="0" applyNumberFormat="1" applyFont="1" applyBorder="1" applyAlignment="1">
      <alignment horizontal="right" wrapText="1"/>
    </xf>
    <xf numFmtId="1" fontId="3" fillId="4" borderId="341" xfId="0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5" borderId="341" xfId="0" applyNumberFormat="1" applyFont="1" applyFill="1" applyBorder="1" applyAlignment="1">
      <alignment horizontal="right" wrapText="1"/>
    </xf>
    <xf numFmtId="1" fontId="3" fillId="9" borderId="341" xfId="38" applyNumberFormat="1" applyFont="1" applyBorder="1" applyProtection="1">
      <protection locked="0"/>
    </xf>
    <xf numFmtId="1" fontId="3" fillId="7" borderId="341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7" borderId="341" xfId="0" applyNumberFormat="1" applyFont="1" applyFill="1" applyBorder="1"/>
    <xf numFmtId="1" fontId="3" fillId="0" borderId="341" xfId="0" applyNumberFormat="1" applyFont="1" applyBorder="1" applyAlignment="1">
      <alignment horizontal="right" vertical="center" wrapText="1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1" xfId="0" applyNumberFormat="1" applyFont="1" applyFill="1" applyBorder="1" applyAlignment="1">
      <alignment horizontal="right" vertical="center" wrapText="1"/>
    </xf>
    <xf numFmtId="1" fontId="3" fillId="8" borderId="341" xfId="0" applyNumberFormat="1" applyFont="1" applyFill="1" applyBorder="1" applyProtection="1">
      <protection locked="0"/>
    </xf>
    <xf numFmtId="1" fontId="3" fillId="6" borderId="341" xfId="0" applyNumberFormat="1" applyFont="1" applyFill="1" applyBorder="1"/>
    <xf numFmtId="1" fontId="3" fillId="34" borderId="341" xfId="0" applyNumberFormat="1" applyFont="1" applyFill="1" applyBorder="1" applyAlignment="1" applyProtection="1">
      <alignment horizontal="right"/>
      <protection locked="0"/>
    </xf>
    <xf numFmtId="1" fontId="3" fillId="34" borderId="341" xfId="0" applyNumberFormat="1" applyFont="1" applyFill="1" applyBorder="1" applyProtection="1">
      <protection locked="0"/>
    </xf>
    <xf numFmtId="1" fontId="3" fillId="4" borderId="341" xfId="6" applyNumberFormat="1" applyFont="1" applyFill="1" applyBorder="1" applyProtection="1">
      <protection locked="0"/>
    </xf>
    <xf numFmtId="1" fontId="3" fillId="4" borderId="341" xfId="6" applyNumberFormat="1" applyFont="1" applyFill="1" applyBorder="1" applyAlignment="1" applyProtection="1">
      <alignment horizontal="right"/>
      <protection locked="0"/>
    </xf>
    <xf numFmtId="2" fontId="3" fillId="4" borderId="341" xfId="6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0" borderId="341" xfId="0" applyNumberFormat="1" applyFont="1" applyBorder="1" applyAlignment="1">
      <alignment wrapText="1"/>
    </xf>
    <xf numFmtId="1" fontId="3" fillId="9" borderId="341" xfId="24" applyNumberFormat="1" applyFont="1" applyBorder="1" applyProtection="1">
      <protection locked="0"/>
    </xf>
    <xf numFmtId="1" fontId="3" fillId="6" borderId="341" xfId="24" applyNumberFormat="1" applyFont="1" applyFill="1" applyBorder="1"/>
    <xf numFmtId="1" fontId="3" fillId="9" borderId="341" xfId="11" applyNumberFormat="1" applyFont="1" applyBorder="1" applyProtection="1">
      <protection locked="0"/>
    </xf>
    <xf numFmtId="1" fontId="3" fillId="8" borderId="341" xfId="20" applyNumberFormat="1" applyFont="1" applyFill="1" applyBorder="1" applyAlignment="1" applyProtection="1">
      <alignment vertical="center"/>
      <protection locked="0"/>
    </xf>
    <xf numFmtId="1" fontId="3" fillId="9" borderId="341" xfId="21" applyNumberFormat="1" applyFont="1" applyBorder="1" applyAlignment="1" applyProtection="1">
      <alignment vertical="center"/>
      <protection locked="0"/>
    </xf>
    <xf numFmtId="1" fontId="3" fillId="3" borderId="341" xfId="23" applyNumberFormat="1" applyFont="1" applyFill="1" applyBorder="1" applyAlignment="1">
      <alignment horizontal="right" vertical="center"/>
    </xf>
    <xf numFmtId="1" fontId="3" fillId="8" borderId="341" xfId="0" applyNumberFormat="1" applyFont="1" applyFill="1" applyBorder="1" applyAlignment="1" applyProtection="1">
      <alignment vertical="center"/>
      <protection locked="0"/>
    </xf>
    <xf numFmtId="1" fontId="3" fillId="6" borderId="341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0" borderId="343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/>
    </xf>
    <xf numFmtId="0" fontId="3" fillId="44" borderId="344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7" borderId="351" xfId="0" applyNumberFormat="1" applyFont="1" applyFill="1" applyBorder="1"/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right"/>
    </xf>
    <xf numFmtId="1" fontId="3" fillId="6" borderId="351" xfId="0" applyNumberFormat="1" applyFont="1" applyFill="1" applyBorder="1"/>
    <xf numFmtId="1" fontId="3" fillId="7" borderId="344" xfId="0" applyNumberFormat="1" applyFont="1" applyFill="1" applyBorder="1"/>
    <xf numFmtId="1" fontId="3" fillId="4" borderId="356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0" borderId="351" xfId="0" applyNumberFormat="1" applyFont="1" applyBorder="1"/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6" borderId="354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9" borderId="354" xfId="24" applyNumberFormat="1" applyFont="1" applyBorder="1" applyProtection="1">
      <protection locked="0"/>
    </xf>
    <xf numFmtId="1" fontId="3" fillId="6" borderId="354" xfId="24" applyNumberFormat="1" applyFont="1" applyFill="1" applyBorder="1"/>
    <xf numFmtId="1" fontId="3" fillId="36" borderId="354" xfId="0" applyNumberFormat="1" applyFont="1" applyFill="1" applyBorder="1" applyProtection="1">
      <protection locked="0"/>
    </xf>
    <xf numFmtId="1" fontId="3" fillId="0" borderId="354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3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1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3" xfId="0" applyFont="1" applyBorder="1"/>
    <xf numFmtId="0" fontId="3" fillId="0" borderId="62" xfId="0" applyFont="1" applyBorder="1"/>
    <xf numFmtId="0" fontId="3" fillId="0" borderId="247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7" xfId="0" applyNumberFormat="1" applyFont="1" applyBorder="1"/>
    <xf numFmtId="1" fontId="56" fillId="0" borderId="278" xfId="0" applyNumberFormat="1" applyFont="1" applyBorder="1"/>
    <xf numFmtId="1" fontId="5" fillId="0" borderId="341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1" xfId="0" applyNumberFormat="1" applyFont="1" applyBorder="1" applyAlignment="1">
      <alignment horizontal="right" wrapText="1"/>
    </xf>
    <xf numFmtId="1" fontId="5" fillId="4" borderId="336" xfId="0" applyNumberFormat="1" applyFont="1" applyFill="1" applyBorder="1" applyAlignment="1" applyProtection="1">
      <alignment horizontal="right"/>
      <protection locked="0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0" borderId="324" xfId="0" applyNumberFormat="1" applyFont="1" applyBorder="1" applyAlignment="1">
      <alignment horizontal="right" wrapText="1"/>
    </xf>
    <xf numFmtId="1" fontId="5" fillId="5" borderId="324" xfId="0" applyNumberFormat="1" applyFont="1" applyFill="1" applyBorder="1" applyAlignment="1">
      <alignment horizontal="right" wrapText="1"/>
    </xf>
    <xf numFmtId="1" fontId="5" fillId="0" borderId="280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center" vertical="center"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341" xfId="0" applyNumberFormat="1" applyFont="1" applyFill="1" applyBorder="1" applyAlignment="1" applyProtection="1">
      <alignment horizontal="right"/>
      <protection locked="0"/>
    </xf>
    <xf numFmtId="1" fontId="5" fillId="6" borderId="341" xfId="0" applyNumberFormat="1" applyFont="1" applyFill="1" applyBorder="1" applyAlignment="1">
      <alignment horizontal="right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1" fontId="5" fillId="7" borderId="324" xfId="0" applyNumberFormat="1" applyFont="1" applyFill="1" applyBorder="1" applyAlignment="1">
      <alignment horizontal="right"/>
    </xf>
    <xf numFmtId="1" fontId="5" fillId="7" borderId="330" xfId="0" applyNumberFormat="1" applyFont="1" applyFill="1" applyBorder="1" applyAlignment="1">
      <alignment horizontal="right"/>
    </xf>
    <xf numFmtId="1" fontId="5" fillId="6" borderId="324" xfId="0" applyNumberFormat="1" applyFont="1" applyFill="1" applyBorder="1" applyAlignment="1">
      <alignment horizontal="right"/>
    </xf>
    <xf numFmtId="1" fontId="5" fillId="9" borderId="324" xfId="32" applyNumberFormat="1" applyFont="1" applyBorder="1" applyAlignment="1" applyProtection="1">
      <alignment horizontal="right"/>
      <protection locked="0"/>
    </xf>
    <xf numFmtId="1" fontId="5" fillId="9" borderId="224" xfId="32" applyNumberFormat="1" applyFont="1" applyBorder="1" applyAlignment="1" applyProtection="1">
      <alignment horizontal="right"/>
      <protection locked="0"/>
    </xf>
    <xf numFmtId="1" fontId="5" fillId="8" borderId="224" xfId="0" applyNumberFormat="1" applyFont="1" applyFill="1" applyBorder="1" applyAlignment="1" applyProtection="1">
      <alignment horizontal="right"/>
      <protection locked="0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1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0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2" xfId="0" applyNumberFormat="1" applyFont="1" applyBorder="1" applyAlignment="1">
      <alignment horizontal="right"/>
    </xf>
    <xf numFmtId="1" fontId="5" fillId="6" borderId="280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299" xfId="0" applyNumberFormat="1" applyFont="1" applyBorder="1" applyAlignment="1">
      <alignment horizontal="right" wrapText="1"/>
    </xf>
    <xf numFmtId="1" fontId="5" fillId="0" borderId="327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7" xfId="0" applyNumberFormat="1" applyFont="1" applyFill="1" applyBorder="1"/>
    <xf numFmtId="1" fontId="5" fillId="6" borderId="327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0" xfId="0" applyNumberFormat="1" applyFont="1" applyFill="1" applyBorder="1" applyAlignment="1">
      <alignment horizontal="right"/>
    </xf>
    <xf numFmtId="1" fontId="5" fillId="6" borderId="279" xfId="0" applyNumberFormat="1" applyFont="1" applyFill="1" applyBorder="1"/>
    <xf numFmtId="1" fontId="5" fillId="6" borderId="245" xfId="0" applyNumberFormat="1" applyFont="1" applyFill="1" applyBorder="1"/>
    <xf numFmtId="1" fontId="5" fillId="6" borderId="281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4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79" xfId="0" applyNumberFormat="1" applyFont="1" applyBorder="1"/>
    <xf numFmtId="1" fontId="5" fillId="0" borderId="245" xfId="0" applyNumberFormat="1" applyFont="1" applyBorder="1"/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5" xfId="0" applyNumberFormat="1" applyFont="1" applyBorder="1" applyAlignment="1">
      <alignment horizontal="right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1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0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28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3" xfId="2" applyNumberFormat="1" applyFont="1" applyBorder="1" applyAlignment="1">
      <alignment horizontal="right"/>
    </xf>
    <xf numFmtId="1" fontId="5" fillId="0" borderId="284" xfId="2" applyNumberFormat="1" applyFont="1" applyBorder="1" applyAlignment="1">
      <alignment horizontal="right"/>
    </xf>
    <xf numFmtId="1" fontId="5" fillId="0" borderId="285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6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7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48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6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2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49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0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1" xfId="2" applyNumberFormat="1" applyFont="1" applyFill="1" applyBorder="1" applyAlignment="1" applyProtection="1">
      <alignment horizontal="right"/>
      <protection locked="0"/>
    </xf>
    <xf numFmtId="1" fontId="5" fillId="18" borderId="252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3" xfId="37" applyFont="1" applyFill="1" applyBorder="1" applyAlignment="1">
      <alignment horizontal="center"/>
      <protection locked="0"/>
    </xf>
    <xf numFmtId="0" fontId="28" fillId="0" borderId="343" xfId="0" applyFont="1" applyBorder="1"/>
    <xf numFmtId="1" fontId="3" fillId="7" borderId="355" xfId="0" applyNumberFormat="1" applyFont="1" applyFill="1" applyBorder="1" applyAlignment="1">
      <alignment horizontal="right"/>
    </xf>
    <xf numFmtId="1" fontId="5" fillId="0" borderId="363" xfId="0" applyNumberFormat="1" applyFont="1" applyBorder="1" applyAlignment="1">
      <alignment vertical="center" wrapText="1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0" borderId="344" xfId="0" applyNumberFormat="1" applyFont="1" applyBorder="1" applyAlignment="1">
      <alignment horizontal="right" wrapText="1"/>
    </xf>
    <xf numFmtId="1" fontId="5" fillId="9" borderId="344" xfId="32" applyNumberFormat="1" applyFont="1" applyBorder="1" applyAlignment="1" applyProtection="1">
      <alignment horizontal="right"/>
      <protection locked="0"/>
    </xf>
    <xf numFmtId="1" fontId="5" fillId="4" borderId="343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6" borderId="362" xfId="0" applyNumberFormat="1" applyFont="1" applyFill="1" applyBorder="1" applyAlignment="1">
      <alignment horizontal="right"/>
    </xf>
    <xf numFmtId="1" fontId="5" fillId="0" borderId="343" xfId="0" applyNumberFormat="1" applyFont="1" applyBorder="1"/>
    <xf numFmtId="1" fontId="5" fillId="6" borderId="344" xfId="0" applyNumberFormat="1" applyFont="1" applyFill="1" applyBorder="1"/>
    <xf numFmtId="1" fontId="5" fillId="4" borderId="356" xfId="15" applyNumberFormat="1" applyFont="1" applyFill="1" applyBorder="1" applyAlignment="1" applyProtection="1">
      <alignment horizontal="right"/>
      <protection locked="0"/>
    </xf>
    <xf numFmtId="1" fontId="5" fillId="4" borderId="345" xfId="0" applyNumberFormat="1" applyFont="1" applyFill="1" applyBorder="1" applyAlignment="1" applyProtection="1">
      <alignment horizontal="right"/>
      <protection locked="0"/>
    </xf>
    <xf numFmtId="0" fontId="3" fillId="0" borderId="344" xfId="0" applyFont="1" applyBorder="1"/>
    <xf numFmtId="0" fontId="3" fillId="44" borderId="357" xfId="0" applyFont="1" applyFill="1" applyBorder="1" applyProtection="1">
      <protection locked="0"/>
    </xf>
    <xf numFmtId="1" fontId="3" fillId="6" borderId="362" xfId="0" applyNumberFormat="1" applyFont="1" applyFill="1" applyBorder="1"/>
    <xf numFmtId="0" fontId="2" fillId="20" borderId="365" xfId="0" applyFont="1" applyFill="1" applyBorder="1"/>
    <xf numFmtId="0" fontId="3" fillId="44" borderId="345" xfId="0" applyFont="1" applyFill="1" applyBorder="1" applyProtection="1">
      <protection locked="0"/>
    </xf>
    <xf numFmtId="0" fontId="3" fillId="44" borderId="347" xfId="0" applyFont="1" applyFill="1" applyBorder="1" applyProtection="1">
      <protection locked="0"/>
    </xf>
    <xf numFmtId="1" fontId="3" fillId="0" borderId="351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0" borderId="362" xfId="0" applyNumberFormat="1" applyFont="1" applyBorder="1" applyAlignment="1">
      <alignment horizontal="center" vertical="center" wrapText="1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22" borderId="351" xfId="0" applyNumberFormat="1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51" borderId="351" xfId="0" applyFont="1" applyFill="1" applyBorder="1"/>
    <xf numFmtId="1" fontId="3" fillId="0" borderId="352" xfId="0" applyNumberFormat="1" applyFont="1" applyBorder="1"/>
    <xf numFmtId="1" fontId="3" fillId="28" borderId="351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75" xfId="6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/>
    <xf numFmtId="1" fontId="3" fillId="4" borderId="383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0" fontId="3" fillId="0" borderId="381" xfId="0" applyFont="1" applyBorder="1"/>
    <xf numFmtId="1" fontId="3" fillId="0" borderId="377" xfId="0" applyNumberFormat="1" applyFont="1" applyBorder="1"/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 vertical="center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vertical="center" wrapText="1"/>
    </xf>
    <xf numFmtId="1" fontId="3" fillId="7" borderId="391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vertical="center" wrapText="1"/>
    </xf>
    <xf numFmtId="1" fontId="3" fillId="7" borderId="403" xfId="14" applyNumberFormat="1" applyFont="1" applyFill="1" applyBorder="1"/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right" vertical="center"/>
    </xf>
    <xf numFmtId="1" fontId="3" fillId="4" borderId="40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right"/>
    </xf>
    <xf numFmtId="1" fontId="3" fillId="4" borderId="401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75" xfId="14" applyNumberFormat="1" applyFont="1" applyBorder="1" applyAlignment="1">
      <alignment horizontal="right"/>
    </xf>
    <xf numFmtId="1" fontId="3" fillId="4" borderId="375" xfId="14" applyNumberFormat="1" applyFont="1" applyFill="1" applyBorder="1" applyProtection="1">
      <protection locked="0"/>
    </xf>
    <xf numFmtId="1" fontId="3" fillId="4" borderId="398" xfId="14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3" fillId="0" borderId="386" xfId="0" applyNumberFormat="1" applyFont="1" applyBorder="1" applyAlignment="1">
      <alignment horizontal="right"/>
    </xf>
    <xf numFmtId="1" fontId="3" fillId="4" borderId="391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0" borderId="404" xfId="0" applyNumberFormat="1" applyFont="1" applyBorder="1"/>
    <xf numFmtId="1" fontId="3" fillId="4" borderId="396" xfId="0" applyNumberFormat="1" applyFont="1" applyFill="1" applyBorder="1" applyProtection="1">
      <protection locked="0"/>
    </xf>
    <xf numFmtId="1" fontId="3" fillId="0" borderId="409" xfId="0" applyNumberFormat="1" applyFont="1" applyBorder="1" applyAlignment="1">
      <alignment vertical="center"/>
    </xf>
    <xf numFmtId="1" fontId="3" fillId="0" borderId="405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7" borderId="387" xfId="0" applyNumberFormat="1" applyFont="1" applyFill="1" applyBorder="1" applyAlignment="1">
      <alignment horizontal="right"/>
    </xf>
    <xf numFmtId="1" fontId="3" fillId="3" borderId="379" xfId="0" applyNumberFormat="1" applyFont="1" applyFill="1" applyBorder="1" applyAlignment="1">
      <alignment horizontal="right" wrapText="1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396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/>
    <xf numFmtId="1" fontId="3" fillId="0" borderId="404" xfId="0" applyNumberFormat="1" applyFont="1" applyBorder="1" applyAlignment="1">
      <alignment vertical="center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wrapText="1"/>
    </xf>
    <xf numFmtId="1" fontId="3" fillId="3" borderId="379" xfId="0" applyNumberFormat="1" applyFont="1" applyFill="1" applyBorder="1" applyAlignment="1">
      <alignment vertical="center" wrapText="1"/>
    </xf>
    <xf numFmtId="1" fontId="3" fillId="3" borderId="385" xfId="0" applyNumberFormat="1" applyFont="1" applyFill="1" applyBorder="1" applyAlignment="1">
      <alignment vertical="center" wrapText="1"/>
    </xf>
    <xf numFmtId="1" fontId="3" fillId="5" borderId="407" xfId="0" applyNumberFormat="1" applyFont="1" applyFill="1" applyBorder="1" applyAlignment="1">
      <alignment horizontal="right"/>
    </xf>
    <xf numFmtId="1" fontId="3" fillId="5" borderId="406" xfId="0" applyNumberFormat="1" applyFont="1" applyFill="1" applyBorder="1" applyAlignment="1">
      <alignment horizontal="right"/>
    </xf>
    <xf numFmtId="1" fontId="3" fillId="5" borderId="381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5" borderId="375" xfId="0" applyNumberFormat="1" applyFont="1" applyFill="1" applyBorder="1" applyAlignment="1">
      <alignment horizontal="right"/>
    </xf>
    <xf numFmtId="1" fontId="3" fillId="3" borderId="396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vertical="center" wrapText="1"/>
    </xf>
    <xf numFmtId="1" fontId="3" fillId="6" borderId="375" xfId="0" applyNumberFormat="1" applyFont="1" applyFill="1" applyBorder="1"/>
    <xf numFmtId="1" fontId="3" fillId="6" borderId="387" xfId="0" applyNumberFormat="1" applyFont="1" applyFill="1" applyBorder="1"/>
    <xf numFmtId="1" fontId="3" fillId="0" borderId="377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6" borderId="383" xfId="0" applyNumberFormat="1" applyFont="1" applyFill="1" applyBorder="1"/>
    <xf numFmtId="1" fontId="3" fillId="5" borderId="403" xfId="0" applyNumberFormat="1" applyFont="1" applyFill="1" applyBorder="1" applyAlignment="1">
      <alignment horizontal="left" vertical="center" wrapText="1"/>
    </xf>
    <xf numFmtId="1" fontId="3" fillId="0" borderId="398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8" borderId="376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5" borderId="377" xfId="0" applyNumberFormat="1" applyFont="1" applyFill="1" applyBorder="1"/>
    <xf numFmtId="1" fontId="3" fillId="8" borderId="396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7" borderId="387" xfId="0" applyNumberFormat="1" applyFont="1" applyFill="1" applyBorder="1"/>
    <xf numFmtId="1" fontId="3" fillId="0" borderId="404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3" borderId="375" xfId="0" applyNumberFormat="1" applyFont="1" applyFill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/>
    <xf numFmtId="1" fontId="3" fillId="3" borderId="381" xfId="0" applyNumberFormat="1" applyFont="1" applyFill="1" applyBorder="1"/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3" borderId="404" xfId="0" applyNumberFormat="1" applyFont="1" applyFill="1" applyBorder="1"/>
    <xf numFmtId="1" fontId="3" fillId="3" borderId="375" xfId="0" applyNumberFormat="1" applyFont="1" applyFill="1" applyBorder="1"/>
    <xf numFmtId="0" fontId="3" fillId="0" borderId="377" xfId="0" applyFont="1" applyBorder="1" applyAlignment="1">
      <alignment vertical="center"/>
    </xf>
    <xf numFmtId="0" fontId="3" fillId="0" borderId="377" xfId="0" applyFont="1" applyBorder="1"/>
    <xf numFmtId="1" fontId="3" fillId="0" borderId="391" xfId="0" applyNumberFormat="1" applyFont="1" applyBorder="1" applyAlignment="1">
      <alignment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/>
      <protection locked="0"/>
    </xf>
    <xf numFmtId="1" fontId="3" fillId="0" borderId="400" xfId="0" quotePrefix="1" applyNumberFormat="1" applyFont="1" applyBorder="1"/>
    <xf numFmtId="1" fontId="3" fillId="4" borderId="400" xfId="0" applyNumberFormat="1" applyFont="1" applyFill="1" applyBorder="1" applyAlignment="1" applyProtection="1">
      <alignment horizontal="right" vertical="center"/>
      <protection locked="0"/>
    </xf>
    <xf numFmtId="1" fontId="3" fillId="4" borderId="407" xfId="0" applyNumberFormat="1" applyFont="1" applyFill="1" applyBorder="1" applyAlignment="1" applyProtection="1">
      <alignment horizontal="right" vertical="center"/>
      <protection locked="0"/>
    </xf>
    <xf numFmtId="1" fontId="3" fillId="7" borderId="386" xfId="0" applyNumberFormat="1" applyFont="1" applyFill="1" applyBorder="1"/>
    <xf numFmtId="1" fontId="3" fillId="0" borderId="404" xfId="0" applyNumberFormat="1" applyFont="1" applyBorder="1" applyAlignment="1">
      <alignment horizontal="left" vertical="center" wrapText="1"/>
    </xf>
    <xf numFmtId="1" fontId="3" fillId="7" borderId="422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7" borderId="425" xfId="0" applyNumberFormat="1" applyFont="1" applyFill="1" applyBorder="1"/>
    <xf numFmtId="1" fontId="3" fillId="4" borderId="425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 applyProtection="1">
      <alignment vertical="center" wrapText="1"/>
      <protection hidden="1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left" vertical="center"/>
    </xf>
    <xf numFmtId="1" fontId="3" fillId="7" borderId="405" xfId="0" applyNumberFormat="1" applyFont="1" applyFill="1" applyBorder="1"/>
    <xf numFmtId="1" fontId="3" fillId="7" borderId="402" xfId="0" applyNumberFormat="1" applyFont="1" applyFill="1" applyBorder="1"/>
    <xf numFmtId="1" fontId="3" fillId="7" borderId="403" xfId="0" applyNumberFormat="1" applyFont="1" applyFill="1" applyBorder="1"/>
    <xf numFmtId="1" fontId="3" fillId="0" borderId="381" xfId="0" applyNumberFormat="1" applyFont="1" applyBorder="1" applyAlignment="1">
      <alignment horizontal="left" vertical="center"/>
    </xf>
    <xf numFmtId="1" fontId="3" fillId="0" borderId="400" xfId="0" applyNumberFormat="1" applyFont="1" applyBorder="1"/>
    <xf numFmtId="1" fontId="3" fillId="7" borderId="408" xfId="0" applyNumberFormat="1" applyFont="1" applyFill="1" applyBorder="1"/>
    <xf numFmtId="1" fontId="3" fillId="6" borderId="406" xfId="0" applyNumberFormat="1" applyFont="1" applyFill="1" applyBorder="1"/>
    <xf numFmtId="1" fontId="3" fillId="4" borderId="426" xfId="0" applyNumberFormat="1" applyFont="1" applyFill="1" applyBorder="1" applyProtection="1">
      <protection locked="0"/>
    </xf>
    <xf numFmtId="1" fontId="3" fillId="7" borderId="396" xfId="0" applyNumberFormat="1" applyFont="1" applyFill="1" applyBorder="1"/>
    <xf numFmtId="1" fontId="3" fillId="7" borderId="383" xfId="0" applyNumberFormat="1" applyFont="1" applyFill="1" applyBorder="1"/>
    <xf numFmtId="1" fontId="3" fillId="7" borderId="375" xfId="0" applyNumberFormat="1" applyFont="1" applyFill="1" applyBorder="1"/>
    <xf numFmtId="1" fontId="3" fillId="7" borderId="397" xfId="0" applyNumberFormat="1" applyFont="1" applyFill="1" applyBorder="1"/>
    <xf numFmtId="1" fontId="3" fillId="8" borderId="384" xfId="0" applyNumberFormat="1" applyFont="1" applyFill="1" applyBorder="1" applyProtection="1">
      <protection locked="0"/>
    </xf>
    <xf numFmtId="1" fontId="3" fillId="6" borderId="380" xfId="0" applyNumberFormat="1" applyFont="1" applyFill="1" applyBorder="1"/>
    <xf numFmtId="1" fontId="3" fillId="7" borderId="406" xfId="0" applyNumberFormat="1" applyFont="1" applyFill="1" applyBorder="1"/>
    <xf numFmtId="1" fontId="3" fillId="7" borderId="379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3" fillId="7" borderId="410" xfId="0" applyNumberFormat="1" applyFont="1" applyFill="1" applyBorder="1"/>
    <xf numFmtId="1" fontId="3" fillId="7" borderId="385" xfId="0" applyNumberFormat="1" applyFont="1" applyFill="1" applyBorder="1"/>
    <xf numFmtId="1" fontId="3" fillId="7" borderId="380" xfId="0" applyNumberFormat="1" applyFont="1" applyFill="1" applyBorder="1"/>
    <xf numFmtId="1" fontId="3" fillId="7" borderId="399" xfId="0" applyNumberFormat="1" applyFont="1" applyFill="1" applyBorder="1"/>
    <xf numFmtId="1" fontId="3" fillId="7" borderId="391" xfId="0" applyNumberFormat="1" applyFont="1" applyFill="1" applyBorder="1"/>
    <xf numFmtId="1" fontId="3" fillId="0" borderId="377" xfId="0" applyNumberFormat="1" applyFont="1" applyBorder="1" applyAlignment="1">
      <alignment horizontal="left" wrapText="1"/>
    </xf>
    <xf numFmtId="1" fontId="3" fillId="3" borderId="377" xfId="0" applyNumberFormat="1" applyFont="1" applyFill="1" applyBorder="1" applyAlignment="1">
      <alignment horizontal="left" wrapText="1"/>
    </xf>
    <xf numFmtId="1" fontId="3" fillId="3" borderId="400" xfId="0" applyNumberFormat="1" applyFont="1" applyFill="1" applyBorder="1" applyAlignment="1">
      <alignment horizontal="left" vertical="top" wrapText="1"/>
    </xf>
    <xf numFmtId="1" fontId="3" fillId="4" borderId="427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horizontal="left" wrapText="1"/>
    </xf>
    <xf numFmtId="1" fontId="3" fillId="5" borderId="377" xfId="0" applyNumberFormat="1" applyFont="1" applyFill="1" applyBorder="1" applyAlignment="1">
      <alignment vertical="center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4" borderId="425" xfId="0" applyNumberFormat="1" applyFont="1" applyFill="1" applyBorder="1" applyAlignment="1" applyProtection="1">
      <alignment vertical="center"/>
      <protection locked="0"/>
    </xf>
    <xf numFmtId="1" fontId="3" fillId="5" borderId="375" xfId="0" applyNumberFormat="1" applyFont="1" applyFill="1" applyBorder="1" applyAlignment="1">
      <alignment vertical="center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0" borderId="377" xfId="0" applyNumberFormat="1" applyFont="1" applyBorder="1" applyAlignment="1">
      <alignment vertical="center"/>
    </xf>
    <xf numFmtId="1" fontId="3" fillId="3" borderId="407" xfId="1" applyNumberFormat="1" applyFont="1" applyFill="1" applyBorder="1" applyAlignment="1">
      <alignment horizontal="right"/>
    </xf>
    <xf numFmtId="1" fontId="3" fillId="3" borderId="403" xfId="1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left"/>
    </xf>
    <xf numFmtId="1" fontId="3" fillId="3" borderId="375" xfId="1" applyNumberFormat="1" applyFont="1" applyFill="1" applyBorder="1" applyAlignment="1">
      <alignment horizontal="right"/>
    </xf>
    <xf numFmtId="1" fontId="3" fillId="0" borderId="387" xfId="0" applyNumberFormat="1" applyFont="1" applyBorder="1"/>
    <xf numFmtId="1" fontId="3" fillId="3" borderId="407" xfId="0" applyNumberFormat="1" applyFont="1" applyFill="1" applyBorder="1" applyAlignment="1">
      <alignment vertical="center" wrapText="1"/>
    </xf>
    <xf numFmtId="1" fontId="3" fillId="3" borderId="405" xfId="0" applyNumberFormat="1" applyFont="1" applyFill="1" applyBorder="1" applyAlignment="1">
      <alignment vertical="center" wrapText="1"/>
    </xf>
    <xf numFmtId="1" fontId="3" fillId="0" borderId="375" xfId="0" applyNumberFormat="1" applyFont="1" applyBorder="1"/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vertical="center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5" borderId="381" xfId="0" applyNumberFormat="1" applyFont="1" applyFill="1" applyBorder="1"/>
    <xf numFmtId="1" fontId="3" fillId="0" borderId="400" xfId="0" applyNumberFormat="1" applyFont="1" applyBorder="1" applyAlignment="1">
      <alignment horizontal="left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0" borderId="383" xfId="0" applyNumberFormat="1" applyFont="1" applyBorder="1"/>
    <xf numFmtId="1" fontId="3" fillId="0" borderId="380" xfId="0" applyNumberFormat="1" applyFont="1" applyBorder="1"/>
    <xf numFmtId="1" fontId="3" fillId="0" borderId="396" xfId="0" applyNumberFormat="1" applyFont="1" applyBorder="1"/>
    <xf numFmtId="1" fontId="3" fillId="0" borderId="400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wrapText="1"/>
    </xf>
    <xf numFmtId="1" fontId="3" fillId="0" borderId="402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6" borderId="413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3" fillId="6" borderId="376" xfId="0" applyNumberFormat="1" applyFont="1" applyFill="1" applyBorder="1"/>
    <xf numFmtId="0" fontId="3" fillId="0" borderId="398" xfId="0" applyFont="1" applyBorder="1"/>
    <xf numFmtId="1" fontId="3" fillId="6" borderId="384" xfId="0" applyNumberFormat="1" applyFont="1" applyFill="1" applyBorder="1"/>
    <xf numFmtId="1" fontId="3" fillId="6" borderId="403" xfId="0" applyNumberFormat="1" applyFont="1" applyFill="1" applyBorder="1"/>
    <xf numFmtId="1" fontId="3" fillId="6" borderId="396" xfId="0" applyNumberFormat="1" applyFont="1" applyFill="1" applyBorder="1"/>
    <xf numFmtId="1" fontId="3" fillId="9" borderId="375" xfId="24" applyNumberFormat="1" applyFont="1" applyBorder="1" applyProtection="1">
      <protection locked="0"/>
    </xf>
    <xf numFmtId="1" fontId="3" fillId="9" borderId="405" xfId="24" applyNumberFormat="1" applyFont="1" applyBorder="1" applyProtection="1">
      <protection locked="0"/>
    </xf>
    <xf numFmtId="0" fontId="3" fillId="0" borderId="375" xfId="0" applyFont="1" applyBorder="1" applyAlignment="1">
      <alignment vertical="center"/>
    </xf>
    <xf numFmtId="1" fontId="3" fillId="0" borderId="446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left" vertical="center" wrapText="1"/>
    </xf>
    <xf numFmtId="1" fontId="3" fillId="6" borderId="375" xfId="24" applyNumberFormat="1" applyFont="1" applyFill="1" applyBorder="1" applyProtection="1"/>
    <xf numFmtId="1" fontId="3" fillId="0" borderId="385" xfId="0" applyNumberFormat="1" applyFont="1" applyBorder="1"/>
    <xf numFmtId="1" fontId="3" fillId="0" borderId="449" xfId="0" applyNumberFormat="1" applyFont="1" applyBorder="1"/>
    <xf numFmtId="1" fontId="3" fillId="0" borderId="407" xfId="0" applyNumberFormat="1" applyFont="1" applyBorder="1"/>
    <xf numFmtId="1" fontId="3" fillId="0" borderId="406" xfId="0" applyNumberFormat="1" applyFont="1" applyBorder="1"/>
    <xf numFmtId="1" fontId="3" fillId="0" borderId="405" xfId="0" applyNumberFormat="1" applyFont="1" applyBorder="1"/>
    <xf numFmtId="1" fontId="3" fillId="0" borderId="408" xfId="0" applyNumberFormat="1" applyFont="1" applyBorder="1"/>
    <xf numFmtId="1" fontId="3" fillId="36" borderId="401" xfId="0" applyNumberFormat="1" applyFont="1" applyFill="1" applyBorder="1" applyProtection="1">
      <protection locked="0"/>
    </xf>
    <xf numFmtId="1" fontId="3" fillId="36" borderId="406" xfId="0" applyNumberFormat="1" applyFont="1" applyFill="1" applyBorder="1" applyProtection="1">
      <protection locked="0"/>
    </xf>
    <xf numFmtId="1" fontId="3" fillId="36" borderId="407" xfId="0" applyNumberFormat="1" applyFont="1" applyFill="1" applyBorder="1" applyProtection="1">
      <protection locked="0"/>
    </xf>
    <xf numFmtId="1" fontId="3" fillId="36" borderId="405" xfId="0" applyNumberFormat="1" applyFont="1" applyFill="1" applyBorder="1" applyProtection="1">
      <protection locked="0"/>
    </xf>
    <xf numFmtId="1" fontId="3" fillId="7" borderId="398" xfId="0" applyNumberFormat="1" applyFont="1" applyFill="1" applyBorder="1"/>
    <xf numFmtId="1" fontId="3" fillId="7" borderId="412" xfId="0" applyNumberFormat="1" applyFont="1" applyFill="1" applyBorder="1"/>
    <xf numFmtId="1" fontId="3" fillId="0" borderId="401" xfId="0" applyNumberFormat="1" applyFont="1" applyBorder="1"/>
    <xf numFmtId="1" fontId="3" fillId="0" borderId="410" xfId="0" applyNumberFormat="1" applyFont="1" applyBorder="1"/>
    <xf numFmtId="1" fontId="3" fillId="6" borderId="401" xfId="0" applyNumberFormat="1" applyFont="1" applyFill="1" applyBorder="1"/>
    <xf numFmtId="1" fontId="3" fillId="6" borderId="407" xfId="0" applyNumberFormat="1" applyFont="1" applyFill="1" applyBorder="1"/>
    <xf numFmtId="1" fontId="3" fillId="6" borderId="405" xfId="0" applyNumberFormat="1" applyFont="1" applyFill="1" applyBorder="1"/>
    <xf numFmtId="1" fontId="3" fillId="8" borderId="403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6" borderId="375" xfId="0" applyNumberFormat="1" applyFont="1" applyFill="1" applyBorder="1" applyProtection="1">
      <protection locked="0"/>
    </xf>
    <xf numFmtId="1" fontId="3" fillId="0" borderId="445" xfId="0" applyNumberFormat="1" applyFont="1" applyBorder="1"/>
    <xf numFmtId="1" fontId="3" fillId="0" borderId="400" xfId="0" applyNumberFormat="1" applyFont="1" applyBorder="1" applyAlignment="1">
      <alignment horizontal="center" vertical="center" wrapText="1"/>
    </xf>
    <xf numFmtId="0" fontId="3" fillId="0" borderId="387" xfId="0" applyFont="1" applyBorder="1"/>
    <xf numFmtId="0" fontId="3" fillId="0" borderId="375" xfId="0" applyFont="1" applyBorder="1"/>
    <xf numFmtId="0" fontId="3" fillId="0" borderId="400" xfId="0" applyFont="1" applyBorder="1" applyAlignment="1">
      <alignment horizontal="left" vertical="center" wrapText="1"/>
    </xf>
    <xf numFmtId="1" fontId="3" fillId="7" borderId="375" xfId="0" applyNumberFormat="1" applyFont="1" applyFill="1" applyBorder="1" applyAlignment="1">
      <alignment vertical="center"/>
    </xf>
    <xf numFmtId="1" fontId="3" fillId="0" borderId="375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 vertical="center"/>
    </xf>
    <xf numFmtId="1" fontId="3" fillId="3" borderId="375" xfId="23" applyNumberFormat="1" applyFont="1" applyFill="1" applyBorder="1" applyAlignment="1">
      <alignment horizontal="right" vertical="center"/>
    </xf>
    <xf numFmtId="1" fontId="3" fillId="8" borderId="375" xfId="0" applyNumberFormat="1" applyFont="1" applyFill="1" applyBorder="1" applyAlignment="1" applyProtection="1">
      <alignment vertical="center"/>
      <protection locked="0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6" borderId="375" xfId="23" applyNumberFormat="1" applyFont="1" applyFill="1" applyBorder="1" applyAlignment="1">
      <alignment horizontal="right" vertical="center"/>
    </xf>
    <xf numFmtId="0" fontId="3" fillId="6" borderId="375" xfId="0" applyFont="1" applyFill="1" applyBorder="1" applyAlignment="1">
      <alignment vertical="center"/>
    </xf>
    <xf numFmtId="0" fontId="3" fillId="44" borderId="428" xfId="0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horizontal="right" vertical="center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09" xfId="0" applyNumberFormat="1" applyFont="1" applyBorder="1"/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3" borderId="396" xfId="0" applyNumberFormat="1" applyFont="1" applyFill="1" applyBorder="1" applyAlignment="1">
      <alignment horizontal="right" vertical="center" wrapText="1"/>
    </xf>
    <xf numFmtId="0" fontId="3" fillId="0" borderId="387" xfId="0" applyFont="1" applyBorder="1" applyAlignment="1">
      <alignment horizontal="right"/>
    </xf>
    <xf numFmtId="0" fontId="3" fillId="0" borderId="381" xfId="0" applyFont="1" applyBorder="1" applyAlignment="1">
      <alignment horizontal="left" wrapText="1"/>
    </xf>
    <xf numFmtId="0" fontId="3" fillId="0" borderId="381" xfId="0" applyFont="1" applyBorder="1" applyAlignment="1">
      <alignment horizontal="right"/>
    </xf>
    <xf numFmtId="1" fontId="3" fillId="3" borderId="381" xfId="0" applyNumberFormat="1" applyFont="1" applyFill="1" applyBorder="1" applyAlignment="1">
      <alignment vertical="center" wrapText="1"/>
    </xf>
    <xf numFmtId="0" fontId="3" fillId="0" borderId="375" xfId="0" applyFont="1" applyBorder="1" applyAlignment="1">
      <alignment vertical="center" wrapText="1"/>
    </xf>
    <xf numFmtId="0" fontId="3" fillId="0" borderId="458" xfId="0" applyFont="1" applyBorder="1" applyAlignment="1">
      <alignment wrapText="1"/>
    </xf>
    <xf numFmtId="0" fontId="7" fillId="28" borderId="0" xfId="0" applyFont="1" applyFill="1"/>
    <xf numFmtId="1" fontId="3" fillId="0" borderId="465" xfId="0" applyNumberFormat="1" applyFont="1" applyBorder="1" applyAlignment="1">
      <alignment horizontal="center" vertical="center"/>
    </xf>
    <xf numFmtId="1" fontId="3" fillId="4" borderId="420" xfId="0" applyNumberFormat="1" applyFont="1" applyFill="1" applyBorder="1" applyProtection="1">
      <protection locked="0"/>
    </xf>
    <xf numFmtId="1" fontId="3" fillId="0" borderId="466" xfId="0" applyNumberFormat="1" applyFont="1" applyBorder="1" applyAlignment="1">
      <alignment horizontal="center" vertical="center" wrapText="1"/>
    </xf>
    <xf numFmtId="1" fontId="3" fillId="4" borderId="467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0" fontId="28" fillId="0" borderId="430" xfId="0" applyFont="1" applyBorder="1" applyAlignment="1">
      <alignment horizontal="left" vertical="center"/>
    </xf>
    <xf numFmtId="0" fontId="28" fillId="4" borderId="451" xfId="0" applyFont="1" applyFill="1" applyBorder="1" applyAlignment="1" applyProtection="1">
      <alignment horizontal="center"/>
      <protection locked="0"/>
    </xf>
    <xf numFmtId="0" fontId="17" fillId="40" borderId="452" xfId="35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4" xfId="35" applyFont="1" applyFill="1" applyBorder="1" applyAlignment="1" applyProtection="1">
      <alignment horizontal="center"/>
      <protection locked="0"/>
    </xf>
    <xf numFmtId="0" fontId="5" fillId="3" borderId="456" xfId="0" applyFont="1" applyFill="1" applyBorder="1"/>
    <xf numFmtId="0" fontId="28" fillId="0" borderId="436" xfId="0" applyFont="1" applyBorder="1" applyAlignment="1">
      <alignment horizontal="left" vertical="center"/>
    </xf>
    <xf numFmtId="0" fontId="28" fillId="4" borderId="451" xfId="37" applyFont="1" applyFill="1" applyBorder="1" applyAlignment="1">
      <alignment horizontal="center"/>
      <protection locked="0"/>
    </xf>
    <xf numFmtId="0" fontId="28" fillId="0" borderId="469" xfId="0" applyFont="1" applyBorder="1" applyAlignment="1">
      <alignment horizontal="left" vertical="center"/>
    </xf>
    <xf numFmtId="0" fontId="28" fillId="0" borderId="469" xfId="37" applyFont="1" applyFill="1" applyBorder="1" applyAlignment="1">
      <alignment horizontal="center"/>
      <protection locked="0"/>
    </xf>
    <xf numFmtId="0" fontId="17" fillId="0" borderId="469" xfId="35" applyFont="1" applyBorder="1" applyAlignment="1" applyProtection="1">
      <alignment horizontal="center"/>
      <protection locked="0"/>
    </xf>
    <xf numFmtId="0" fontId="15" fillId="0" borderId="451" xfId="0" applyFont="1" applyBorder="1" applyAlignment="1">
      <alignment horizontal="center"/>
    </xf>
    <xf numFmtId="0" fontId="28" fillId="3" borderId="430" xfId="0" applyFont="1" applyFill="1" applyBorder="1" applyAlignment="1">
      <alignment horizontal="left" vertical="center"/>
    </xf>
    <xf numFmtId="0" fontId="28" fillId="3" borderId="430" xfId="0" applyFont="1" applyFill="1" applyBorder="1" applyAlignment="1">
      <alignment horizontal="centerContinuous" vertical="center"/>
    </xf>
    <xf numFmtId="0" fontId="28" fillId="0" borderId="451" xfId="0" applyFont="1" applyBorder="1" applyAlignment="1">
      <alignment wrapText="1"/>
    </xf>
    <xf numFmtId="0" fontId="26" fillId="4" borderId="451" xfId="0" applyFont="1" applyFill="1" applyBorder="1" applyAlignment="1" applyProtection="1">
      <alignment horizontal="center"/>
      <protection locked="0"/>
    </xf>
    <xf numFmtId="0" fontId="26" fillId="3" borderId="430" xfId="0" applyFont="1" applyFill="1" applyBorder="1"/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7" borderId="385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7" borderId="405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28" borderId="386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0" borderId="386" xfId="0" applyNumberFormat="1" applyFont="1" applyBorder="1"/>
    <xf numFmtId="1" fontId="3" fillId="0" borderId="400" xfId="0" applyNumberFormat="1" applyFont="1" applyBorder="1" applyAlignment="1">
      <alignment horizontal="left" vertical="center" wrapText="1"/>
    </xf>
    <xf numFmtId="1" fontId="3" fillId="0" borderId="520" xfId="0" applyNumberFormat="1" applyFont="1" applyBorder="1"/>
    <xf numFmtId="1" fontId="3" fillId="0" borderId="521" xfId="0" applyNumberFormat="1" applyFont="1" applyBorder="1"/>
    <xf numFmtId="1" fontId="3" fillId="0" borderId="522" xfId="0" applyNumberFormat="1" applyFont="1" applyBorder="1"/>
    <xf numFmtId="1" fontId="3" fillId="28" borderId="379" xfId="0" applyNumberFormat="1" applyFont="1" applyFill="1" applyBorder="1" applyAlignment="1">
      <alignment horizontal="right"/>
    </xf>
    <xf numFmtId="1" fontId="3" fillId="0" borderId="530" xfId="0" applyNumberFormat="1" applyFont="1" applyBorder="1" applyAlignment="1">
      <alignment horizontal="center" vertical="center"/>
    </xf>
    <xf numFmtId="1" fontId="3" fillId="3" borderId="391" xfId="1" applyNumberFormat="1" applyFont="1" applyFill="1" applyBorder="1" applyAlignment="1">
      <alignment horizontal="right"/>
    </xf>
    <xf numFmtId="1" fontId="3" fillId="0" borderId="521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530" xfId="0" applyNumberFormat="1" applyFont="1" applyBorder="1"/>
    <xf numFmtId="1" fontId="3" fillId="0" borderId="537" xfId="0" applyNumberFormat="1" applyFont="1" applyBorder="1"/>
    <xf numFmtId="1" fontId="3" fillId="0" borderId="483" xfId="0" applyNumberFormat="1" applyFont="1" applyBorder="1"/>
    <xf numFmtId="1" fontId="3" fillId="0" borderId="391" xfId="0" applyNumberFormat="1" applyFont="1" applyBorder="1"/>
    <xf numFmtId="1" fontId="3" fillId="0" borderId="379" xfId="0" applyNumberFormat="1" applyFont="1" applyBorder="1"/>
    <xf numFmtId="1" fontId="3" fillId="3" borderId="381" xfId="0" applyNumberFormat="1" applyFont="1" applyFill="1" applyBorder="1" applyAlignment="1">
      <alignment horizontal="left" vertical="center"/>
    </xf>
    <xf numFmtId="1" fontId="3" fillId="0" borderId="444" xfId="0" applyNumberFormat="1" applyFont="1" applyBorder="1"/>
    <xf numFmtId="1" fontId="29" fillId="3" borderId="538" xfId="0" applyNumberFormat="1" applyFont="1" applyFill="1" applyBorder="1" applyAlignment="1">
      <alignment wrapText="1"/>
    </xf>
    <xf numFmtId="1" fontId="14" fillId="0" borderId="469" xfId="0" applyNumberFormat="1" applyFont="1" applyBorder="1"/>
    <xf numFmtId="1" fontId="17" fillId="3" borderId="469" xfId="0" applyNumberFormat="1" applyFont="1" applyFill="1" applyBorder="1"/>
    <xf numFmtId="1" fontId="56" fillId="0" borderId="539" xfId="0" applyNumberFormat="1" applyFont="1" applyBorder="1"/>
    <xf numFmtId="1" fontId="56" fillId="0" borderId="538" xfId="0" applyNumberFormat="1" applyFont="1" applyBorder="1"/>
    <xf numFmtId="1" fontId="5" fillId="0" borderId="519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/>
    </xf>
    <xf numFmtId="1" fontId="5" fillId="0" borderId="521" xfId="0" applyNumberFormat="1" applyFont="1" applyBorder="1" applyAlignment="1">
      <alignment horizontal="right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0" borderId="446" xfId="0" applyNumberFormat="1" applyFont="1" applyBorder="1" applyAlignment="1">
      <alignment horizontal="left" vertical="center"/>
    </xf>
    <xf numFmtId="1" fontId="5" fillId="0" borderId="444" xfId="0" applyNumberFormat="1" applyFont="1" applyBorder="1" applyAlignment="1">
      <alignment horizontal="right" wrapText="1"/>
    </xf>
    <xf numFmtId="1" fontId="5" fillId="0" borderId="445" xfId="0" applyNumberFormat="1" applyFont="1" applyBorder="1" applyAlignment="1">
      <alignment horizontal="right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0" borderId="381" xfId="0" applyNumberFormat="1" applyFont="1" applyBorder="1" applyAlignment="1">
      <alignment horizontal="left" vertical="center" wrapText="1"/>
    </xf>
    <xf numFmtId="1" fontId="5" fillId="0" borderId="396" xfId="0" applyNumberFormat="1" applyFont="1" applyBorder="1" applyAlignment="1">
      <alignment horizontal="right" wrapText="1"/>
    </xf>
    <xf numFmtId="1" fontId="5" fillId="0" borderId="466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9" borderId="540" xfId="32" applyNumberFormat="1" applyFont="1" applyBorder="1" applyAlignment="1" applyProtection="1">
      <alignment horizontal="right"/>
      <protection locked="0"/>
    </xf>
    <xf numFmtId="1" fontId="5" fillId="9" borderId="541" xfId="32" applyNumberFormat="1" applyFont="1" applyBorder="1" applyAlignment="1" applyProtection="1">
      <alignment horizontal="right"/>
      <protection locked="0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9" borderId="542" xfId="32" applyNumberFormat="1" applyFont="1" applyBorder="1" applyAlignment="1" applyProtection="1">
      <alignment horizontal="right"/>
      <protection locked="0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right" wrapText="1"/>
    </xf>
    <xf numFmtId="1" fontId="5" fillId="0" borderId="443" xfId="0" applyNumberFormat="1" applyFont="1" applyBorder="1" applyAlignment="1">
      <alignment horizontal="right" wrapText="1"/>
    </xf>
    <xf numFmtId="1" fontId="5" fillId="0" borderId="521" xfId="0" applyNumberFormat="1" applyFont="1" applyBorder="1" applyAlignment="1">
      <alignment horizontal="right" wrapText="1"/>
    </xf>
    <xf numFmtId="1" fontId="5" fillId="4" borderId="544" xfId="0" applyNumberFormat="1" applyFont="1" applyFill="1" applyBorder="1" applyAlignment="1" applyProtection="1">
      <alignment horizontal="right"/>
      <protection locked="0"/>
    </xf>
    <xf numFmtId="1" fontId="5" fillId="4" borderId="545" xfId="0" applyNumberFormat="1" applyFont="1" applyFill="1" applyBorder="1" applyAlignment="1" applyProtection="1">
      <alignment horizontal="right"/>
      <protection locked="0"/>
    </xf>
    <xf numFmtId="1" fontId="5" fillId="0" borderId="434" xfId="0" applyNumberFormat="1" applyFont="1" applyBorder="1" applyAlignment="1">
      <alignment horizontal="left" vertical="center" wrapText="1"/>
    </xf>
    <xf numFmtId="1" fontId="5" fillId="0" borderId="446" xfId="0" applyNumberFormat="1" applyFont="1" applyBorder="1" applyAlignment="1">
      <alignment horizontal="left" vertical="center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right" wrapText="1"/>
    </xf>
    <xf numFmtId="1" fontId="5" fillId="0" borderId="387" xfId="0" applyNumberFormat="1" applyFont="1" applyBorder="1" applyAlignment="1">
      <alignment horizontal="right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0" borderId="551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 wrapText="1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 wrapText="1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547" xfId="0" applyNumberFormat="1" applyFont="1" applyBorder="1" applyAlignment="1">
      <alignment horizontal="left" vertical="center" wrapText="1"/>
    </xf>
    <xf numFmtId="1" fontId="5" fillId="5" borderId="547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right" wrapText="1"/>
    </xf>
    <xf numFmtId="1" fontId="5" fillId="5" borderId="387" xfId="0" applyNumberFormat="1" applyFont="1" applyFill="1" applyBorder="1" applyAlignment="1">
      <alignment horizontal="right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0" fontId="5" fillId="0" borderId="377" xfId="0" applyFont="1" applyBorder="1"/>
    <xf numFmtId="1" fontId="5" fillId="0" borderId="543" xfId="0" applyNumberFormat="1" applyFont="1" applyBorder="1" applyAlignment="1">
      <alignment horizontal="right"/>
    </xf>
    <xf numFmtId="0" fontId="5" fillId="0" borderId="381" xfId="0" applyFont="1" applyBorder="1"/>
    <xf numFmtId="1" fontId="5" fillId="0" borderId="405" xfId="0" applyNumberFormat="1" applyFont="1" applyBorder="1" applyAlignment="1">
      <alignment horizontal="right" wrapText="1"/>
    </xf>
    <xf numFmtId="1" fontId="5" fillId="0" borderId="402" xfId="0" applyNumberFormat="1" applyFont="1" applyBorder="1" applyAlignment="1">
      <alignment horizontal="right" wrapText="1"/>
    </xf>
    <xf numFmtId="1" fontId="5" fillId="0" borderId="403" xfId="0" applyNumberFormat="1" applyFont="1" applyBorder="1" applyAlignment="1">
      <alignment horizontal="right"/>
    </xf>
    <xf numFmtId="1" fontId="14" fillId="0" borderId="483" xfId="0" applyNumberFormat="1" applyFont="1" applyBorder="1"/>
    <xf numFmtId="1" fontId="17" fillId="0" borderId="483" xfId="0" applyNumberFormat="1" applyFont="1" applyBorder="1"/>
    <xf numFmtId="1" fontId="5" fillId="0" borderId="552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553" xfId="0" applyNumberFormat="1" applyFont="1" applyBorder="1" applyAlignment="1">
      <alignment vertical="center" wrapText="1"/>
    </xf>
    <xf numFmtId="1" fontId="5" fillId="0" borderId="449" xfId="0" applyNumberFormat="1" applyFont="1" applyBorder="1" applyAlignment="1">
      <alignment vertical="center" wrapText="1"/>
    </xf>
    <xf numFmtId="1" fontId="5" fillId="0" borderId="445" xfId="0" applyNumberFormat="1" applyFont="1" applyBorder="1"/>
    <xf numFmtId="1" fontId="5" fillId="0" borderId="390" xfId="0" applyNumberFormat="1" applyFont="1" applyBorder="1" applyAlignment="1">
      <alignment vertical="center" wrapText="1"/>
    </xf>
    <xf numFmtId="1" fontId="5" fillId="0" borderId="554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vertical="center" wrapText="1"/>
    </xf>
    <xf numFmtId="1" fontId="5" fillId="0" borderId="387" xfId="0" applyNumberFormat="1" applyFont="1" applyBorder="1"/>
    <xf numFmtId="1" fontId="5" fillId="0" borderId="458" xfId="0" applyNumberFormat="1" applyFont="1" applyBorder="1" applyAlignment="1">
      <alignment vertical="center" wrapText="1"/>
    </xf>
    <xf numFmtId="1" fontId="5" fillId="0" borderId="379" xfId="0" applyNumberFormat="1" applyFont="1" applyBorder="1" applyAlignment="1">
      <alignment vertical="center" wrapText="1"/>
    </xf>
    <xf numFmtId="1" fontId="5" fillId="0" borderId="386" xfId="0" applyNumberFormat="1" applyFont="1" applyBorder="1"/>
    <xf numFmtId="1" fontId="5" fillId="0" borderId="364" xfId="0" applyNumberFormat="1" applyFont="1" applyBorder="1" applyAlignment="1">
      <alignment vertical="center" wrapText="1"/>
    </xf>
    <xf numFmtId="1" fontId="5" fillId="0" borderId="466" xfId="0" applyNumberFormat="1" applyFont="1" applyBorder="1" applyAlignment="1">
      <alignment vertical="center" wrapText="1"/>
    </xf>
    <xf numFmtId="1" fontId="5" fillId="0" borderId="518" xfId="0" applyNumberFormat="1" applyFont="1" applyBorder="1"/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0" borderId="51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520" xfId="0" applyNumberFormat="1" applyFont="1" applyBorder="1" applyAlignment="1">
      <alignment horizontal="right" wrapText="1"/>
    </xf>
    <xf numFmtId="1" fontId="5" fillId="0" borderId="517" xfId="0" applyNumberFormat="1" applyFont="1" applyBorder="1"/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45" xfId="0" applyNumberFormat="1" applyFont="1" applyBorder="1"/>
    <xf numFmtId="1" fontId="5" fillId="0" borderId="556" xfId="0" applyNumberFormat="1" applyFont="1" applyBorder="1"/>
    <xf numFmtId="1" fontId="5" fillId="0" borderId="544" xfId="0" applyNumberFormat="1" applyFont="1" applyBorder="1"/>
    <xf numFmtId="1" fontId="5" fillId="0" borderId="547" xfId="0" applyNumberFormat="1" applyFont="1" applyBorder="1" applyAlignment="1">
      <alignment vertical="center"/>
    </xf>
    <xf numFmtId="1" fontId="5" fillId="0" borderId="554" xfId="0" applyNumberFormat="1" applyFont="1" applyBorder="1" applyAlignment="1">
      <alignment horizontal="right"/>
    </xf>
    <xf numFmtId="1" fontId="5" fillId="0" borderId="467" xfId="0" applyNumberFormat="1" applyFont="1" applyBorder="1" applyAlignment="1">
      <alignment horizontal="right"/>
    </xf>
    <xf numFmtId="1" fontId="5" fillId="0" borderId="458" xfId="0" applyNumberFormat="1" applyFont="1" applyBorder="1" applyAlignment="1">
      <alignment horizontal="right" wrapText="1"/>
    </xf>
    <xf numFmtId="1" fontId="5" fillId="0" borderId="379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vertical="center" wrapText="1"/>
    </xf>
    <xf numFmtId="1" fontId="5" fillId="0" borderId="464" xfId="0" applyNumberFormat="1" applyFont="1" applyBorder="1" applyAlignment="1">
      <alignment horizontal="right" wrapText="1"/>
    </xf>
    <xf numFmtId="1" fontId="5" fillId="0" borderId="385" xfId="0" applyNumberFormat="1" applyFont="1" applyBorder="1" applyAlignment="1">
      <alignment horizontal="right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77" xfId="0" applyNumberFormat="1" applyFont="1" applyBorder="1" applyAlignment="1">
      <alignment horizontal="right" wrapText="1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7" borderId="395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0" borderId="381" xfId="0" applyNumberFormat="1" applyFont="1" applyBorder="1" applyAlignment="1">
      <alignment horizontal="right" wrapText="1"/>
    </xf>
    <xf numFmtId="1" fontId="5" fillId="7" borderId="396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9" borderId="383" xfId="32" applyNumberFormat="1" applyFont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vertical="center" wrapText="1"/>
    </xf>
    <xf numFmtId="1" fontId="5" fillId="0" borderId="554" xfId="0" applyNumberFormat="1" applyFont="1" applyBorder="1" applyAlignment="1">
      <alignment horizontal="right" wrapText="1"/>
    </xf>
    <xf numFmtId="1" fontId="5" fillId="5" borderId="467" xfId="0" applyNumberFormat="1" applyFont="1" applyFill="1" applyBorder="1"/>
    <xf numFmtId="1" fontId="5" fillId="5" borderId="387" xfId="0" applyNumberFormat="1" applyFont="1" applyFill="1" applyBorder="1"/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0" borderId="388" xfId="0" applyNumberFormat="1" applyFont="1" applyBorder="1" applyAlignment="1">
      <alignment vertical="center" wrapText="1"/>
    </xf>
    <xf numFmtId="1" fontId="5" fillId="5" borderId="379" xfId="0" applyNumberFormat="1" applyFont="1" applyFill="1" applyBorder="1"/>
    <xf numFmtId="1" fontId="5" fillId="5" borderId="386" xfId="0" applyNumberFormat="1" applyFont="1" applyFill="1" applyBorder="1"/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5" borderId="385" xfId="0" applyNumberFormat="1" applyFont="1" applyFill="1" applyBorder="1"/>
    <xf numFmtId="1" fontId="5" fillId="5" borderId="375" xfId="0" applyNumberFormat="1" applyFont="1" applyFill="1" applyBorder="1"/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0" borderId="519" xfId="0" applyNumberFormat="1" applyFont="1" applyBorder="1"/>
    <xf numFmtId="1" fontId="5" fillId="0" borderId="551" xfId="0" applyNumberFormat="1" applyFont="1" applyBorder="1"/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0" borderId="377" xfId="0" applyNumberFormat="1" applyFont="1" applyBorder="1"/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381" xfId="0" applyNumberFormat="1" applyFont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0" borderId="447" xfId="0" applyNumberFormat="1" applyFont="1" applyBorder="1" applyAlignment="1">
      <alignment vertical="center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0" borderId="364" xfId="0" applyNumberFormat="1" applyFont="1" applyBorder="1" applyAlignment="1">
      <alignment vertical="center"/>
    </xf>
    <xf numFmtId="1" fontId="5" fillId="0" borderId="446" xfId="0" applyNumberFormat="1" applyFont="1" applyBorder="1" applyAlignment="1">
      <alignment vertical="center" wrapText="1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0" borderId="381" xfId="0" applyNumberFormat="1" applyFont="1" applyBorder="1" applyAlignment="1">
      <alignment vertical="center" wrapText="1"/>
    </xf>
    <xf numFmtId="1" fontId="5" fillId="6" borderId="383" xfId="0" applyNumberFormat="1" applyFont="1" applyFill="1" applyBorder="1" applyAlignment="1">
      <alignment horizontal="right"/>
    </xf>
    <xf numFmtId="1" fontId="5" fillId="0" borderId="551" xfId="0" applyNumberFormat="1" applyFont="1" applyBorder="1" applyAlignment="1">
      <alignment vertical="center" wrapText="1"/>
    </xf>
    <xf numFmtId="1" fontId="5" fillId="7" borderId="371" xfId="0" applyNumberFormat="1" applyFont="1" applyFill="1" applyBorder="1" applyAlignment="1">
      <alignment horizontal="right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7" borderId="399" xfId="0" applyNumberFormat="1" applyFont="1" applyFill="1" applyBorder="1" applyAlignment="1">
      <alignment horizontal="right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0" borderId="520" xfId="0" applyNumberFormat="1" applyFont="1" applyBorder="1"/>
    <xf numFmtId="1" fontId="5" fillId="0" borderId="444" xfId="0" applyNumberFormat="1" applyFont="1" applyBorder="1"/>
    <xf numFmtId="1" fontId="5" fillId="0" borderId="449" xfId="0" applyNumberFormat="1" applyFont="1" applyBorder="1"/>
    <xf numFmtId="1" fontId="5" fillId="0" borderId="550" xfId="0" applyNumberFormat="1" applyFont="1" applyBorder="1"/>
    <xf numFmtId="1" fontId="5" fillId="0" borderId="467" xfId="0" applyNumberFormat="1" applyFont="1" applyBorder="1"/>
    <xf numFmtId="1" fontId="5" fillId="0" borderId="405" xfId="0" applyNumberFormat="1" applyFont="1" applyBorder="1"/>
    <xf numFmtId="1" fontId="5" fillId="0" borderId="407" xfId="0" applyNumberFormat="1" applyFont="1" applyBorder="1"/>
    <xf numFmtId="1" fontId="5" fillId="0" borderId="403" xfId="0" applyNumberFormat="1" applyFont="1" applyBorder="1"/>
    <xf numFmtId="1" fontId="5" fillId="0" borderId="396" xfId="0" applyNumberFormat="1" applyFont="1" applyBorder="1"/>
    <xf numFmtId="1" fontId="5" fillId="0" borderId="385" xfId="0" applyNumberFormat="1" applyFont="1" applyBorder="1"/>
    <xf numFmtId="1" fontId="5" fillId="0" borderId="375" xfId="0" applyNumberFormat="1" applyFont="1" applyBorder="1"/>
    <xf numFmtId="1" fontId="5" fillId="0" borderId="543" xfId="0" applyNumberFormat="1" applyFont="1" applyBorder="1" applyAlignment="1">
      <alignment horizontal="center" vertical="center"/>
    </xf>
    <xf numFmtId="1" fontId="5" fillId="0" borderId="553" xfId="0" applyNumberFormat="1" applyFont="1" applyBorder="1" applyAlignment="1">
      <alignment horizontal="right"/>
    </xf>
    <xf numFmtId="1" fontId="5" fillId="0" borderId="449" xfId="0" applyNumberFormat="1" applyFont="1" applyBorder="1" applyAlignment="1">
      <alignment horizontal="right"/>
    </xf>
    <xf numFmtId="1" fontId="5" fillId="6" borderId="444" xfId="0" applyNumberFormat="1" applyFont="1" applyFill="1" applyBorder="1" applyAlignment="1">
      <alignment horizontal="right"/>
    </xf>
    <xf numFmtId="1" fontId="5" fillId="6" borderId="450" xfId="0" applyNumberFormat="1" applyFont="1" applyFill="1" applyBorder="1" applyAlignment="1">
      <alignment horizontal="right"/>
    </xf>
    <xf numFmtId="1" fontId="5" fillId="0" borderId="458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8" xfId="0" applyNumberFormat="1" applyFont="1" applyFill="1" applyBorder="1" applyAlignment="1">
      <alignment horizontal="right"/>
    </xf>
    <xf numFmtId="1" fontId="5" fillId="6" borderId="382" xfId="0" applyNumberFormat="1" applyFont="1" applyFill="1" applyBorder="1" applyAlignment="1">
      <alignment horizontal="right"/>
    </xf>
    <xf numFmtId="1" fontId="5" fillId="6" borderId="405" xfId="0" applyNumberFormat="1" applyFont="1" applyFill="1" applyBorder="1" applyAlignment="1">
      <alignment horizontal="right"/>
    </xf>
    <xf numFmtId="1" fontId="5" fillId="6" borderId="406" xfId="0" applyNumberFormat="1" applyFont="1" applyFill="1" applyBorder="1" applyAlignment="1">
      <alignment horizontal="right"/>
    </xf>
    <xf numFmtId="1" fontId="5" fillId="6" borderId="390" xfId="0" applyNumberFormat="1" applyFont="1" applyFill="1" applyBorder="1" applyAlignment="1">
      <alignment horizontal="right"/>
    </xf>
    <xf numFmtId="1" fontId="5" fillId="6" borderId="392" xfId="0" applyNumberFormat="1" applyFont="1" applyFill="1" applyBorder="1" applyAlignment="1">
      <alignment horizontal="right"/>
    </xf>
    <xf numFmtId="1" fontId="5" fillId="6" borderId="386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6" borderId="543" xfId="0" applyNumberFormat="1" applyFont="1" applyFill="1" applyBorder="1" applyAlignment="1">
      <alignment horizontal="right"/>
    </xf>
    <xf numFmtId="1" fontId="5" fillId="0" borderId="439" xfId="0" applyNumberFormat="1" applyFont="1" applyBorder="1" applyAlignment="1">
      <alignment vertical="center" wrapText="1"/>
    </xf>
    <xf numFmtId="1" fontId="5" fillId="0" borderId="552" xfId="0" applyNumberFormat="1" applyFont="1" applyBorder="1" applyAlignment="1">
      <alignment horizontal="right" wrapText="1"/>
    </xf>
    <xf numFmtId="1" fontId="5" fillId="0" borderId="361" xfId="0" applyNumberFormat="1" applyFont="1" applyBorder="1" applyAlignment="1">
      <alignment horizontal="right" wrapText="1"/>
    </xf>
    <xf numFmtId="1" fontId="5" fillId="8" borderId="45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0" borderId="407" xfId="0" applyNumberFormat="1" applyFont="1" applyBorder="1" applyAlignment="1">
      <alignment horizontal="right" wrapText="1"/>
    </xf>
    <xf numFmtId="1" fontId="5" fillId="0" borderId="403" xfId="0" applyNumberFormat="1" applyFont="1" applyBorder="1" applyAlignment="1">
      <alignment horizontal="right" wrapText="1"/>
    </xf>
    <xf numFmtId="1" fontId="5" fillId="0" borderId="561" xfId="0" applyNumberFormat="1" applyFont="1" applyBorder="1" applyAlignment="1">
      <alignment vertical="center" wrapText="1"/>
    </xf>
    <xf numFmtId="1" fontId="5" fillId="0" borderId="562" xfId="0" applyNumberFormat="1" applyFont="1" applyBorder="1" applyAlignment="1">
      <alignment horizontal="right" wrapText="1"/>
    </xf>
    <xf numFmtId="1" fontId="5" fillId="0" borderId="421" xfId="0" applyNumberFormat="1" applyFont="1" applyBorder="1" applyAlignment="1">
      <alignment horizontal="right" wrapText="1"/>
    </xf>
    <xf numFmtId="1" fontId="5" fillId="0" borderId="563" xfId="0" applyNumberFormat="1" applyFont="1" applyBorder="1" applyAlignment="1">
      <alignment horizontal="right" wrapText="1"/>
    </xf>
    <xf numFmtId="1" fontId="5" fillId="4" borderId="561" xfId="0" applyNumberFormat="1" applyFont="1" applyFill="1" applyBorder="1" applyAlignment="1" applyProtection="1">
      <alignment horizontal="right"/>
      <protection locked="0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3" xfId="0" applyNumberFormat="1" applyFont="1" applyFill="1" applyBorder="1" applyAlignment="1" applyProtection="1">
      <alignment horizontal="right"/>
      <protection locked="0"/>
    </xf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17" fillId="0" borderId="566" xfId="0" applyNumberFormat="1" applyFont="1" applyBorder="1"/>
    <xf numFmtId="1" fontId="5" fillId="0" borderId="566" xfId="0" applyNumberFormat="1" applyFont="1" applyBorder="1" applyAlignment="1">
      <alignment wrapText="1"/>
    </xf>
    <xf numFmtId="1" fontId="16" fillId="0" borderId="566" xfId="0" applyNumberFormat="1" applyFont="1" applyBorder="1" applyAlignment="1">
      <alignment wrapText="1"/>
    </xf>
    <xf numFmtId="1" fontId="16" fillId="3" borderId="567" xfId="0" applyNumberFormat="1" applyFont="1" applyFill="1" applyBorder="1" applyAlignment="1">
      <alignment wrapText="1"/>
    </xf>
    <xf numFmtId="1" fontId="16" fillId="0" borderId="568" xfId="0" applyNumberFormat="1" applyFont="1" applyBorder="1" applyAlignment="1">
      <alignment wrapText="1"/>
    </xf>
    <xf numFmtId="1" fontId="16" fillId="0" borderId="567" xfId="0" applyNumberFormat="1" applyFont="1" applyBorder="1" applyAlignment="1">
      <alignment wrapText="1"/>
    </xf>
    <xf numFmtId="1" fontId="5" fillId="0" borderId="567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5" borderId="567" xfId="0" applyNumberFormat="1" applyFont="1" applyFill="1" applyBorder="1" applyAlignment="1">
      <alignment wrapText="1"/>
    </xf>
    <xf numFmtId="1" fontId="5" fillId="5" borderId="566" xfId="0" applyNumberFormat="1" applyFont="1" applyFill="1" applyBorder="1" applyAlignment="1">
      <alignment wrapText="1"/>
    </xf>
    <xf numFmtId="1" fontId="5" fillId="5" borderId="526" xfId="0" applyNumberFormat="1" applyFont="1" applyFill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5" borderId="517" xfId="0" applyNumberFormat="1" applyFont="1" applyFill="1" applyBorder="1" applyAlignment="1">
      <alignment horizontal="center" vertical="center" wrapText="1"/>
    </xf>
    <xf numFmtId="1" fontId="5" fillId="5" borderId="518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/>
    <xf numFmtId="1" fontId="5" fillId="0" borderId="370" xfId="0" applyNumberFormat="1" applyFont="1" applyBorder="1"/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8" borderId="371" xfId="0" applyNumberFormat="1" applyFont="1" applyFill="1" applyBorder="1" applyAlignment="1" applyProtection="1">
      <alignment horizontal="right"/>
      <protection locked="0"/>
    </xf>
    <xf numFmtId="1" fontId="5" fillId="8" borderId="370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8" borderId="393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379" xfId="0" applyNumberFormat="1" applyFont="1" applyBorder="1"/>
    <xf numFmtId="1" fontId="5" fillId="0" borderId="382" xfId="0" applyNumberFormat="1" applyFont="1" applyBorder="1"/>
    <xf numFmtId="1" fontId="5" fillId="0" borderId="380" xfId="0" applyNumberFormat="1" applyFont="1" applyBorder="1"/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8" borderId="398" xfId="0" applyNumberFormat="1" applyFont="1" applyFill="1" applyBorder="1" applyAlignment="1" applyProtection="1">
      <alignment horizontal="right"/>
      <protection locked="0"/>
    </xf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0" xfId="0" applyNumberFormat="1" applyFont="1" applyFill="1" applyBorder="1" applyAlignment="1" applyProtection="1">
      <alignment horizontal="right"/>
      <protection locked="0"/>
    </xf>
    <xf numFmtId="1" fontId="5" fillId="0" borderId="400" xfId="0" applyNumberFormat="1" applyFont="1" applyBorder="1"/>
    <xf numFmtId="1" fontId="5" fillId="0" borderId="406" xfId="0" applyNumberFormat="1" applyFont="1" applyBorder="1"/>
    <xf numFmtId="1" fontId="5" fillId="8" borderId="410" xfId="0" applyNumberFormat="1" applyFont="1" applyFill="1" applyBorder="1" applyAlignment="1" applyProtection="1">
      <alignment horizontal="right"/>
      <protection locked="0"/>
    </xf>
    <xf numFmtId="1" fontId="5" fillId="0" borderId="519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44" xfId="0" applyNumberFormat="1" applyFont="1" applyBorder="1" applyAlignment="1">
      <alignment vertical="center"/>
    </xf>
    <xf numFmtId="1" fontId="5" fillId="0" borderId="517" xfId="0" applyNumberFormat="1" applyFont="1" applyBorder="1" applyAlignment="1">
      <alignment vertical="center"/>
    </xf>
    <xf numFmtId="1" fontId="5" fillId="0" borderId="521" xfId="0" applyNumberFormat="1" applyFont="1" applyBorder="1" applyAlignment="1">
      <alignment vertical="center"/>
    </xf>
    <xf numFmtId="1" fontId="5" fillId="5" borderId="517" xfId="0" applyNumberFormat="1" applyFont="1" applyFill="1" applyBorder="1" applyAlignment="1">
      <alignment vertical="center"/>
    </xf>
    <xf numFmtId="1" fontId="5" fillId="5" borderId="526" xfId="0" applyNumberFormat="1" applyFont="1" applyFill="1" applyBorder="1" applyAlignment="1">
      <alignment vertical="center"/>
    </xf>
    <xf numFmtId="1" fontId="5" fillId="6" borderId="551" xfId="0" applyNumberFormat="1" applyFont="1" applyFill="1" applyBorder="1" applyAlignment="1">
      <alignment horizontal="left" vertical="center" wrapText="1"/>
    </xf>
    <xf numFmtId="1" fontId="5" fillId="6" borderId="551" xfId="0" applyNumberFormat="1" applyFont="1" applyFill="1" applyBorder="1"/>
    <xf numFmtId="1" fontId="5" fillId="6" borderId="467" xfId="0" applyNumberFormat="1" applyFont="1" applyFill="1" applyBorder="1"/>
    <xf numFmtId="1" fontId="5" fillId="6" borderId="387" xfId="0" applyNumberFormat="1" applyFont="1" applyFill="1" applyBorder="1" applyAlignment="1">
      <alignment horizontal="right"/>
    </xf>
    <xf numFmtId="1" fontId="5" fillId="6" borderId="547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left" vertical="center" wrapText="1"/>
    </xf>
    <xf numFmtId="1" fontId="5" fillId="6" borderId="381" xfId="0" applyNumberFormat="1" applyFont="1" applyFill="1" applyBorder="1" applyAlignment="1">
      <alignment horizontal="left" vertical="center" wrapText="1"/>
    </xf>
    <xf numFmtId="1" fontId="5" fillId="6" borderId="502" xfId="0" applyNumberFormat="1" applyFont="1" applyFill="1" applyBorder="1"/>
    <xf numFmtId="1" fontId="5" fillId="6" borderId="502" xfId="0" applyNumberFormat="1" applyFont="1" applyFill="1" applyBorder="1" applyAlignment="1">
      <alignment horizontal="right"/>
    </xf>
    <xf numFmtId="1" fontId="5" fillId="6" borderId="519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44" xfId="0" applyNumberFormat="1" applyFont="1" applyFill="1" applyBorder="1" applyAlignment="1">
      <alignment vertical="center"/>
    </xf>
    <xf numFmtId="1" fontId="5" fillId="6" borderId="517" xfId="0" applyNumberFormat="1" applyFont="1" applyFill="1" applyBorder="1" applyAlignment="1">
      <alignment vertical="center"/>
    </xf>
    <xf numFmtId="1" fontId="5" fillId="6" borderId="521" xfId="0" applyNumberFormat="1" applyFont="1" applyFill="1" applyBorder="1" applyAlignment="1">
      <alignment vertical="center"/>
    </xf>
    <xf numFmtId="1" fontId="5" fillId="6" borderId="526" xfId="0" applyNumberFormat="1" applyFont="1" applyFill="1" applyBorder="1" applyAlignment="1">
      <alignment vertical="center"/>
    </xf>
    <xf numFmtId="1" fontId="14" fillId="3" borderId="566" xfId="0" applyNumberFormat="1" applyFont="1" applyFill="1" applyBorder="1"/>
    <xf numFmtId="1" fontId="5" fillId="0" borderId="566" xfId="0" applyNumberFormat="1" applyFont="1" applyBorder="1"/>
    <xf numFmtId="1" fontId="5" fillId="0" borderId="361" xfId="0" applyNumberFormat="1" applyFont="1" applyBorder="1" applyAlignment="1">
      <alignment horizontal="center" vertical="center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0" borderId="447" xfId="0" applyNumberFormat="1" applyFont="1" applyBorder="1"/>
    <xf numFmtId="1" fontId="5" fillId="8" borderId="444" xfId="0" applyNumberFormat="1" applyFont="1" applyFill="1" applyBorder="1" applyAlignment="1" applyProtection="1">
      <alignment horizontal="right"/>
      <protection locked="0"/>
    </xf>
    <xf numFmtId="1" fontId="5" fillId="8" borderId="449" xfId="0" applyNumberFormat="1" applyFont="1" applyFill="1" applyBorder="1" applyAlignment="1" applyProtection="1">
      <alignment horizontal="right"/>
      <protection locked="0"/>
    </xf>
    <xf numFmtId="1" fontId="5" fillId="0" borderId="390" xfId="0" applyNumberFormat="1" applyFont="1" applyBorder="1"/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79" xfId="0" applyNumberFormat="1" applyFont="1" applyFill="1" applyBorder="1" applyAlignment="1" applyProtection="1">
      <alignment horizontal="right"/>
      <protection locked="0"/>
    </xf>
    <xf numFmtId="1" fontId="5" fillId="0" borderId="404" xfId="0" applyNumberFormat="1" applyFont="1" applyBorder="1" applyAlignment="1">
      <alignment horizontal="left"/>
    </xf>
    <xf numFmtId="1" fontId="5" fillId="0" borderId="466" xfId="0" applyNumberFormat="1" applyFont="1" applyBorder="1"/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543" xfId="0" applyNumberFormat="1" applyFont="1" applyBorder="1"/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0" borderId="381" xfId="0" applyNumberFormat="1" applyFont="1" applyBorder="1" applyAlignment="1">
      <alignment wrapText="1"/>
    </xf>
    <xf numFmtId="1" fontId="5" fillId="0" borderId="400" xfId="0" applyNumberFormat="1" applyFont="1" applyBorder="1" applyAlignment="1">
      <alignment wrapText="1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0" borderId="359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wrapText="1"/>
    </xf>
    <xf numFmtId="1" fontId="5" fillId="0" borderId="551" xfId="0" applyNumberFormat="1" applyFont="1" applyBorder="1" applyAlignment="1">
      <alignment horizontal="right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7" xfId="0" applyNumberFormat="1" applyFont="1" applyBorder="1" applyAlignment="1">
      <alignment horizontal="right" wrapText="1"/>
    </xf>
    <xf numFmtId="1" fontId="5" fillId="6" borderId="467" xfId="0" applyNumberFormat="1" applyFont="1" applyFill="1" applyBorder="1" applyAlignment="1">
      <alignment horizontal="right"/>
    </xf>
    <xf numFmtId="1" fontId="5" fillId="0" borderId="400" xfId="0" applyNumberFormat="1" applyFont="1" applyBorder="1" applyAlignment="1">
      <alignment horizontal="right" wrapText="1"/>
    </xf>
    <xf numFmtId="1" fontId="5" fillId="0" borderId="543" xfId="0" applyNumberFormat="1" applyFont="1" applyBorder="1" applyAlignment="1">
      <alignment horizontal="right" wrapText="1"/>
    </xf>
    <xf numFmtId="1" fontId="5" fillId="6" borderId="407" xfId="0" applyNumberFormat="1" applyFont="1" applyFill="1" applyBorder="1" applyAlignment="1">
      <alignment horizontal="right"/>
    </xf>
    <xf numFmtId="1" fontId="5" fillId="0" borderId="519" xfId="0" applyNumberFormat="1" applyFont="1" applyBorder="1" applyAlignment="1">
      <alignment horizontal="right" wrapText="1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453" xfId="0" applyNumberFormat="1" applyFont="1" applyBorder="1"/>
    <xf numFmtId="1" fontId="5" fillId="0" borderId="546" xfId="0" applyNumberFormat="1" applyFont="1" applyBorder="1"/>
    <xf numFmtId="1" fontId="5" fillId="0" borderId="455" xfId="0" applyNumberFormat="1" applyFont="1" applyBorder="1"/>
    <xf numFmtId="1" fontId="5" fillId="0" borderId="359" xfId="15" applyNumberFormat="1" applyFont="1" applyBorder="1" applyAlignment="1">
      <alignment horizontal="center" vertical="center" wrapText="1"/>
    </xf>
    <xf numFmtId="1" fontId="5" fillId="0" borderId="434" xfId="16" applyNumberFormat="1" applyFont="1" applyBorder="1" applyAlignment="1" applyProtection="1">
      <alignment horizontal="center" vertical="center"/>
      <protection hidden="1"/>
    </xf>
    <xf numFmtId="1" fontId="5" fillId="0" borderId="361" xfId="15" applyNumberFormat="1" applyFont="1" applyBorder="1" applyAlignment="1">
      <alignment horizontal="center" vertical="center" wrapText="1"/>
    </xf>
    <xf numFmtId="1" fontId="5" fillId="0" borderId="517" xfId="15" applyNumberFormat="1" applyFont="1" applyBorder="1" applyAlignment="1">
      <alignment horizontal="center" vertical="center" wrapText="1"/>
    </xf>
    <xf numFmtId="1" fontId="5" fillId="0" borderId="544" xfId="15" applyNumberFormat="1" applyFont="1" applyBorder="1" applyAlignment="1">
      <alignment horizontal="center" vertical="center" wrapText="1"/>
    </xf>
    <xf numFmtId="1" fontId="5" fillId="0" borderId="453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446" xfId="15" applyNumberFormat="1" applyFont="1" applyBorder="1"/>
    <xf numFmtId="1" fontId="5" fillId="0" borderId="449" xfId="15" applyNumberFormat="1" applyFont="1" applyBorder="1"/>
    <xf numFmtId="1" fontId="5" fillId="0" borderId="445" xfId="15" applyNumberFormat="1" applyFont="1" applyBorder="1"/>
    <xf numFmtId="1" fontId="5" fillId="4" borderId="444" xfId="15" applyNumberFormat="1" applyFont="1" applyFill="1" applyBorder="1" applyAlignment="1" applyProtection="1">
      <alignment horizontal="right"/>
      <protection locked="0"/>
    </xf>
    <xf numFmtId="1" fontId="5" fillId="4" borderId="449" xfId="15" applyNumberFormat="1" applyFont="1" applyFill="1" applyBorder="1" applyAlignment="1" applyProtection="1">
      <alignment horizontal="right"/>
      <protection locked="0"/>
    </xf>
    <xf numFmtId="1" fontId="5" fillId="4" borderId="445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0" borderId="381" xfId="15" applyNumberFormat="1" applyFont="1" applyBorder="1"/>
    <xf numFmtId="1" fontId="5" fillId="0" borderId="551" xfId="15" applyNumberFormat="1" applyFont="1" applyBorder="1"/>
    <xf numFmtId="1" fontId="5" fillId="0" borderId="467" xfId="15" applyNumberFormat="1" applyFont="1" applyBorder="1"/>
    <xf numFmtId="1" fontId="5" fillId="0" borderId="387" xfId="15" applyNumberFormat="1" applyFont="1" applyBorder="1"/>
    <xf numFmtId="1" fontId="5" fillId="4" borderId="396" xfId="15" applyNumberFormat="1" applyFont="1" applyFill="1" applyBorder="1" applyAlignment="1" applyProtection="1">
      <alignment horizontal="right"/>
      <protection locked="0"/>
    </xf>
    <xf numFmtId="1" fontId="5" fillId="4" borderId="379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412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0" borderId="519" xfId="15" applyNumberFormat="1" applyFont="1" applyBorder="1"/>
    <xf numFmtId="1" fontId="5" fillId="0" borderId="520" xfId="15" applyNumberFormat="1" applyFont="1" applyBorder="1"/>
    <xf numFmtId="1" fontId="5" fillId="0" borderId="521" xfId="15" applyNumberFormat="1" applyFont="1" applyBorder="1"/>
    <xf numFmtId="1" fontId="5" fillId="0" borderId="517" xfId="15" applyNumberFormat="1" applyFont="1" applyBorder="1"/>
    <xf numFmtId="1" fontId="5" fillId="0" borderId="544" xfId="15" applyNumberFormat="1" applyFont="1" applyBorder="1"/>
    <xf numFmtId="1" fontId="5" fillId="0" borderId="453" xfId="15" applyNumberFormat="1" applyFont="1" applyBorder="1"/>
    <xf numFmtId="1" fontId="5" fillId="0" borderId="545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 applyProtection="1">
      <alignment horizontal="center" vertical="center" wrapText="1"/>
      <protection locked="0"/>
    </xf>
    <xf numFmtId="0" fontId="5" fillId="0" borderId="455" xfId="15" applyFont="1" applyBorder="1" applyAlignment="1" applyProtection="1">
      <alignment horizontal="center" vertical="center" wrapText="1"/>
      <protection locked="0"/>
    </xf>
    <xf numFmtId="49" fontId="5" fillId="0" borderId="455" xfId="15" applyNumberFormat="1" applyFont="1" applyBorder="1" applyAlignment="1" applyProtection="1">
      <alignment horizontal="center" vertical="center" wrapText="1"/>
      <protection locked="0"/>
    </xf>
    <xf numFmtId="49" fontId="5" fillId="0" borderId="544" xfId="15" applyNumberFormat="1" applyFont="1" applyBorder="1" applyAlignment="1" applyProtection="1">
      <alignment horizontal="center" vertical="center" wrapText="1"/>
      <protection locked="0"/>
    </xf>
    <xf numFmtId="49" fontId="5" fillId="0" borderId="517" xfId="15" applyNumberFormat="1" applyFont="1" applyBorder="1" applyAlignment="1" applyProtection="1">
      <alignment horizontal="center" vertical="center" wrapText="1"/>
      <protection locked="0"/>
    </xf>
    <xf numFmtId="49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4" xfId="15" applyNumberFormat="1" applyFont="1" applyBorder="1"/>
    <xf numFmtId="1" fontId="5" fillId="0" borderId="361" xfId="15" applyNumberFormat="1" applyFont="1" applyBorder="1"/>
    <xf numFmtId="1" fontId="5" fillId="0" borderId="440" xfId="15" applyNumberFormat="1" applyFont="1" applyBorder="1"/>
    <xf numFmtId="1" fontId="5" fillId="4" borderId="439" xfId="15" applyNumberFormat="1" applyFont="1" applyFill="1" applyBorder="1" applyAlignment="1" applyProtection="1">
      <alignment horizontal="right"/>
      <protection locked="0"/>
    </xf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60" xfId="15" applyNumberFormat="1" applyFont="1" applyFill="1" applyBorder="1" applyAlignment="1" applyProtection="1">
      <alignment horizontal="right"/>
      <protection locked="0"/>
    </xf>
    <xf numFmtId="1" fontId="5" fillId="4" borderId="443" xfId="15" applyNumberFormat="1" applyFont="1" applyFill="1" applyBorder="1" applyAlignment="1" applyProtection="1">
      <alignment horizontal="right"/>
      <protection locked="0"/>
    </xf>
    <xf numFmtId="1" fontId="5" fillId="4" borderId="349" xfId="15" applyNumberFormat="1" applyFont="1" applyFill="1" applyBorder="1" applyAlignment="1" applyProtection="1">
      <alignment horizontal="right"/>
      <protection locked="0"/>
    </xf>
    <xf numFmtId="1" fontId="5" fillId="4" borderId="438" xfId="15" applyNumberFormat="1" applyFont="1" applyFill="1" applyBorder="1" applyAlignment="1" applyProtection="1">
      <alignment horizontal="right"/>
      <protection locked="0"/>
    </xf>
    <xf numFmtId="1" fontId="5" fillId="4" borderId="502" xfId="15" applyNumberFormat="1" applyFont="1" applyFill="1" applyBorder="1" applyAlignment="1" applyProtection="1">
      <alignment horizontal="right"/>
      <protection locked="0"/>
    </xf>
    <xf numFmtId="1" fontId="5" fillId="0" borderId="370" xfId="15" applyNumberFormat="1" applyFont="1" applyBorder="1"/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372" xfId="15" applyNumberFormat="1" applyFont="1" applyFill="1" applyBorder="1" applyAlignment="1" applyProtection="1">
      <alignment horizontal="right"/>
      <protection locked="0"/>
    </xf>
    <xf numFmtId="1" fontId="5" fillId="4" borderId="370" xfId="15" applyNumberFormat="1" applyFont="1" applyFill="1" applyBorder="1" applyAlignment="1" applyProtection="1">
      <alignment horizontal="right"/>
      <protection locked="0"/>
    </xf>
    <xf numFmtId="1" fontId="5" fillId="0" borderId="385" xfId="15" applyNumberFormat="1" applyFont="1" applyBorder="1"/>
    <xf numFmtId="1" fontId="5" fillId="0" borderId="380" xfId="15" applyNumberFormat="1" applyFont="1" applyBorder="1"/>
    <xf numFmtId="1" fontId="5" fillId="4" borderId="398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4" borderId="380" xfId="15" applyNumberFormat="1" applyFont="1" applyFill="1" applyBorder="1" applyAlignment="1" applyProtection="1">
      <alignment horizontal="right"/>
      <protection locked="0"/>
    </xf>
    <xf numFmtId="0" fontId="5" fillId="0" borderId="526" xfId="0" applyFont="1" applyBorder="1" applyAlignment="1">
      <alignment horizontal="center" wrapText="1"/>
    </xf>
    <xf numFmtId="0" fontId="5" fillId="0" borderId="517" xfId="0" applyFont="1" applyBorder="1" applyAlignment="1">
      <alignment horizontal="center" wrapText="1"/>
    </xf>
    <xf numFmtId="1" fontId="5" fillId="8" borderId="439" xfId="0" applyNumberFormat="1" applyFont="1" applyFill="1" applyBorder="1" applyAlignment="1" applyProtection="1">
      <alignment horizontal="right"/>
      <protection locked="0"/>
    </xf>
    <xf numFmtId="1" fontId="5" fillId="8" borderId="445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543" xfId="0" applyNumberFormat="1" applyFont="1" applyFill="1" applyBorder="1" applyAlignment="1" applyProtection="1">
      <alignment horizontal="right"/>
      <protection locked="0"/>
    </xf>
    <xf numFmtId="1" fontId="5" fillId="8" borderId="375" xfId="0" applyNumberFormat="1" applyFont="1" applyFill="1" applyBorder="1" applyAlignment="1" applyProtection="1">
      <alignment horizontal="right"/>
      <protection locked="0"/>
    </xf>
    <xf numFmtId="0" fontId="5" fillId="0" borderId="512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right" wrapText="1"/>
    </xf>
    <xf numFmtId="0" fontId="5" fillId="0" borderId="544" xfId="0" applyFont="1" applyBorder="1" applyAlignment="1">
      <alignment horizontal="right" wrapText="1"/>
    </xf>
    <xf numFmtId="0" fontId="5" fillId="0" borderId="517" xfId="0" applyFont="1" applyBorder="1" applyAlignment="1">
      <alignment horizontal="right" wrapText="1"/>
    </xf>
    <xf numFmtId="0" fontId="5" fillId="0" borderId="453" xfId="0" applyFont="1" applyBorder="1" applyAlignment="1">
      <alignment horizontal="right" wrapText="1"/>
    </xf>
    <xf numFmtId="0" fontId="5" fillId="8" borderId="439" xfId="0" applyFont="1" applyFill="1" applyBorder="1" applyAlignment="1" applyProtection="1">
      <alignment horizontal="right"/>
      <protection locked="0"/>
    </xf>
    <xf numFmtId="0" fontId="5" fillId="8" borderId="445" xfId="0" applyFont="1" applyFill="1" applyBorder="1" applyAlignment="1" applyProtection="1">
      <alignment horizontal="right"/>
      <protection locked="0"/>
    </xf>
    <xf numFmtId="1" fontId="5" fillId="6" borderId="379" xfId="0" applyNumberFormat="1" applyFont="1" applyFill="1" applyBorder="1" applyAlignment="1">
      <alignment horizontal="right"/>
    </xf>
    <xf numFmtId="0" fontId="5" fillId="8" borderId="391" xfId="0" applyFont="1" applyFill="1" applyBorder="1" applyAlignment="1" applyProtection="1">
      <alignment horizontal="right"/>
      <protection locked="0"/>
    </xf>
    <xf numFmtId="0" fontId="5" fillId="8" borderId="387" xfId="0" applyFont="1" applyFill="1" applyBorder="1" applyAlignment="1" applyProtection="1">
      <alignment horizontal="right"/>
      <protection locked="0"/>
    </xf>
    <xf numFmtId="0" fontId="5" fillId="8" borderId="405" xfId="0" applyFont="1" applyFill="1" applyBorder="1" applyAlignment="1" applyProtection="1">
      <alignment horizontal="right"/>
      <protection locked="0"/>
    </xf>
    <xf numFmtId="0" fontId="5" fillId="0" borderId="381" xfId="0" applyFont="1" applyBorder="1" applyAlignment="1">
      <alignment horizontal="left" vertical="center" wrapText="1"/>
    </xf>
    <xf numFmtId="0" fontId="5" fillId="8" borderId="396" xfId="0" applyFont="1" applyFill="1" applyBorder="1" applyAlignment="1" applyProtection="1">
      <alignment horizontal="right"/>
      <protection locked="0"/>
    </xf>
    <xf numFmtId="0" fontId="5" fillId="8" borderId="518" xfId="0" applyFont="1" applyFill="1" applyBorder="1" applyAlignment="1" applyProtection="1">
      <alignment horizontal="right"/>
      <protection locked="0"/>
    </xf>
    <xf numFmtId="1" fontId="5" fillId="6" borderId="396" xfId="0" applyNumberFormat="1" applyFont="1" applyFill="1" applyBorder="1" applyAlignment="1">
      <alignment horizontal="right"/>
    </xf>
    <xf numFmtId="1" fontId="5" fillId="6" borderId="399" xfId="0" applyNumberFormat="1" applyFont="1" applyFill="1" applyBorder="1" applyAlignment="1">
      <alignment horizontal="right"/>
    </xf>
    <xf numFmtId="0" fontId="5" fillId="0" borderId="453" xfId="0" applyFont="1" applyBorder="1" applyAlignment="1">
      <alignment horizontal="center" vertical="center" wrapText="1"/>
    </xf>
    <xf numFmtId="0" fontId="5" fillId="0" borderId="446" xfId="0" applyFont="1" applyBorder="1" applyAlignment="1">
      <alignment vertical="center" wrapText="1"/>
    </xf>
    <xf numFmtId="0" fontId="5" fillId="8" borderId="444" xfId="0" applyFont="1" applyFill="1" applyBorder="1" applyProtection="1">
      <protection locked="0"/>
    </xf>
    <xf numFmtId="0" fontId="5" fillId="8" borderId="371" xfId="0" applyFont="1" applyFill="1" applyBorder="1" applyProtection="1">
      <protection locked="0"/>
    </xf>
    <xf numFmtId="0" fontId="5" fillId="0" borderId="381" xfId="0" applyFont="1" applyBorder="1" applyAlignment="1">
      <alignment vertical="center" wrapText="1"/>
    </xf>
    <xf numFmtId="0" fontId="5" fillId="8" borderId="396" xfId="0" applyFont="1" applyFill="1" applyBorder="1" applyProtection="1">
      <protection locked="0"/>
    </xf>
    <xf numFmtId="0" fontId="5" fillId="8" borderId="399" xfId="0" applyFont="1" applyFill="1" applyBorder="1" applyProtection="1">
      <protection locked="0"/>
    </xf>
    <xf numFmtId="0" fontId="5" fillId="0" borderId="512" xfId="0" applyFont="1" applyBorder="1" applyAlignment="1">
      <alignment horizontal="right" vertical="center" wrapText="1"/>
    </xf>
    <xf numFmtId="0" fontId="5" fillId="0" borderId="453" xfId="0" applyFont="1" applyBorder="1" applyAlignment="1">
      <alignment horizontal="right" vertical="center" wrapText="1"/>
    </xf>
    <xf numFmtId="1" fontId="5" fillId="0" borderId="512" xfId="15" applyNumberFormat="1" applyFont="1" applyBorder="1" applyAlignment="1">
      <alignment horizontal="center" vertical="center" wrapText="1"/>
    </xf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547" xfId="15" applyNumberFormat="1" applyFont="1" applyFill="1" applyBorder="1" applyAlignment="1" applyProtection="1">
      <alignment horizontal="right"/>
      <protection locked="0"/>
    </xf>
    <xf numFmtId="1" fontId="5" fillId="4" borderId="390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64" xfId="15" applyNumberFormat="1" applyFont="1" applyFill="1" applyBorder="1" applyAlignment="1" applyProtection="1">
      <alignment horizontal="right"/>
      <protection locked="0"/>
    </xf>
    <xf numFmtId="1" fontId="5" fillId="4" borderId="404" xfId="15" applyNumberFormat="1" applyFont="1" applyFill="1" applyBorder="1" applyAlignment="1" applyProtection="1">
      <alignment horizontal="right"/>
      <protection locked="0"/>
    </xf>
    <xf numFmtId="1" fontId="5" fillId="0" borderId="571" xfId="2" applyNumberFormat="1" applyFont="1" applyBorder="1" applyAlignment="1">
      <alignment horizontal="right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0" fontId="5" fillId="0" borderId="377" xfId="0" applyFont="1" applyBorder="1" applyAlignment="1">
      <alignment vertical="center" wrapText="1"/>
    </xf>
    <xf numFmtId="1" fontId="5" fillId="4" borderId="427" xfId="15" applyNumberFormat="1" applyFont="1" applyFill="1" applyBorder="1" applyAlignment="1" applyProtection="1">
      <alignment horizontal="right"/>
      <protection locked="0"/>
    </xf>
    <xf numFmtId="1" fontId="5" fillId="6" borderId="445" xfId="0" applyNumberFormat="1" applyFont="1" applyFill="1" applyBorder="1" applyAlignment="1">
      <alignment horizontal="right"/>
    </xf>
    <xf numFmtId="1" fontId="5" fillId="6" borderId="375" xfId="0" applyNumberFormat="1" applyFont="1" applyFill="1" applyBorder="1" applyAlignment="1">
      <alignment horizontal="right"/>
    </xf>
    <xf numFmtId="1" fontId="5" fillId="0" borderId="519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/>
    </xf>
    <xf numFmtId="1" fontId="5" fillId="0" borderId="446" xfId="0" applyNumberFormat="1" applyFont="1" applyBorder="1" applyAlignment="1">
      <alignment vertical="top" wrapText="1"/>
    </xf>
    <xf numFmtId="1" fontId="5" fillId="0" borderId="449" xfId="0" applyNumberFormat="1" applyFont="1" applyBorder="1" applyAlignment="1">
      <alignment horizontal="right" wrapText="1"/>
    </xf>
    <xf numFmtId="1" fontId="5" fillId="0" borderId="445" xfId="0" applyNumberFormat="1" applyFont="1" applyBorder="1" applyAlignment="1">
      <alignment horizontal="right" wrapText="1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576" xfId="0" applyNumberFormat="1" applyFont="1" applyFill="1" applyBorder="1" applyAlignment="1">
      <alignment horizontal="right"/>
    </xf>
    <xf numFmtId="1" fontId="5" fillId="7" borderId="560" xfId="0" applyNumberFormat="1" applyFont="1" applyFill="1" applyBorder="1" applyAlignment="1">
      <alignment horizontal="right"/>
    </xf>
    <xf numFmtId="1" fontId="5" fillId="7" borderId="449" xfId="0" applyNumberFormat="1" applyFont="1" applyFill="1" applyBorder="1" applyAlignment="1">
      <alignment horizontal="right"/>
    </xf>
    <xf numFmtId="1" fontId="5" fillId="7" borderId="445" xfId="0" applyNumberFormat="1" applyFont="1" applyFill="1" applyBorder="1" applyAlignment="1">
      <alignment horizontal="right"/>
    </xf>
    <xf numFmtId="1" fontId="5" fillId="7" borderId="444" xfId="0" applyNumberFormat="1" applyFont="1" applyFill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0" borderId="386" xfId="0" applyNumberFormat="1" applyFont="1" applyBorder="1" applyAlignment="1">
      <alignment horizontal="right" wrapText="1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0" borderId="375" xfId="0" applyNumberFormat="1" applyFont="1" applyBorder="1" applyAlignment="1">
      <alignment horizontal="right" wrapText="1"/>
    </xf>
    <xf numFmtId="1" fontId="5" fillId="4" borderId="536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right" vertical="center"/>
    </xf>
    <xf numFmtId="1" fontId="3" fillId="0" borderId="550" xfId="0" applyNumberFormat="1" applyFont="1" applyBorder="1" applyAlignment="1">
      <alignment horizontal="right" vertical="center"/>
    </xf>
    <xf numFmtId="1" fontId="3" fillId="0" borderId="547" xfId="0" applyNumberFormat="1" applyFont="1" applyBorder="1"/>
    <xf numFmtId="1" fontId="3" fillId="0" borderId="550" xfId="0" applyNumberFormat="1" applyFont="1" applyBorder="1" applyAlignment="1">
      <alignment horizontal="right"/>
    </xf>
    <xf numFmtId="1" fontId="3" fillId="7" borderId="353" xfId="0" applyNumberFormat="1" applyFont="1" applyFill="1" applyBorder="1"/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551" xfId="0" applyNumberFormat="1" applyFont="1" applyBorder="1" applyAlignment="1">
      <alignment vertical="center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467" xfId="0" applyNumberFormat="1" applyFont="1" applyBorder="1" applyAlignment="1">
      <alignment horizontal="right" wrapText="1"/>
    </xf>
    <xf numFmtId="1" fontId="3" fillId="3" borderId="387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horizontal="left"/>
    </xf>
    <xf numFmtId="1" fontId="3" fillId="4" borderId="550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7" borderId="550" xfId="0" applyNumberFormat="1" applyFont="1" applyFill="1" applyBorder="1"/>
    <xf numFmtId="1" fontId="3" fillId="0" borderId="466" xfId="0" applyNumberFormat="1" applyFont="1" applyBorder="1" applyAlignment="1">
      <alignment horizontal="right" wrapText="1"/>
    </xf>
    <xf numFmtId="1" fontId="3" fillId="4" borderId="371" xfId="0" applyNumberFormat="1" applyFont="1" applyFill="1" applyBorder="1" applyProtection="1">
      <protection locked="0"/>
    </xf>
    <xf numFmtId="1" fontId="3" fillId="6" borderId="391" xfId="0" applyNumberFormat="1" applyFont="1" applyFill="1" applyBorder="1"/>
    <xf numFmtId="1" fontId="3" fillId="6" borderId="379" xfId="0" applyNumberFormat="1" applyFont="1" applyFill="1" applyBorder="1"/>
    <xf numFmtId="1" fontId="3" fillId="6" borderId="388" xfId="0" applyNumberFormat="1" applyFont="1" applyFill="1" applyBorder="1"/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4" borderId="467" xfId="0" applyNumberFormat="1" applyFont="1" applyFill="1" applyBorder="1" applyAlignment="1" applyProtection="1">
      <alignment wrapText="1"/>
      <protection locked="0"/>
    </xf>
    <xf numFmtId="1" fontId="3" fillId="0" borderId="551" xfId="0" applyNumberFormat="1" applyFont="1" applyBorder="1"/>
    <xf numFmtId="1" fontId="3" fillId="7" borderId="407" xfId="0" applyNumberFormat="1" applyFont="1" applyFill="1" applyBorder="1"/>
    <xf numFmtId="1" fontId="3" fillId="6" borderId="386" xfId="0" applyNumberFormat="1" applyFont="1" applyFill="1" applyBorder="1"/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6" borderId="550" xfId="0" applyNumberFormat="1" applyFont="1" applyFill="1" applyBorder="1"/>
    <xf numFmtId="1" fontId="3" fillId="6" borderId="378" xfId="0" applyNumberFormat="1" applyFont="1" applyFill="1" applyBorder="1"/>
    <xf numFmtId="1" fontId="3" fillId="4" borderId="518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0" fontId="3" fillId="0" borderId="466" xfId="0" applyFont="1" applyBorder="1" applyAlignment="1">
      <alignment horizontal="center" vertical="center" wrapText="1"/>
    </xf>
    <xf numFmtId="0" fontId="3" fillId="44" borderId="550" xfId="0" applyFont="1" applyFill="1" applyBorder="1" applyProtection="1">
      <protection locked="0"/>
    </xf>
    <xf numFmtId="0" fontId="3" fillId="44" borderId="467" xfId="0" applyFont="1" applyFill="1" applyBorder="1" applyProtection="1">
      <protection locked="0"/>
    </xf>
    <xf numFmtId="0" fontId="3" fillId="0" borderId="381" xfId="0" applyFont="1" applyBorder="1" applyAlignment="1">
      <alignment wrapText="1"/>
    </xf>
    <xf numFmtId="0" fontId="3" fillId="0" borderId="466" xfId="0" applyFont="1" applyBorder="1"/>
    <xf numFmtId="0" fontId="3" fillId="44" borderId="396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1" fontId="3" fillId="0" borderId="536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0" borderId="518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right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wrapText="1"/>
    </xf>
    <xf numFmtId="1" fontId="3" fillId="0" borderId="518" xfId="0" applyNumberFormat="1" applyFont="1" applyBorder="1"/>
    <xf numFmtId="1" fontId="3" fillId="0" borderId="566" xfId="0" applyNumberFormat="1" applyFont="1" applyBorder="1" applyAlignment="1">
      <alignment horizontal="center" vertical="center"/>
    </xf>
    <xf numFmtId="1" fontId="3" fillId="0" borderId="550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/>
    <xf numFmtId="1" fontId="3" fillId="4" borderId="675" xfId="0" applyNumberFormat="1" applyFont="1" applyFill="1" applyBorder="1" applyProtection="1">
      <protection locked="0"/>
    </xf>
    <xf numFmtId="1" fontId="3" fillId="0" borderId="403" xfId="0" applyNumberFormat="1" applyFont="1" applyBorder="1"/>
    <xf numFmtId="0" fontId="3" fillId="0" borderId="676" xfId="0" applyFont="1" applyBorder="1" applyAlignment="1">
      <alignment horizontal="center" vertical="center"/>
    </xf>
    <xf numFmtId="0" fontId="3" fillId="0" borderId="677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/>
    </xf>
    <xf numFmtId="1" fontId="3" fillId="0" borderId="678" xfId="0" applyNumberFormat="1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0" borderId="658" xfId="0" applyNumberFormat="1" applyFont="1" applyBorder="1"/>
    <xf numFmtId="1" fontId="3" fillId="0" borderId="547" xfId="0" applyNumberFormat="1" applyFont="1" applyBorder="1" applyAlignment="1">
      <alignment horizontal="left" vertical="center" wrapText="1"/>
    </xf>
    <xf numFmtId="1" fontId="3" fillId="5" borderId="550" xfId="0" applyNumberFormat="1" applyFont="1" applyFill="1" applyBorder="1" applyAlignment="1">
      <alignment horizontal="right" wrapText="1"/>
    </xf>
    <xf numFmtId="1" fontId="3" fillId="5" borderId="467" xfId="0" applyNumberFormat="1" applyFont="1" applyFill="1" applyBorder="1" applyAlignment="1">
      <alignment horizontal="right" wrapText="1"/>
    </xf>
    <xf numFmtId="1" fontId="3" fillId="0" borderId="467" xfId="0" applyNumberFormat="1" applyFont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3" borderId="547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0" borderId="547" xfId="0" applyNumberFormat="1" applyFont="1" applyBorder="1" applyAlignment="1">
      <alignment vertical="center" wrapText="1"/>
    </xf>
    <xf numFmtId="1" fontId="3" fillId="3" borderId="398" xfId="0" applyNumberFormat="1" applyFont="1" applyFill="1" applyBorder="1" applyAlignment="1">
      <alignment horizontal="right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3" borderId="676" xfId="0" applyNumberFormat="1" applyFont="1" applyFill="1" applyBorder="1"/>
    <xf numFmtId="1" fontId="3" fillId="4" borderId="684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0" borderId="657" xfId="0" applyNumberFormat="1" applyFont="1" applyBorder="1"/>
    <xf numFmtId="1" fontId="3" fillId="3" borderId="657" xfId="0" applyNumberFormat="1" applyFont="1" applyFill="1" applyBorder="1"/>
    <xf numFmtId="1" fontId="3" fillId="4" borderId="688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wrapText="1"/>
    </xf>
    <xf numFmtId="0" fontId="3" fillId="44" borderId="466" xfId="0" applyFont="1" applyFill="1" applyBorder="1" applyProtection="1">
      <protection locked="0"/>
    </xf>
    <xf numFmtId="0" fontId="3" fillId="44" borderId="575" xfId="0" applyFont="1" applyFill="1" applyBorder="1" applyProtection="1">
      <protection locked="0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4" borderId="678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0" fontId="3" fillId="0" borderId="684" xfId="0" applyFont="1" applyBorder="1" applyAlignment="1">
      <alignment horizont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vertical="center" wrapText="1"/>
    </xf>
    <xf numFmtId="1" fontId="3" fillId="0" borderId="682" xfId="0" applyNumberFormat="1" applyFont="1" applyBorder="1"/>
    <xf numFmtId="1" fontId="3" fillId="0" borderId="679" xfId="0" applyNumberFormat="1" applyFont="1" applyBorder="1"/>
    <xf numFmtId="1" fontId="3" fillId="0" borderId="677" xfId="0" applyNumberFormat="1" applyFont="1" applyBorder="1"/>
    <xf numFmtId="1" fontId="3" fillId="0" borderId="670" xfId="0" applyNumberFormat="1" applyFont="1" applyBorder="1"/>
    <xf numFmtId="1" fontId="3" fillId="6" borderId="371" xfId="0" applyNumberFormat="1" applyFont="1" applyFill="1" applyBorder="1"/>
    <xf numFmtId="1" fontId="3" fillId="6" borderId="399" xfId="0" applyNumberFormat="1" applyFont="1" applyFill="1" applyBorder="1"/>
    <xf numFmtId="1" fontId="3" fillId="0" borderId="682" xfId="0" applyNumberFormat="1" applyFont="1" applyBorder="1" applyAlignment="1">
      <alignment horizontal="left" vertical="center" wrapText="1"/>
    </xf>
    <xf numFmtId="1" fontId="3" fillId="0" borderId="674" xfId="0" applyNumberFormat="1" applyFont="1" applyBorder="1" applyAlignment="1" applyProtection="1">
      <alignment horizontal="left" wrapText="1"/>
      <protection hidden="1"/>
    </xf>
    <xf numFmtId="1" fontId="3" fillId="0" borderId="386" xfId="0" applyNumberFormat="1" applyFont="1" applyBorder="1" applyAlignment="1" applyProtection="1">
      <alignment horizontal="left" wrapText="1"/>
      <protection hidden="1"/>
    </xf>
    <xf numFmtId="1" fontId="3" fillId="6" borderId="355" xfId="0" applyNumberFormat="1" applyFont="1" applyFill="1" applyBorder="1"/>
    <xf numFmtId="1" fontId="3" fillId="6" borderId="353" xfId="0" applyNumberFormat="1" applyFont="1" applyFill="1" applyBorder="1"/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4" borderId="543" xfId="0" applyNumberFormat="1" applyFont="1" applyFill="1" applyBorder="1" applyProtection="1">
      <protection locked="0"/>
    </xf>
    <xf numFmtId="1" fontId="3" fillId="0" borderId="381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left" wrapText="1"/>
      <protection hidden="1"/>
    </xf>
    <xf numFmtId="1" fontId="3" fillId="0" borderId="615" xfId="0" applyNumberFormat="1" applyFont="1" applyBorder="1"/>
    <xf numFmtId="1" fontId="3" fillId="4" borderId="679" xfId="0" applyNumberFormat="1" applyFont="1" applyFill="1" applyBorder="1" applyProtection="1">
      <protection locked="0"/>
    </xf>
    <xf numFmtId="1" fontId="3" fillId="6" borderId="679" xfId="0" applyNumberFormat="1" applyFont="1" applyFill="1" applyBorder="1"/>
    <xf numFmtId="1" fontId="3" fillId="6" borderId="672" xfId="0" applyNumberFormat="1" applyFont="1" applyFill="1" applyBorder="1"/>
    <xf numFmtId="1" fontId="3" fillId="4" borderId="677" xfId="0" applyNumberFormat="1" applyFont="1" applyFill="1" applyBorder="1" applyProtection="1">
      <protection locked="0"/>
    </xf>
    <xf numFmtId="1" fontId="3" fillId="0" borderId="657" xfId="0" applyNumberFormat="1" applyFont="1" applyBorder="1" applyAlignment="1" applyProtection="1">
      <alignment horizontal="left" wrapText="1"/>
      <protection hidden="1"/>
    </xf>
    <xf numFmtId="1" fontId="3" fillId="0" borderId="400" xfId="0" applyNumberFormat="1" applyFont="1" applyBorder="1" applyAlignment="1" applyProtection="1">
      <alignment horizontal="left" wrapText="1"/>
      <protection hidden="1"/>
    </xf>
    <xf numFmtId="1" fontId="3" fillId="0" borderId="615" xfId="0" applyNumberFormat="1" applyFont="1" applyBorder="1" applyAlignment="1" applyProtection="1">
      <alignment horizontal="left" wrapText="1"/>
      <protection hidden="1"/>
    </xf>
    <xf numFmtId="1" fontId="3" fillId="0" borderId="667" xfId="0" applyNumberFormat="1" applyFont="1" applyBorder="1"/>
    <xf numFmtId="1" fontId="3" fillId="0" borderId="669" xfId="0" applyNumberFormat="1" applyFont="1" applyBorder="1"/>
    <xf numFmtId="1" fontId="3" fillId="6" borderId="673" xfId="0" applyNumberFormat="1" applyFont="1" applyFill="1" applyBorder="1"/>
    <xf numFmtId="1" fontId="3" fillId="6" borderId="385" xfId="0" applyNumberFormat="1" applyFont="1" applyFill="1" applyBorder="1"/>
    <xf numFmtId="1" fontId="3" fillId="4" borderId="703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467" xfId="0" applyNumberFormat="1" applyFont="1" applyFill="1" applyBorder="1"/>
    <xf numFmtId="1" fontId="3" fillId="6" borderId="466" xfId="0" applyNumberFormat="1" applyFont="1" applyFill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4" borderId="683" xfId="0" applyNumberFormat="1" applyFont="1" applyFill="1" applyBorder="1" applyProtection="1">
      <protection locked="0"/>
    </xf>
    <xf numFmtId="0" fontId="3" fillId="44" borderId="677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1" fontId="8" fillId="3" borderId="566" xfId="0" applyNumberFormat="1" applyFont="1" applyFill="1" applyBorder="1"/>
    <xf numFmtId="0" fontId="3" fillId="0" borderId="692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0" fontId="3" fillId="0" borderId="678" xfId="0" applyFont="1" applyBorder="1" applyAlignment="1">
      <alignment wrapText="1"/>
    </xf>
    <xf numFmtId="0" fontId="3" fillId="0" borderId="466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575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708" xfId="0" applyFont="1" applyBorder="1" applyAlignment="1">
      <alignment horizontal="center" wrapText="1"/>
    </xf>
    <xf numFmtId="0" fontId="3" fillId="0" borderId="696" xfId="0" applyFont="1" applyBorder="1" applyAlignment="1">
      <alignment horizontal="center" wrapText="1"/>
    </xf>
    <xf numFmtId="0" fontId="3" fillId="0" borderId="465" xfId="0" applyFont="1" applyBorder="1" applyAlignment="1">
      <alignment horizontal="center" wrapText="1"/>
    </xf>
    <xf numFmtId="0" fontId="3" fillId="0" borderId="688" xfId="0" applyFont="1" applyBorder="1"/>
    <xf numFmtId="0" fontId="3" fillId="0" borderId="673" xfId="0" applyFont="1" applyBorder="1"/>
    <xf numFmtId="0" fontId="3" fillId="0" borderId="674" xfId="0" applyFont="1" applyBorder="1"/>
    <xf numFmtId="0" fontId="3" fillId="44" borderId="688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0" borderId="391" xfId="0" applyFont="1" applyBorder="1"/>
    <xf numFmtId="0" fontId="3" fillId="0" borderId="467" xfId="0" applyFont="1" applyBorder="1"/>
    <xf numFmtId="0" fontId="3" fillId="44" borderId="463" xfId="0" applyFont="1" applyFill="1" applyBorder="1" applyProtection="1">
      <protection locked="0"/>
    </xf>
    <xf numFmtId="0" fontId="3" fillId="44" borderId="577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0" borderId="550" xfId="0" applyFont="1" applyBorder="1"/>
    <xf numFmtId="0" fontId="3" fillId="44" borderId="518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419" xfId="0" applyFont="1" applyFill="1" applyBorder="1" applyProtection="1">
      <protection locked="0"/>
    </xf>
    <xf numFmtId="0" fontId="3" fillId="44" borderId="465" xfId="0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/>
    <xf numFmtId="1" fontId="3" fillId="4" borderId="715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7" borderId="518" xfId="0" applyNumberFormat="1" applyFont="1" applyFill="1" applyBorder="1"/>
    <xf numFmtId="1" fontId="3" fillId="0" borderId="684" xfId="0" applyNumberFormat="1" applyFont="1" applyBorder="1" applyAlignment="1">
      <alignment horizontal="center" vertical="center"/>
    </xf>
    <xf numFmtId="1" fontId="3" fillId="3" borderId="678" xfId="1" applyNumberFormat="1" applyFont="1" applyFill="1" applyBorder="1"/>
    <xf numFmtId="1" fontId="3" fillId="3" borderId="679" xfId="1" applyNumberFormat="1" applyFont="1" applyFill="1" applyBorder="1"/>
    <xf numFmtId="1" fontId="3" fillId="3" borderId="716" xfId="1" applyNumberFormat="1" applyFont="1" applyFill="1" applyBorder="1"/>
    <xf numFmtId="1" fontId="3" fillId="0" borderId="686" xfId="0" applyNumberFormat="1" applyFont="1" applyBorder="1"/>
    <xf numFmtId="1" fontId="3" fillId="3" borderId="688" xfId="1" applyNumberFormat="1" applyFont="1" applyFill="1" applyBorder="1"/>
    <xf numFmtId="1" fontId="3" fillId="3" borderId="717" xfId="1" applyNumberFormat="1" applyFont="1" applyFill="1" applyBorder="1"/>
    <xf numFmtId="1" fontId="3" fillId="4" borderId="658" xfId="0" applyNumberFormat="1" applyFont="1" applyFill="1" applyBorder="1" applyProtection="1">
      <protection locked="0"/>
    </xf>
    <xf numFmtId="1" fontId="3" fillId="3" borderId="391" xfId="1" applyNumberFormat="1" applyFont="1" applyFill="1" applyBorder="1"/>
    <xf numFmtId="1" fontId="3" fillId="3" borderId="355" xfId="1" applyNumberFormat="1" applyFont="1" applyFill="1" applyBorder="1"/>
    <xf numFmtId="1" fontId="3" fillId="3" borderId="718" xfId="1" applyNumberFormat="1" applyFont="1" applyFill="1" applyBorder="1"/>
    <xf numFmtId="1" fontId="3" fillId="3" borderId="396" xfId="1" applyNumberFormat="1" applyFont="1" applyFill="1" applyBorder="1"/>
    <xf numFmtId="1" fontId="3" fillId="3" borderId="383" xfId="1" applyNumberFormat="1" applyFont="1" applyFill="1" applyBorder="1"/>
    <xf numFmtId="1" fontId="3" fillId="3" borderId="719" xfId="1" applyNumberFormat="1" applyFont="1" applyFill="1" applyBorder="1"/>
    <xf numFmtId="1" fontId="2" fillId="3" borderId="635" xfId="0" applyNumberFormat="1" applyFont="1" applyFill="1" applyBorder="1"/>
    <xf numFmtId="1" fontId="3" fillId="0" borderId="682" xfId="0" applyNumberFormat="1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355" xfId="0" applyNumberFormat="1" applyFont="1" applyBorder="1"/>
    <xf numFmtId="1" fontId="3" fillId="0" borderId="402" xfId="0" applyNumberFormat="1" applyFont="1" applyBorder="1"/>
    <xf numFmtId="1" fontId="3" fillId="58" borderId="396" xfId="0" applyNumberFormat="1" applyFont="1" applyFill="1" applyBorder="1"/>
    <xf numFmtId="1" fontId="3" fillId="58" borderId="375" xfId="0" applyNumberFormat="1" applyFont="1" applyFill="1" applyBorder="1"/>
    <xf numFmtId="1" fontId="6" fillId="0" borderId="720" xfId="0" applyNumberFormat="1" applyFont="1" applyBorder="1"/>
    <xf numFmtId="1" fontId="3" fillId="0" borderId="722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/>
    </xf>
    <xf numFmtId="1" fontId="3" fillId="0" borderId="723" xfId="0" applyNumberFormat="1" applyFont="1" applyBorder="1"/>
    <xf numFmtId="1" fontId="6" fillId="0" borderId="668" xfId="0" applyNumberFormat="1" applyFont="1" applyBorder="1"/>
    <xf numFmtId="1" fontId="6" fillId="0" borderId="724" xfId="0" applyNumberFormat="1" applyFont="1" applyBorder="1"/>
    <xf numFmtId="1" fontId="6" fillId="0" borderId="725" xfId="0" applyNumberFormat="1" applyFont="1" applyBorder="1"/>
    <xf numFmtId="1" fontId="3" fillId="0" borderId="726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 applyProtection="1">
      <alignment wrapText="1"/>
      <protection hidden="1"/>
    </xf>
    <xf numFmtId="1" fontId="3" fillId="0" borderId="726" xfId="0" applyNumberFormat="1" applyFont="1" applyBorder="1"/>
    <xf numFmtId="1" fontId="3" fillId="0" borderId="536" xfId="0" applyNumberFormat="1" applyFont="1" applyBorder="1"/>
    <xf numFmtId="1" fontId="3" fillId="0" borderId="727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727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right"/>
    </xf>
    <xf numFmtId="1" fontId="3" fillId="0" borderId="669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0" borderId="566" xfId="0" applyNumberFormat="1" applyFont="1" applyBorder="1" applyAlignment="1">
      <alignment horizontal="right"/>
    </xf>
    <xf numFmtId="1" fontId="3" fillId="0" borderId="536" xfId="0" applyNumberFormat="1" applyFont="1" applyBorder="1" applyAlignment="1">
      <alignment horizontal="right"/>
    </xf>
    <xf numFmtId="1" fontId="3" fillId="4" borderId="547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/>
    </xf>
    <xf numFmtId="1" fontId="3" fillId="0" borderId="678" xfId="0" applyNumberFormat="1" applyFont="1" applyBorder="1" applyAlignment="1">
      <alignment horizontal="center" vertical="center"/>
    </xf>
    <xf numFmtId="1" fontId="2" fillId="0" borderId="727" xfId="0" applyNumberFormat="1" applyFont="1" applyBorder="1"/>
    <xf numFmtId="1" fontId="3" fillId="0" borderId="678" xfId="0" applyNumberFormat="1" applyFont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4" borderId="727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6" fillId="6" borderId="667" xfId="0" applyNumberFormat="1" applyFont="1" applyFill="1" applyBorder="1" applyAlignment="1">
      <alignment horizontal="center"/>
    </xf>
    <xf numFmtId="1" fontId="6" fillId="6" borderId="727" xfId="0" applyNumberFormat="1" applyFont="1" applyFill="1" applyBorder="1" applyAlignment="1">
      <alignment horizontal="center"/>
    </xf>
    <xf numFmtId="1" fontId="6" fillId="6" borderId="726" xfId="0" applyNumberFormat="1" applyFont="1" applyFill="1" applyBorder="1" applyAlignment="1">
      <alignment horizontal="center"/>
    </xf>
    <xf numFmtId="1" fontId="6" fillId="6" borderId="682" xfId="0" applyNumberFormat="1" applyFont="1" applyFill="1" applyBorder="1" applyAlignment="1">
      <alignment horizontal="center"/>
    </xf>
    <xf numFmtId="1" fontId="3" fillId="0" borderId="723" xfId="0" applyNumberFormat="1" applyFont="1" applyBorder="1" applyAlignment="1">
      <alignment wrapText="1"/>
    </xf>
    <xf numFmtId="1" fontId="3" fillId="0" borderId="728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wrapText="1"/>
    </xf>
    <xf numFmtId="1" fontId="3" fillId="4" borderId="566" xfId="0" applyNumberFormat="1" applyFont="1" applyFill="1" applyBorder="1" applyProtection="1">
      <protection locked="0"/>
    </xf>
    <xf numFmtId="1" fontId="3" fillId="6" borderId="726" xfId="0" applyNumberFormat="1" applyFont="1" applyFill="1" applyBorder="1" applyAlignment="1">
      <alignment wrapText="1"/>
    </xf>
    <xf numFmtId="1" fontId="3" fillId="6" borderId="678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6" borderId="678" xfId="0" applyNumberFormat="1" applyFont="1" applyFill="1" applyBorder="1"/>
    <xf numFmtId="1" fontId="3" fillId="6" borderId="726" xfId="0" applyNumberFormat="1" applyFont="1" applyFill="1" applyBorder="1"/>
    <xf numFmtId="1" fontId="3" fillId="6" borderId="727" xfId="0" applyNumberFormat="1" applyFont="1" applyFill="1" applyBorder="1"/>
    <xf numFmtId="1" fontId="3" fillId="6" borderId="677" xfId="0" applyNumberFormat="1" applyFont="1" applyFill="1" applyBorder="1"/>
    <xf numFmtId="1" fontId="3" fillId="6" borderId="681" xfId="0" applyNumberFormat="1" applyFont="1" applyFill="1" applyBorder="1"/>
    <xf numFmtId="1" fontId="3" fillId="6" borderId="728" xfId="0" applyNumberFormat="1" applyFont="1" applyFill="1" applyBorder="1"/>
    <xf numFmtId="1" fontId="3" fillId="6" borderId="723" xfId="0" applyNumberFormat="1" applyFont="1" applyFill="1" applyBorder="1"/>
    <xf numFmtId="1" fontId="3" fillId="6" borderId="543" xfId="0" applyNumberFormat="1" applyFont="1" applyFill="1" applyBorder="1"/>
    <xf numFmtId="1" fontId="2" fillId="0" borderId="667" xfId="0" applyNumberFormat="1" applyFont="1" applyBorder="1"/>
    <xf numFmtId="1" fontId="3" fillId="4" borderId="502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0" borderId="388" xfId="2" applyNumberFormat="1" applyFont="1" applyBorder="1" applyAlignment="1">
      <alignment wrapText="1"/>
    </xf>
    <xf numFmtId="1" fontId="3" fillId="58" borderId="405" xfId="0" applyNumberFormat="1" applyFont="1" applyFill="1" applyBorder="1"/>
    <xf numFmtId="1" fontId="3" fillId="58" borderId="403" xfId="0" applyNumberFormat="1" applyFont="1" applyFill="1" applyBorder="1"/>
    <xf numFmtId="1" fontId="3" fillId="0" borderId="732" xfId="0" applyNumberFormat="1" applyFont="1" applyBorder="1" applyAlignment="1">
      <alignment wrapText="1"/>
    </xf>
    <xf numFmtId="1" fontId="3" fillId="4" borderId="691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7" borderId="680" xfId="0" applyNumberFormat="1" applyFont="1" applyFill="1" applyBorder="1"/>
    <xf numFmtId="1" fontId="3" fillId="7" borderId="691" xfId="0" applyNumberFormat="1" applyFont="1" applyFill="1" applyBorder="1"/>
    <xf numFmtId="1" fontId="3" fillId="7" borderId="722" xfId="0" applyNumberFormat="1" applyFont="1" applyFill="1" applyBorder="1"/>
    <xf numFmtId="1" fontId="3" fillId="7" borderId="692" xfId="0" applyNumberFormat="1" applyFont="1" applyFill="1" applyBorder="1"/>
    <xf numFmtId="1" fontId="3" fillId="7" borderId="543" xfId="0" applyNumberFormat="1" applyFont="1" applyFill="1" applyBorder="1"/>
    <xf numFmtId="1" fontId="3" fillId="7" borderId="702" xfId="0" applyNumberFormat="1" applyFont="1" applyFill="1" applyBorder="1"/>
    <xf numFmtId="1" fontId="3" fillId="7" borderId="566" xfId="0" applyNumberFormat="1" applyFont="1" applyFill="1" applyBorder="1"/>
    <xf numFmtId="1" fontId="3" fillId="7" borderId="536" xfId="0" applyNumberFormat="1" applyFont="1" applyFill="1" applyBorder="1"/>
    <xf numFmtId="1" fontId="3" fillId="0" borderId="733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0" borderId="566" xfId="0" applyNumberFormat="1" applyFont="1" applyBorder="1" applyAlignment="1">
      <alignment wrapText="1"/>
    </xf>
    <xf numFmtId="1" fontId="3" fillId="6" borderId="684" xfId="0" applyNumberFormat="1" applyFont="1" applyFill="1" applyBorder="1"/>
    <xf numFmtId="1" fontId="3" fillId="6" borderId="692" xfId="0" applyNumberFormat="1" applyFont="1" applyFill="1" applyBorder="1"/>
    <xf numFmtId="1" fontId="3" fillId="0" borderId="734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6" borderId="680" xfId="0" applyNumberFormat="1" applyFont="1" applyFill="1" applyBorder="1"/>
    <xf numFmtId="1" fontId="3" fillId="6" borderId="691" xfId="0" applyNumberFormat="1" applyFont="1" applyFill="1" applyBorder="1"/>
    <xf numFmtId="1" fontId="6" fillId="6" borderId="691" xfId="0" applyNumberFormat="1" applyFont="1" applyFill="1" applyBorder="1"/>
    <xf numFmtId="1" fontId="6" fillId="6" borderId="727" xfId="0" applyNumberFormat="1" applyFont="1" applyFill="1" applyBorder="1"/>
    <xf numFmtId="1" fontId="6" fillId="6" borderId="669" xfId="0" applyNumberFormat="1" applyFont="1" applyFill="1" applyBorder="1"/>
    <xf numFmtId="1" fontId="6" fillId="6" borderId="726" xfId="0" applyNumberFormat="1" applyFont="1" applyFill="1" applyBorder="1"/>
    <xf numFmtId="1" fontId="3" fillId="6" borderId="686" xfId="0" applyNumberFormat="1" applyFont="1" applyFill="1" applyBorder="1" applyAlignment="1">
      <alignment wrapText="1"/>
    </xf>
    <xf numFmtId="1" fontId="3" fillId="6" borderId="732" xfId="0" applyNumberFormat="1" applyFont="1" applyFill="1" applyBorder="1"/>
    <xf numFmtId="1" fontId="3" fillId="6" borderId="735" xfId="0" applyNumberFormat="1" applyFont="1" applyFill="1" applyBorder="1"/>
    <xf numFmtId="1" fontId="3" fillId="6" borderId="736" xfId="0" applyNumberFormat="1" applyFont="1" applyFill="1" applyBorder="1"/>
    <xf numFmtId="1" fontId="3" fillId="6" borderId="686" xfId="0" applyNumberFormat="1" applyFont="1" applyFill="1" applyBorder="1"/>
    <xf numFmtId="1" fontId="6" fillId="4" borderId="678" xfId="0" applyNumberFormat="1" applyFont="1" applyFill="1" applyBorder="1" applyProtection="1">
      <protection locked="0"/>
    </xf>
    <xf numFmtId="1" fontId="6" fillId="4" borderId="726" xfId="0" applyNumberFormat="1" applyFont="1" applyFill="1" applyBorder="1" applyProtection="1">
      <protection locked="0"/>
    </xf>
    <xf numFmtId="1" fontId="3" fillId="7" borderId="355" xfId="0" applyNumberFormat="1" applyFont="1" applyFill="1" applyBorder="1"/>
    <xf numFmtId="1" fontId="3" fillId="6" borderId="518" xfId="0" applyNumberFormat="1" applyFont="1" applyFill="1" applyBorder="1"/>
    <xf numFmtId="1" fontId="3" fillId="7" borderId="466" xfId="0" applyNumberFormat="1" applyFont="1" applyFill="1" applyBorder="1"/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78" xfId="0" applyNumberFormat="1" applyFont="1" applyBorder="1" applyAlignment="1" applyProtection="1">
      <alignment horizontal="center" vertical="center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wrapText="1"/>
      <protection hidden="1"/>
    </xf>
    <xf numFmtId="1" fontId="3" fillId="0" borderId="684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 wrapText="1"/>
    </xf>
    <xf numFmtId="1" fontId="3" fillId="0" borderId="615" xfId="0" applyNumberFormat="1" applyFont="1" applyBorder="1" applyAlignment="1" applyProtection="1">
      <alignment horizontal="left" vertical="center" wrapText="1"/>
      <protection hidden="1"/>
    </xf>
    <xf numFmtId="1" fontId="3" fillId="0" borderId="381" xfId="0" applyNumberFormat="1" applyFont="1" applyBorder="1" applyAlignment="1" applyProtection="1">
      <alignment wrapText="1"/>
      <protection hidden="1"/>
    </xf>
    <xf numFmtId="1" fontId="3" fillId="0" borderId="726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wrapText="1"/>
    </xf>
    <xf numFmtId="1" fontId="3" fillId="0" borderId="672" xfId="0" applyNumberFormat="1" applyFont="1" applyBorder="1" applyAlignment="1">
      <alignment wrapText="1"/>
    </xf>
    <xf numFmtId="1" fontId="3" fillId="0" borderId="686" xfId="0" applyNumberFormat="1" applyFont="1" applyBorder="1" applyAlignment="1">
      <alignment wrapText="1"/>
    </xf>
    <xf numFmtId="1" fontId="3" fillId="0" borderId="727" xfId="0" applyNumberFormat="1" applyFont="1" applyBorder="1" applyAlignment="1">
      <alignment wrapText="1"/>
    </xf>
    <xf numFmtId="1" fontId="3" fillId="9" borderId="739" xfId="31" applyNumberFormat="1" applyFont="1" applyBorder="1" applyProtection="1">
      <protection locked="0"/>
    </xf>
    <xf numFmtId="1" fontId="3" fillId="9" borderId="740" xfId="31" applyNumberFormat="1" applyFont="1" applyBorder="1" applyProtection="1">
      <protection locked="0"/>
    </xf>
    <xf numFmtId="1" fontId="3" fillId="9" borderId="590" xfId="31" applyNumberFormat="1" applyFont="1" applyBorder="1" applyProtection="1">
      <protection locked="0"/>
    </xf>
    <xf numFmtId="1" fontId="3" fillId="9" borderId="741" xfId="31" applyNumberFormat="1" applyFont="1" applyBorder="1" applyProtection="1">
      <protection locked="0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6" fillId="0" borderId="744" xfId="0" applyNumberFormat="1" applyFont="1" applyBorder="1"/>
    <xf numFmtId="1" fontId="3" fillId="0" borderId="692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6" borderId="746" xfId="0" applyNumberFormat="1" applyFont="1" applyFill="1" applyBorder="1"/>
    <xf numFmtId="1" fontId="3" fillId="4" borderId="728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7" borderId="404" xfId="0" applyNumberFormat="1" applyFont="1" applyFill="1" applyBorder="1"/>
    <xf numFmtId="1" fontId="3" fillId="7" borderId="418" xfId="0" applyNumberFormat="1" applyFont="1" applyFill="1" applyBorder="1"/>
    <xf numFmtId="1" fontId="3" fillId="0" borderId="615" xfId="0" applyNumberFormat="1" applyFont="1" applyBorder="1" applyAlignment="1">
      <alignment wrapText="1"/>
    </xf>
    <xf numFmtId="1" fontId="2" fillId="0" borderId="747" xfId="0" applyNumberFormat="1" applyFont="1" applyBorder="1"/>
    <xf numFmtId="1" fontId="6" fillId="0" borderId="748" xfId="0" applyNumberFormat="1" applyFont="1" applyBorder="1"/>
    <xf numFmtId="1" fontId="3" fillId="0" borderId="731" xfId="0" applyNumberFormat="1" applyFont="1" applyBorder="1" applyAlignment="1">
      <alignment horizontal="right" wrapText="1"/>
    </xf>
    <xf numFmtId="1" fontId="3" fillId="4" borderId="746" xfId="0" applyNumberFormat="1" applyFont="1" applyFill="1" applyBorder="1" applyProtection="1">
      <protection locked="0"/>
    </xf>
    <xf numFmtId="1" fontId="3" fillId="6" borderId="384" xfId="15" applyNumberFormat="1" applyFont="1" applyFill="1" applyBorder="1"/>
    <xf numFmtId="1" fontId="3" fillId="7" borderId="729" xfId="0" applyNumberFormat="1" applyFont="1" applyFill="1" applyBorder="1"/>
    <xf numFmtId="1" fontId="3" fillId="7" borderId="726" xfId="0" applyNumberFormat="1" applyFont="1" applyFill="1" applyBorder="1"/>
    <xf numFmtId="1" fontId="3" fillId="4" borderId="735" xfId="15" applyNumberFormat="1" applyFont="1" applyFill="1" applyBorder="1" applyProtection="1">
      <protection locked="0"/>
    </xf>
    <xf numFmtId="1" fontId="3" fillId="4" borderId="384" xfId="15" applyNumberFormat="1" applyFont="1" applyFill="1" applyBorder="1" applyProtection="1">
      <protection locked="0"/>
    </xf>
    <xf numFmtId="1" fontId="3" fillId="0" borderId="728" xfId="0" applyNumberFormat="1" applyFont="1" applyBorder="1" applyAlignment="1">
      <alignment horizontal="right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37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407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4" fillId="5" borderId="682" xfId="0" applyNumberFormat="1" applyFont="1" applyFill="1" applyBorder="1"/>
    <xf numFmtId="1" fontId="3" fillId="6" borderId="669" xfId="0" applyNumberFormat="1" applyFont="1" applyFill="1" applyBorder="1"/>
    <xf numFmtId="1" fontId="3" fillId="6" borderId="683" xfId="0" applyNumberFormat="1" applyFont="1" applyFill="1" applyBorder="1"/>
    <xf numFmtId="1" fontId="3" fillId="5" borderId="551" xfId="0" applyNumberFormat="1" applyFont="1" applyFill="1" applyBorder="1" applyAlignment="1">
      <alignment vertical="center" wrapText="1"/>
    </xf>
    <xf numFmtId="1" fontId="3" fillId="0" borderId="728" xfId="0" applyNumberFormat="1" applyFont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4" borderId="750" xfId="0" applyNumberFormat="1" applyFont="1" applyFill="1" applyBorder="1" applyProtection="1">
      <protection locked="0"/>
    </xf>
    <xf numFmtId="1" fontId="4" fillId="5" borderId="682" xfId="0" applyNumberFormat="1" applyFont="1" applyFill="1" applyBorder="1" applyAlignment="1">
      <alignment vertical="center" wrapText="1"/>
    </xf>
    <xf numFmtId="1" fontId="3" fillId="6" borderId="678" xfId="0" applyNumberFormat="1" applyFont="1" applyFill="1" applyBorder="1" applyAlignment="1">
      <alignment vertical="center" wrapText="1"/>
    </xf>
    <xf numFmtId="1" fontId="3" fillId="6" borderId="686" xfId="0" applyNumberFormat="1" applyFont="1" applyFill="1" applyBorder="1" applyAlignment="1">
      <alignment vertical="center" wrapText="1"/>
    </xf>
    <xf numFmtId="1" fontId="3" fillId="3" borderId="550" xfId="0" applyNumberFormat="1" applyFont="1" applyFill="1" applyBorder="1" applyAlignment="1">
      <alignment vertical="center" wrapText="1"/>
    </xf>
    <xf numFmtId="1" fontId="3" fillId="6" borderId="549" xfId="0" applyNumberFormat="1" applyFont="1" applyFill="1" applyBorder="1"/>
    <xf numFmtId="1" fontId="3" fillId="5" borderId="400" xfId="0" applyNumberFormat="1" applyFont="1" applyFill="1" applyBorder="1" applyAlignment="1">
      <alignment vertical="center" wrapText="1"/>
    </xf>
    <xf numFmtId="1" fontId="3" fillId="6" borderId="402" xfId="0" applyNumberFormat="1" applyFont="1" applyFill="1" applyBorder="1"/>
    <xf numFmtId="1" fontId="3" fillId="4" borderId="462" xfId="0" applyNumberFormat="1" applyFont="1" applyFill="1" applyBorder="1" applyProtection="1">
      <protection locked="0"/>
    </xf>
    <xf numFmtId="1" fontId="3" fillId="0" borderId="502" xfId="0" applyNumberFormat="1" applyFont="1" applyBorder="1"/>
    <xf numFmtId="1" fontId="3" fillId="5" borderId="377" xfId="0" applyNumberFormat="1" applyFont="1" applyFill="1" applyBorder="1" applyAlignment="1">
      <alignment vertical="center" wrapText="1"/>
    </xf>
    <xf numFmtId="1" fontId="3" fillId="3" borderId="391" xfId="0" applyNumberFormat="1" applyFont="1" applyFill="1" applyBorder="1" applyAlignment="1">
      <alignment vertical="center" wrapText="1"/>
    </xf>
    <xf numFmtId="1" fontId="3" fillId="5" borderId="733" xfId="0" applyNumberFormat="1" applyFont="1" applyFill="1" applyBorder="1" applyAlignment="1">
      <alignment vertical="center" wrapText="1"/>
    </xf>
    <xf numFmtId="1" fontId="3" fillId="3" borderId="728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5" borderId="381" xfId="0" applyNumberFormat="1" applyFont="1" applyFill="1" applyBorder="1" applyAlignment="1">
      <alignment vertical="center" wrapText="1"/>
    </xf>
    <xf numFmtId="1" fontId="3" fillId="0" borderId="466" xfId="0" applyNumberFormat="1" applyFont="1" applyBorder="1"/>
    <xf numFmtId="1" fontId="3" fillId="0" borderId="733" xfId="0" applyNumberFormat="1" applyFont="1" applyBorder="1" applyAlignment="1">
      <alignment vertical="center" wrapText="1"/>
    </xf>
    <xf numFmtId="1" fontId="3" fillId="3" borderId="377" xfId="0" applyNumberFormat="1" applyFont="1" applyFill="1" applyBorder="1" applyAlignment="1">
      <alignment vertical="center" wrapText="1"/>
    </xf>
    <xf numFmtId="1" fontId="3" fillId="0" borderId="672" xfId="0" applyNumberFormat="1" applyFont="1" applyBorder="1"/>
    <xf numFmtId="1" fontId="3" fillId="0" borderId="684" xfId="0" applyNumberFormat="1" applyFont="1" applyBorder="1"/>
    <xf numFmtId="1" fontId="3" fillId="0" borderId="692" xfId="0" applyNumberFormat="1" applyFont="1" applyBorder="1"/>
    <xf numFmtId="1" fontId="3" fillId="0" borderId="696" xfId="0" applyNumberFormat="1" applyFont="1" applyBorder="1"/>
    <xf numFmtId="1" fontId="3" fillId="5" borderId="754" xfId="0" applyNumberFormat="1" applyFont="1" applyFill="1" applyBorder="1" applyAlignment="1">
      <alignment vertical="center" wrapText="1"/>
    </xf>
    <xf numFmtId="1" fontId="3" fillId="0" borderId="754" xfId="0" applyNumberFormat="1" applyFont="1" applyBorder="1" applyAlignment="1">
      <alignment vertical="center" wrapText="1"/>
    </xf>
    <xf numFmtId="1" fontId="3" fillId="4" borderId="755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5" borderId="615" xfId="0" applyNumberFormat="1" applyFont="1" applyFill="1" applyBorder="1" applyAlignment="1">
      <alignment vertical="center" wrapText="1"/>
    </xf>
    <xf numFmtId="1" fontId="3" fillId="0" borderId="615" xfId="0" applyNumberFormat="1" applyFont="1" applyBorder="1" applyAlignment="1">
      <alignment vertical="center" wrapText="1"/>
    </xf>
    <xf numFmtId="1" fontId="3" fillId="4" borderId="762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0" borderId="676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right" wrapText="1"/>
    </xf>
    <xf numFmtId="1" fontId="3" fillId="4" borderId="771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 wrapText="1"/>
    </xf>
    <xf numFmtId="1" fontId="3" fillId="0" borderId="773" xfId="0" applyNumberFormat="1" applyFont="1" applyBorder="1"/>
    <xf numFmtId="1" fontId="3" fillId="0" borderId="729" xfId="0" applyNumberFormat="1" applyFont="1" applyBorder="1"/>
    <xf numFmtId="1" fontId="3" fillId="0" borderId="738" xfId="0" applyNumberFormat="1" applyFont="1" applyBorder="1"/>
    <xf numFmtId="1" fontId="3" fillId="0" borderId="774" xfId="0" applyNumberFormat="1" applyFont="1" applyBorder="1"/>
    <xf numFmtId="1" fontId="3" fillId="0" borderId="775" xfId="0" applyNumberFormat="1" applyFont="1" applyBorder="1"/>
    <xf numFmtId="1" fontId="3" fillId="0" borderId="678" xfId="0" applyNumberFormat="1" applyFont="1" applyBorder="1" applyAlignment="1">
      <alignment horizontal="right" wrapText="1"/>
    </xf>
    <xf numFmtId="1" fontId="3" fillId="0" borderId="729" xfId="0" applyNumberFormat="1" applyFont="1" applyBorder="1" applyAlignment="1">
      <alignment horizontal="right" wrapText="1"/>
    </xf>
    <xf numFmtId="1" fontId="3" fillId="4" borderId="726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right"/>
    </xf>
    <xf numFmtId="1" fontId="3" fillId="4" borderId="680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right"/>
    </xf>
    <xf numFmtId="1" fontId="3" fillId="4" borderId="745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4" borderId="733" xfId="0" applyNumberFormat="1" applyFont="1" applyFill="1" applyBorder="1" applyProtection="1">
      <protection locked="0"/>
    </xf>
    <xf numFmtId="1" fontId="3" fillId="0" borderId="731" xfId="0" applyNumberFormat="1" applyFont="1" applyBorder="1"/>
    <xf numFmtId="1" fontId="3" fillId="4" borderId="735" xfId="0" applyNumberFormat="1" applyFont="1" applyFill="1" applyBorder="1" applyProtection="1">
      <protection locked="0"/>
    </xf>
    <xf numFmtId="1" fontId="3" fillId="0" borderId="551" xfId="0" applyNumberFormat="1" applyFont="1" applyBorder="1" applyAlignment="1">
      <alignment horizontal="left" vertical="center" wrapText="1"/>
    </xf>
    <xf numFmtId="0" fontId="3" fillId="0" borderId="682" xfId="0" applyFont="1" applyBorder="1" applyAlignment="1">
      <alignment horizontal="center"/>
    </xf>
    <xf numFmtId="9" fontId="3" fillId="0" borderId="726" xfId="4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1" fontId="3" fillId="0" borderId="728" xfId="0" applyNumberFormat="1" applyFont="1" applyBorder="1"/>
    <xf numFmtId="1" fontId="3" fillId="5" borderId="678" xfId="0" applyNumberFormat="1" applyFont="1" applyFill="1" applyBorder="1"/>
    <xf numFmtId="1" fontId="3" fillId="5" borderId="726" xfId="0" applyNumberFormat="1" applyFont="1" applyFill="1" applyBorder="1"/>
    <xf numFmtId="1" fontId="3" fillId="5" borderId="686" xfId="0" applyNumberFormat="1" applyFont="1" applyFill="1" applyBorder="1"/>
    <xf numFmtId="1" fontId="3" fillId="5" borderId="729" xfId="0" applyNumberFormat="1" applyFont="1" applyFill="1" applyBorder="1"/>
    <xf numFmtId="1" fontId="3" fillId="5" borderId="681" xfId="0" applyNumberFormat="1" applyFont="1" applyFill="1" applyBorder="1"/>
    <xf numFmtId="1" fontId="3" fillId="4" borderId="676" xfId="0" applyNumberFormat="1" applyFont="1" applyFill="1" applyBorder="1" applyProtection="1">
      <protection locked="0"/>
    </xf>
    <xf numFmtId="1" fontId="2" fillId="3" borderId="727" xfId="0" applyNumberFormat="1" applyFont="1" applyFill="1" applyBorder="1" applyAlignment="1" applyProtection="1">
      <alignment horizontal="left"/>
      <protection hidden="1"/>
    </xf>
    <xf numFmtId="1" fontId="2" fillId="3" borderId="744" xfId="0" applyNumberFormat="1" applyFont="1" applyFill="1" applyBorder="1" applyAlignment="1" applyProtection="1">
      <alignment horizontal="left"/>
      <protection hidden="1"/>
    </xf>
    <xf numFmtId="1" fontId="2" fillId="3" borderId="744" xfId="0" applyNumberFormat="1" applyFont="1" applyFill="1" applyBorder="1" applyAlignment="1">
      <alignment horizontal="left" wrapText="1"/>
    </xf>
    <xf numFmtId="1" fontId="2" fillId="3" borderId="744" xfId="0" applyNumberFormat="1" applyFont="1" applyFill="1" applyBorder="1" applyAlignment="1" applyProtection="1">
      <alignment horizontal="left" wrapText="1"/>
      <protection hidden="1"/>
    </xf>
    <xf numFmtId="1" fontId="2" fillId="3" borderId="744" xfId="0" applyNumberFormat="1" applyFont="1" applyFill="1" applyBorder="1" applyProtection="1">
      <protection hidden="1"/>
    </xf>
    <xf numFmtId="1" fontId="6" fillId="3" borderId="744" xfId="0" applyNumberFormat="1" applyFont="1" applyFill="1" applyBorder="1" applyProtection="1">
      <protection hidden="1"/>
    </xf>
    <xf numFmtId="1" fontId="2" fillId="3" borderId="744" xfId="0" applyNumberFormat="1" applyFont="1" applyFill="1" applyBorder="1" applyAlignment="1" applyProtection="1">
      <alignment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left" vertical="center" wrapText="1"/>
      <protection hidden="1"/>
    </xf>
    <xf numFmtId="1" fontId="3" fillId="4" borderId="732" xfId="0" applyNumberFormat="1" applyFont="1" applyFill="1" applyBorder="1" applyProtection="1">
      <protection locked="0"/>
    </xf>
    <xf numFmtId="1" fontId="3" fillId="4" borderId="735" xfId="0" applyNumberFormat="1" applyFont="1" applyFill="1" applyBorder="1" applyAlignment="1" applyProtection="1">
      <alignment wrapText="1"/>
      <protection locked="0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0" borderId="745" xfId="0" applyNumberFormat="1" applyFont="1" applyBorder="1" applyAlignment="1">
      <alignment horizontal="right"/>
    </xf>
    <xf numFmtId="1" fontId="3" fillId="4" borderId="744" xfId="0" applyNumberFormat="1" applyFont="1" applyFill="1" applyBorder="1" applyProtection="1">
      <protection locked="0"/>
    </xf>
    <xf numFmtId="1" fontId="3" fillId="4" borderId="745" xfId="0" applyNumberFormat="1" applyFont="1" applyFill="1" applyBorder="1" applyAlignment="1" applyProtection="1">
      <alignment wrapText="1"/>
      <protection locked="0"/>
    </xf>
    <xf numFmtId="1" fontId="2" fillId="0" borderId="727" xfId="0" applyNumberFormat="1" applyFont="1" applyBorder="1" applyAlignment="1" applyProtection="1">
      <alignment horizontal="left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left" vertical="center" wrapText="1"/>
      <protection hidden="1"/>
    </xf>
    <xf numFmtId="1" fontId="3" fillId="0" borderId="377" xfId="0" applyNumberFormat="1" applyFont="1" applyBorder="1" applyAlignment="1" applyProtection="1">
      <alignment horizontal="left" vertical="center" wrapText="1"/>
      <protection hidden="1"/>
    </xf>
    <xf numFmtId="1" fontId="3" fillId="0" borderId="381" xfId="0" applyNumberFormat="1" applyFont="1" applyBorder="1" applyAlignment="1" applyProtection="1">
      <alignment horizontal="left" vertical="center" wrapText="1"/>
      <protection hidden="1"/>
    </xf>
    <xf numFmtId="1" fontId="3" fillId="7" borderId="728" xfId="0" applyNumberFormat="1" applyFont="1" applyFill="1" applyBorder="1"/>
    <xf numFmtId="1" fontId="3" fillId="7" borderId="723" xfId="0" applyNumberFormat="1" applyFont="1" applyFill="1" applyBorder="1"/>
    <xf numFmtId="1" fontId="3" fillId="7" borderId="746" xfId="0" applyNumberFormat="1" applyFont="1" applyFill="1" applyBorder="1"/>
    <xf numFmtId="1" fontId="3" fillId="7" borderId="734" xfId="0" applyNumberFormat="1" applyFont="1" applyFill="1" applyBorder="1"/>
    <xf numFmtId="1" fontId="3" fillId="7" borderId="371" xfId="0" applyNumberFormat="1" applyFont="1" applyFill="1" applyBorder="1"/>
    <xf numFmtId="1" fontId="3" fillId="7" borderId="390" xfId="0" applyNumberFormat="1" applyFont="1" applyFill="1" applyBorder="1"/>
    <xf numFmtId="1" fontId="2" fillId="0" borderId="727" xfId="0" applyNumberFormat="1" applyFont="1" applyBorder="1" applyAlignment="1" applyProtection="1">
      <alignment horizontal="left"/>
      <protection hidden="1"/>
    </xf>
    <xf numFmtId="1" fontId="2" fillId="0" borderId="744" xfId="0" applyNumberFormat="1" applyFont="1" applyBorder="1" applyAlignment="1" applyProtection="1">
      <alignment horizontal="left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vertical="center" wrapText="1"/>
      <protection hidden="1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 applyProtection="1">
      <alignment vertical="center" wrapText="1"/>
      <protection hidden="1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vertical="center" wrapText="1"/>
      <protection hidden="1"/>
    </xf>
    <xf numFmtId="1" fontId="3" fillId="4" borderId="733" xfId="0" applyNumberFormat="1" applyFont="1" applyFill="1" applyBorder="1" applyAlignment="1" applyProtection="1">
      <alignment horizontal="right" wrapText="1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3" borderId="377" xfId="0" applyNumberFormat="1" applyFont="1" applyFill="1" applyBorder="1" applyAlignment="1" applyProtection="1">
      <alignment vertical="center" wrapText="1"/>
      <protection hidden="1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right" vertical="center" wrapText="1"/>
    </xf>
    <xf numFmtId="1" fontId="3" fillId="0" borderId="729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4" borderId="36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horizontal="right" vertical="center" wrapText="1"/>
    </xf>
    <xf numFmtId="1" fontId="2" fillId="0" borderId="779" xfId="0" applyNumberFormat="1" applyFont="1" applyBorder="1" applyAlignment="1">
      <alignment horizontal="left"/>
    </xf>
    <xf numFmtId="1" fontId="6" fillId="0" borderId="780" xfId="0" applyNumberFormat="1" applyFont="1" applyBorder="1"/>
    <xf numFmtId="1" fontId="3" fillId="3" borderId="669" xfId="0" applyNumberFormat="1" applyFont="1" applyFill="1" applyBorder="1" applyProtection="1">
      <protection hidden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786" xfId="0" applyNumberFormat="1" applyFont="1" applyBorder="1" applyAlignment="1">
      <alignment horizontal="right" wrapText="1"/>
    </xf>
    <xf numFmtId="1" fontId="3" fillId="0" borderId="782" xfId="0" applyNumberFormat="1" applyFont="1" applyBorder="1" applyAlignment="1">
      <alignment horizontal="right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4" borderId="678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6" fillId="3" borderId="780" xfId="0" applyNumberFormat="1" applyFont="1" applyFill="1" applyBorder="1" applyProtection="1">
      <protection hidden="1"/>
    </xf>
    <xf numFmtId="1" fontId="13" fillId="0" borderId="789" xfId="0" applyNumberFormat="1" applyFont="1" applyBorder="1" applyAlignment="1">
      <alignment horizontal="center" vertical="center" wrapText="1"/>
    </xf>
    <xf numFmtId="1" fontId="13" fillId="0" borderId="780" xfId="0" applyNumberFormat="1" applyFont="1" applyBorder="1" applyAlignment="1">
      <alignment horizontal="center" vertical="center" wrapText="1"/>
    </xf>
    <xf numFmtId="1" fontId="13" fillId="3" borderId="78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>
      <alignment vertical="center" wrapText="1"/>
    </xf>
    <xf numFmtId="1" fontId="3" fillId="0" borderId="682" xfId="0" applyNumberFormat="1" applyFont="1" applyBorder="1" applyAlignment="1">
      <alignment horizontal="right" vertical="center" wrapText="1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5" borderId="746" xfId="0" applyNumberFormat="1" applyFont="1" applyFill="1" applyBorder="1" applyAlignment="1">
      <alignment vertical="center" wrapText="1"/>
    </xf>
    <xf numFmtId="1" fontId="3" fillId="5" borderId="728" xfId="0" applyNumberFormat="1" applyFont="1" applyFill="1" applyBorder="1" applyAlignment="1">
      <alignment horizontal="right" wrapText="1"/>
    </xf>
    <xf numFmtId="1" fontId="3" fillId="5" borderId="723" xfId="0" applyNumberFormat="1" applyFont="1" applyFill="1" applyBorder="1" applyAlignment="1">
      <alignment horizontal="right"/>
    </xf>
    <xf numFmtId="1" fontId="3" fillId="4" borderId="792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5" borderId="390" xfId="0" applyNumberFormat="1" applyFont="1" applyFill="1" applyBorder="1" applyAlignment="1">
      <alignment vertical="center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355" xfId="0" applyNumberFormat="1" applyFont="1" applyFill="1" applyBorder="1" applyAlignment="1">
      <alignment horizontal="right" wrapText="1"/>
    </xf>
    <xf numFmtId="1" fontId="3" fillId="5" borderId="386" xfId="0" applyNumberFormat="1" applyFont="1" applyFill="1" applyBorder="1" applyAlignment="1">
      <alignment horizontal="right"/>
    </xf>
    <xf numFmtId="1" fontId="3" fillId="4" borderId="794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2" fillId="0" borderId="780" xfId="0" applyNumberFormat="1" applyFont="1" applyBorder="1"/>
    <xf numFmtId="1" fontId="3" fillId="0" borderId="390" xfId="0" quotePrefix="1" applyNumberFormat="1" applyFont="1" applyBorder="1"/>
    <xf numFmtId="1" fontId="3" fillId="3" borderId="409" xfId="0" applyNumberFormat="1" applyFont="1" applyFill="1" applyBorder="1"/>
    <xf numFmtId="1" fontId="3" fillId="0" borderId="781" xfId="0" applyNumberFormat="1" applyFont="1" applyBorder="1"/>
    <xf numFmtId="1" fontId="2" fillId="3" borderId="780" xfId="0" applyNumberFormat="1" applyFont="1" applyFill="1" applyBorder="1"/>
    <xf numFmtId="0" fontId="3" fillId="0" borderId="682" xfId="0" applyFont="1" applyBorder="1" applyAlignment="1">
      <alignment horizontal="center" vertical="center" wrapText="1"/>
    </xf>
    <xf numFmtId="0" fontId="3" fillId="0" borderId="733" xfId="0" applyFont="1" applyBorder="1" applyAlignment="1">
      <alignment vertical="center" wrapText="1"/>
    </xf>
    <xf numFmtId="0" fontId="3" fillId="0" borderId="381" xfId="0" applyFont="1" applyBorder="1" applyAlignment="1">
      <alignment vertical="center" wrapText="1"/>
    </xf>
    <xf numFmtId="1" fontId="2" fillId="0" borderId="780" xfId="0" applyNumberFormat="1" applyFont="1" applyBorder="1" applyAlignment="1">
      <alignment horizontal="left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right"/>
    </xf>
    <xf numFmtId="1" fontId="3" fillId="4" borderId="736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vertical="center" wrapText="1"/>
    </xf>
    <xf numFmtId="1" fontId="3" fillId="0" borderId="681" xfId="0" applyNumberFormat="1" applyFont="1" applyBorder="1" applyAlignment="1">
      <alignment horizontal="right"/>
    </xf>
    <xf numFmtId="1" fontId="3" fillId="0" borderId="721" xfId="0" applyNumberFormat="1" applyFont="1" applyBorder="1"/>
    <xf numFmtId="1" fontId="3" fillId="0" borderId="797" xfId="0" applyNumberFormat="1" applyFont="1" applyBorder="1"/>
    <xf numFmtId="1" fontId="3" fillId="4" borderId="721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9" fillId="0" borderId="780" xfId="0" applyNumberFormat="1" applyFont="1" applyBorder="1" applyAlignment="1" applyProtection="1">
      <alignment horizontal="left"/>
      <protection hidden="1"/>
    </xf>
    <xf numFmtId="1" fontId="3" fillId="0" borderId="707" xfId="0" applyNumberFormat="1" applyFont="1" applyBorder="1" applyAlignment="1">
      <alignment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4" borderId="798" xfId="0" applyNumberFormat="1" applyFont="1" applyFill="1" applyBorder="1" applyProtection="1"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Protection="1">
      <protection locked="0"/>
    </xf>
    <xf numFmtId="1" fontId="3" fillId="0" borderId="707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9" borderId="371" xfId="38" applyNumberFormat="1" applyFont="1" applyBorder="1" applyProtection="1">
      <protection locked="0"/>
    </xf>
    <xf numFmtId="1" fontId="3" fillId="0" borderId="801" xfId="0" applyNumberFormat="1" applyFont="1" applyBorder="1"/>
    <xf numFmtId="1" fontId="3" fillId="0" borderId="794" xfId="0" applyNumberFormat="1" applyFont="1" applyBorder="1"/>
    <xf numFmtId="1" fontId="3" fillId="9" borderId="355" xfId="38" applyNumberFormat="1" applyFont="1" applyBorder="1" applyProtection="1">
      <protection locked="0"/>
    </xf>
    <xf numFmtId="1" fontId="3" fillId="9" borderId="391" xfId="38" applyNumberFormat="1" applyFont="1" applyBorder="1" applyProtection="1">
      <protection locked="0"/>
    </xf>
    <xf numFmtId="1" fontId="3" fillId="5" borderId="390" xfId="0" applyNumberFormat="1" applyFont="1" applyFill="1" applyBorder="1"/>
    <xf numFmtId="1" fontId="3" fillId="0" borderId="418" xfId="0" applyNumberFormat="1" applyFont="1" applyBorder="1"/>
    <xf numFmtId="1" fontId="3" fillId="0" borderId="785" xfId="0" applyNumberFormat="1" applyFont="1" applyBorder="1"/>
    <xf numFmtId="1" fontId="3" fillId="0" borderId="780" xfId="0" applyNumberFormat="1" applyFont="1" applyBorder="1"/>
    <xf numFmtId="1" fontId="3" fillId="0" borderId="790" xfId="0" applyNumberFormat="1" applyFont="1" applyBorder="1"/>
    <xf numFmtId="1" fontId="3" fillId="0" borderId="796" xfId="0" applyNumberFormat="1" applyFont="1" applyBorder="1"/>
    <xf numFmtId="1" fontId="3" fillId="0" borderId="786" xfId="0" applyNumberFormat="1" applyFont="1" applyBorder="1"/>
    <xf numFmtId="1" fontId="3" fillId="3" borderId="786" xfId="0" applyNumberFormat="1" applyFont="1" applyFill="1" applyBorder="1"/>
    <xf numFmtId="1" fontId="3" fillId="3" borderId="782" xfId="0" applyNumberFormat="1" applyFont="1" applyFill="1" applyBorder="1"/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22" borderId="678" xfId="0" applyNumberFormat="1" applyFont="1" applyFill="1" applyBorder="1" applyAlignment="1">
      <alignment horizontal="center" vertical="center" wrapText="1"/>
    </xf>
    <xf numFmtId="1" fontId="3" fillId="22" borderId="726" xfId="0" applyNumberFormat="1" applyFont="1" applyFill="1" applyBorder="1" applyAlignment="1">
      <alignment horizontal="center" vertical="center" wrapText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5" borderId="676" xfId="0" applyNumberFormat="1" applyFont="1" applyFill="1" applyBorder="1"/>
    <xf numFmtId="1" fontId="3" fillId="5" borderId="733" xfId="0" applyNumberFormat="1" applyFont="1" applyFill="1" applyBorder="1"/>
    <xf numFmtId="1" fontId="3" fillId="22" borderId="550" xfId="0" applyNumberFormat="1" applyFont="1" applyFill="1" applyBorder="1" applyProtection="1">
      <protection locked="0"/>
    </xf>
    <xf numFmtId="1" fontId="3" fillId="22" borderId="387" xfId="0" applyNumberFormat="1" applyFont="1" applyFill="1" applyBorder="1" applyProtection="1">
      <protection locked="0"/>
    </xf>
    <xf numFmtId="1" fontId="3" fillId="5" borderId="400" xfId="0" applyNumberFormat="1" applyFont="1" applyFill="1" applyBorder="1"/>
    <xf numFmtId="1" fontId="3" fillId="4" borderId="472" xfId="0" applyNumberFormat="1" applyFont="1" applyFill="1" applyBorder="1" applyProtection="1">
      <protection locked="0"/>
    </xf>
    <xf numFmtId="1" fontId="3" fillId="5" borderId="551" xfId="0" applyNumberFormat="1" applyFont="1" applyFill="1" applyBorder="1"/>
    <xf numFmtId="1" fontId="3" fillId="22" borderId="391" xfId="0" applyNumberFormat="1" applyFont="1" applyFill="1" applyBorder="1" applyProtection="1">
      <protection locked="0"/>
    </xf>
    <xf numFmtId="1" fontId="3" fillId="22" borderId="396" xfId="0" applyNumberFormat="1" applyFont="1" applyFill="1" applyBorder="1" applyProtection="1">
      <protection locked="0"/>
    </xf>
    <xf numFmtId="1" fontId="3" fillId="22" borderId="398" xfId="0" applyNumberFormat="1" applyFont="1" applyFill="1" applyBorder="1" applyProtection="1">
      <protection locked="0"/>
    </xf>
    <xf numFmtId="1" fontId="3" fillId="0" borderId="783" xfId="0" applyNumberFormat="1" applyFont="1" applyBorder="1"/>
    <xf numFmtId="1" fontId="3" fillId="0" borderId="782" xfId="0" applyNumberFormat="1" applyFont="1" applyBorder="1"/>
    <xf numFmtId="1" fontId="2" fillId="0" borderId="543" xfId="0" applyNumberFormat="1" applyFont="1" applyBorder="1"/>
    <xf numFmtId="1" fontId="6" fillId="0" borderId="782" xfId="0" applyNumberFormat="1" applyFont="1" applyBorder="1" applyProtection="1">
      <protection locked="0"/>
    </xf>
    <xf numFmtId="1" fontId="3" fillId="0" borderId="733" xfId="0" applyNumberFormat="1" applyFont="1" applyBorder="1"/>
    <xf numFmtId="1" fontId="3" fillId="28" borderId="396" xfId="0" applyNumberFormat="1" applyFont="1" applyFill="1" applyBorder="1"/>
    <xf numFmtId="1" fontId="3" fillId="28" borderId="383" xfId="0" applyNumberFormat="1" applyFont="1" applyFill="1" applyBorder="1"/>
    <xf numFmtId="1" fontId="3" fillId="0" borderId="782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7" borderId="678" xfId="0" applyNumberFormat="1" applyFont="1" applyFill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7" borderId="734" xfId="0" applyNumberFormat="1" applyFont="1" applyFill="1" applyBorder="1" applyAlignment="1">
      <alignment horizontal="right"/>
    </xf>
    <xf numFmtId="1" fontId="3" fillId="7" borderId="547" xfId="0" applyNumberFormat="1" applyFont="1" applyFill="1" applyBorder="1"/>
    <xf numFmtId="1" fontId="3" fillId="0" borderId="785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 shrinkToFit="1"/>
    </xf>
    <xf numFmtId="1" fontId="2" fillId="0" borderId="691" xfId="0" applyNumberFormat="1" applyFont="1" applyBorder="1"/>
    <xf numFmtId="1" fontId="3" fillId="0" borderId="733" xfId="0" applyNumberFormat="1" applyFont="1" applyBorder="1" applyAlignment="1">
      <alignment vertical="center"/>
    </xf>
    <xf numFmtId="1" fontId="3" fillId="0" borderId="728" xfId="0" applyNumberFormat="1" applyFont="1" applyBorder="1" applyAlignment="1">
      <alignment horizontal="right"/>
    </xf>
    <xf numFmtId="1" fontId="3" fillId="4" borderId="809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vertical="center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610" xfId="0" applyNumberFormat="1" applyFont="1" applyFill="1" applyBorder="1" applyProtection="1">
      <protection locked="0"/>
    </xf>
    <xf numFmtId="1" fontId="3" fillId="0" borderId="684" xfId="0" applyNumberFormat="1" applyFont="1" applyBorder="1" applyAlignment="1">
      <alignment horizontal="right"/>
    </xf>
    <xf numFmtId="1" fontId="3" fillId="7" borderId="684" xfId="0" applyNumberFormat="1" applyFont="1" applyFill="1" applyBorder="1"/>
    <xf numFmtId="1" fontId="3" fillId="9" borderId="814" xfId="38" applyNumberFormat="1" applyFont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9" borderId="816" xfId="38" applyNumberFormat="1" applyFont="1" applyBorder="1" applyProtection="1">
      <protection locked="0"/>
    </xf>
    <xf numFmtId="1" fontId="3" fillId="0" borderId="820" xfId="0" applyNumberFormat="1" applyFont="1" applyBorder="1" applyAlignment="1">
      <alignment horizontal="right" wrapText="1"/>
    </xf>
    <xf numFmtId="1" fontId="3" fillId="0" borderId="821" xfId="0" applyNumberFormat="1" applyFont="1" applyBorder="1" applyAlignment="1">
      <alignment horizontal="right" wrapText="1"/>
    </xf>
    <xf numFmtId="1" fontId="3" fillId="18" borderId="820" xfId="0" applyNumberFormat="1" applyFont="1" applyFill="1" applyBorder="1" applyProtection="1">
      <protection locked="0"/>
    </xf>
    <xf numFmtId="1" fontId="3" fillId="18" borderId="800" xfId="0" applyNumberFormat="1" applyFont="1" applyFill="1" applyBorder="1" applyProtection="1">
      <protection locked="0"/>
    </xf>
    <xf numFmtId="1" fontId="3" fillId="18" borderId="822" xfId="0" applyNumberFormat="1" applyFont="1" applyFill="1" applyBorder="1" applyProtection="1">
      <protection locked="0"/>
    </xf>
    <xf numFmtId="0" fontId="3" fillId="0" borderId="726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/>
    </xf>
    <xf numFmtId="0" fontId="3" fillId="20" borderId="686" xfId="0" applyFont="1" applyFill="1" applyBorder="1" applyAlignment="1">
      <alignment horizontal="center" vertical="center" wrapText="1"/>
    </xf>
    <xf numFmtId="0" fontId="3" fillId="20" borderId="681" xfId="0" applyFont="1" applyFill="1" applyBorder="1" applyAlignment="1">
      <alignment horizontal="center" vertical="center" wrapText="1"/>
    </xf>
    <xf numFmtId="1" fontId="3" fillId="3" borderId="678" xfId="0" applyNumberFormat="1" applyFont="1" applyFill="1" applyBorder="1"/>
    <xf numFmtId="0" fontId="3" fillId="0" borderId="729" xfId="0" applyFont="1" applyBorder="1"/>
    <xf numFmtId="0" fontId="3" fillId="0" borderId="726" xfId="0" applyFont="1" applyBorder="1"/>
    <xf numFmtId="0" fontId="3" fillId="44" borderId="6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825" xfId="0" applyFont="1" applyFill="1" applyBorder="1" applyProtection="1">
      <protection locked="0"/>
    </xf>
    <xf numFmtId="0" fontId="3" fillId="44" borderId="826" xfId="0" applyFont="1" applyFill="1" applyBorder="1" applyProtection="1">
      <protection locked="0"/>
    </xf>
    <xf numFmtId="0" fontId="3" fillId="44" borderId="827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0" borderId="551" xfId="0" applyFont="1" applyBorder="1" applyAlignment="1">
      <alignment wrapText="1"/>
    </xf>
    <xf numFmtId="0" fontId="3" fillId="51" borderId="550" xfId="0" applyFont="1" applyFill="1" applyBorder="1"/>
    <xf numFmtId="0" fontId="3" fillId="51" borderId="467" xfId="0" applyFont="1" applyFill="1" applyBorder="1"/>
    <xf numFmtId="0" fontId="3" fillId="0" borderId="377" xfId="0" applyFont="1" applyBorder="1" applyAlignment="1">
      <alignment wrapText="1"/>
    </xf>
    <xf numFmtId="0" fontId="3" fillId="44" borderId="391" xfId="0" applyFont="1" applyFill="1" applyBorder="1" applyProtection="1">
      <protection locked="0"/>
    </xf>
    <xf numFmtId="0" fontId="3" fillId="51" borderId="391" xfId="0" applyFont="1" applyFill="1" applyBorder="1"/>
    <xf numFmtId="0" fontId="3" fillId="51" borderId="379" xfId="0" applyFont="1" applyFill="1" applyBorder="1"/>
    <xf numFmtId="0" fontId="3" fillId="44" borderId="379" xfId="0" applyFont="1" applyFill="1" applyBorder="1" applyProtection="1">
      <protection locked="0"/>
    </xf>
    <xf numFmtId="0" fontId="3" fillId="44" borderId="459" xfId="0" applyFont="1" applyFill="1" applyBorder="1" applyProtection="1">
      <protection locked="0"/>
    </xf>
    <xf numFmtId="1" fontId="3" fillId="3" borderId="682" xfId="0" applyNumberFormat="1" applyFont="1" applyFill="1" applyBorder="1"/>
    <xf numFmtId="1" fontId="3" fillId="3" borderId="728" xfId="0" applyNumberFormat="1" applyFont="1" applyFill="1" applyBorder="1"/>
    <xf numFmtId="1" fontId="3" fillId="3" borderId="732" xfId="0" applyNumberFormat="1" applyFont="1" applyFill="1" applyBorder="1"/>
    <xf numFmtId="0" fontId="3" fillId="44" borderId="728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44" borderId="723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0" borderId="684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wrapText="1"/>
    </xf>
    <xf numFmtId="0" fontId="3" fillId="0" borderId="729" xfId="0" applyFont="1" applyBorder="1" applyAlignment="1">
      <alignment horizontal="center" wrapText="1"/>
    </xf>
    <xf numFmtId="0" fontId="3" fillId="0" borderId="726" xfId="0" applyFont="1" applyBorder="1" applyAlignment="1">
      <alignment horizontal="center"/>
    </xf>
    <xf numFmtId="1" fontId="3" fillId="4" borderId="785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6" borderId="390" xfId="0" applyNumberFormat="1" applyFont="1" applyFill="1" applyBorder="1"/>
    <xf numFmtId="1" fontId="3" fillId="6" borderId="377" xfId="0" applyNumberFormat="1" applyFont="1" applyFill="1" applyBorder="1" applyAlignment="1">
      <alignment horizontal="left" vertical="center" wrapText="1"/>
    </xf>
    <xf numFmtId="1" fontId="3" fillId="6" borderId="386" xfId="0" applyNumberFormat="1" applyFont="1" applyFill="1" applyBorder="1" applyAlignment="1">
      <alignment horizontal="right"/>
    </xf>
    <xf numFmtId="1" fontId="3" fillId="4" borderId="786" xfId="0" applyNumberFormat="1" applyFont="1" applyFill="1" applyBorder="1" applyProtection="1">
      <protection locked="0"/>
    </xf>
    <xf numFmtId="1" fontId="3" fillId="11" borderId="386" xfId="0" applyNumberFormat="1" applyFont="1" applyFill="1" applyBorder="1"/>
    <xf numFmtId="1" fontId="3" fillId="0" borderId="388" xfId="0" applyNumberFormat="1" applyFont="1" applyBorder="1" applyAlignment="1">
      <alignment horizontal="right" wrapText="1"/>
    </xf>
    <xf numFmtId="1" fontId="3" fillId="6" borderId="386" xfId="0" applyNumberFormat="1" applyFont="1" applyFill="1" applyBorder="1" applyAlignment="1">
      <alignment horizontal="right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vertical="center"/>
    </xf>
    <xf numFmtId="1" fontId="3" fillId="0" borderId="846" xfId="0" applyNumberFormat="1" applyFont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wrapText="1"/>
    </xf>
    <xf numFmtId="1" fontId="3" fillId="0" borderId="846" xfId="0" applyNumberFormat="1" applyFont="1" applyBorder="1"/>
    <xf numFmtId="1" fontId="3" fillId="4" borderId="846" xfId="0" applyNumberFormat="1" applyFont="1" applyFill="1" applyBorder="1" applyProtection="1">
      <protection locked="0"/>
    </xf>
    <xf numFmtId="1" fontId="3" fillId="7" borderId="782" xfId="0" applyNumberFormat="1" applyFont="1" applyFill="1" applyBorder="1"/>
    <xf numFmtId="1" fontId="3" fillId="3" borderId="723" xfId="0" applyNumberFormat="1" applyFont="1" applyFill="1" applyBorder="1" applyAlignment="1">
      <alignment horizontal="right"/>
    </xf>
    <xf numFmtId="1" fontId="3" fillId="3" borderId="405" xfId="0" applyNumberFormat="1" applyFont="1" applyFill="1" applyBorder="1" applyAlignment="1">
      <alignment horizontal="right" wrapText="1"/>
    </xf>
    <xf numFmtId="1" fontId="3" fillId="3" borderId="782" xfId="0" applyNumberFormat="1" applyFont="1" applyFill="1" applyBorder="1" applyAlignment="1">
      <alignment horizontal="right"/>
    </xf>
    <xf numFmtId="1" fontId="2" fillId="3" borderId="862" xfId="0" applyNumberFormat="1" applyFont="1" applyFill="1" applyBorder="1"/>
    <xf numFmtId="1" fontId="3" fillId="0" borderId="866" xfId="0" applyNumberFormat="1" applyFont="1" applyBorder="1" applyAlignment="1">
      <alignment horizontal="center" vertical="center" wrapText="1"/>
    </xf>
    <xf numFmtId="1" fontId="2" fillId="3" borderId="863" xfId="0" applyNumberFormat="1" applyFont="1" applyFill="1" applyBorder="1"/>
    <xf numFmtId="1" fontId="3" fillId="0" borderId="871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right" vertical="center"/>
    </xf>
    <xf numFmtId="1" fontId="3" fillId="0" borderId="782" xfId="0" applyNumberFormat="1" applyFont="1" applyBorder="1" applyAlignment="1">
      <alignment vertical="center" wrapText="1"/>
    </xf>
    <xf numFmtId="1" fontId="3" fillId="0" borderId="864" xfId="0" applyNumberFormat="1" applyFont="1" applyBorder="1" applyAlignment="1">
      <alignment horizontal="right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/>
    <xf numFmtId="1" fontId="3" fillId="4" borderId="577" xfId="0" applyNumberFormat="1" applyFont="1" applyFill="1" applyBorder="1" applyProtection="1">
      <protection locked="0"/>
    </xf>
    <xf numFmtId="1" fontId="3" fillId="0" borderId="388" xfId="0" applyNumberFormat="1" applyFont="1" applyBorder="1"/>
    <xf numFmtId="1" fontId="6" fillId="3" borderId="863" xfId="0" applyNumberFormat="1" applyFont="1" applyFill="1" applyBorder="1" applyAlignment="1">
      <alignment vertical="top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/>
    <xf numFmtId="1" fontId="3" fillId="3" borderId="391" xfId="0" applyNumberFormat="1" applyFont="1" applyFill="1" applyBorder="1"/>
    <xf numFmtId="1" fontId="3" fillId="3" borderId="398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/>
    <xf numFmtId="1" fontId="3" fillId="0" borderId="874" xfId="0" applyNumberFormat="1" applyFont="1" applyBorder="1"/>
    <xf numFmtId="1" fontId="3" fillId="0" borderId="871" xfId="0" applyNumberFormat="1" applyFont="1" applyBorder="1"/>
    <xf numFmtId="1" fontId="3" fillId="0" borderId="863" xfId="0" applyNumberFormat="1" applyFont="1" applyBorder="1"/>
    <xf numFmtId="1" fontId="3" fillId="0" borderId="888" xfId="0" applyNumberFormat="1" applyFont="1" applyBorder="1"/>
    <xf numFmtId="1" fontId="3" fillId="0" borderId="885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right" vertical="center" wrapText="1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7" xfId="0" applyNumberFormat="1" applyFont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1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28" borderId="353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5" xfId="0" applyNumberFormat="1" applyFont="1" applyFill="1" applyBorder="1" applyAlignment="1">
      <alignment horizontal="right"/>
    </xf>
    <xf numFmtId="1" fontId="3" fillId="4" borderId="5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7" xfId="0" applyNumberFormat="1" applyFont="1" applyBorder="1" applyAlignment="1">
      <alignment horizontal="righ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876" xfId="0" applyNumberFormat="1" applyFont="1" applyBorder="1" applyAlignment="1">
      <alignment horizontal="right" vertical="center" wrapText="1"/>
    </xf>
    <xf numFmtId="1" fontId="3" fillId="0" borderId="871" xfId="0" applyNumberFormat="1" applyFont="1" applyBorder="1" applyAlignment="1">
      <alignment horizontal="right" vertical="center" wrapText="1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1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 vertical="center" wrapText="1"/>
    </xf>
    <xf numFmtId="1" fontId="3" fillId="4" borderId="5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5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3" xfId="0" applyNumberFormat="1" applyFont="1" applyFill="1" applyBorder="1" applyAlignment="1">
      <alignment horizontal="right" vertical="center" wrapText="1"/>
    </xf>
    <xf numFmtId="1" fontId="3" fillId="11" borderId="396" xfId="0" applyNumberFormat="1" applyFont="1" applyFill="1" applyBorder="1" applyAlignment="1">
      <alignment horizontal="right" vertical="center" wrapText="1"/>
    </xf>
    <xf numFmtId="1" fontId="3" fillId="11" borderId="375" xfId="0" applyNumberFormat="1" applyFont="1" applyFill="1" applyBorder="1" applyAlignment="1">
      <alignment horizontal="right" vertical="center" wrapText="1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4" xfId="0" applyNumberFormat="1" applyFont="1" applyBorder="1" applyAlignment="1">
      <alignment horizontal="right" vertical="center" wrapText="1"/>
    </xf>
    <xf numFmtId="1" fontId="3" fillId="0" borderId="890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right" vertical="center" wrapText="1"/>
    </xf>
    <xf numFmtId="1" fontId="3" fillId="3" borderId="355" xfId="0" applyNumberFormat="1" applyFont="1" applyFill="1" applyBorder="1" applyAlignment="1">
      <alignment horizontal="right" vertical="center" wrapText="1"/>
    </xf>
    <xf numFmtId="1" fontId="3" fillId="0" borderId="351" xfId="0" applyNumberFormat="1" applyFont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11" borderId="351" xfId="0" applyNumberFormat="1" applyFont="1" applyFill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1" fontId="3" fillId="11" borderId="380" xfId="0" applyNumberFormat="1" applyFont="1" applyFill="1" applyBorder="1" applyAlignment="1">
      <alignment horizontal="right" vertical="center" wrapText="1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0" fontId="0" fillId="19" borderId="728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0" fontId="0" fillId="19" borderId="731" xfId="0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1" xfId="0" applyFill="1" applyBorder="1" applyAlignment="1">
      <alignment horizontal="right"/>
    </xf>
    <xf numFmtId="0" fontId="0" fillId="19" borderId="351" xfId="0" applyFill="1" applyBorder="1" applyAlignment="1">
      <alignment horizontal="right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4" borderId="887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0" borderId="877" xfId="0" applyNumberFormat="1" applyFont="1" applyBorder="1" applyAlignment="1">
      <alignment horizontal="center" vertical="center"/>
    </xf>
    <xf numFmtId="1" fontId="3" fillId="6" borderId="782" xfId="0" applyNumberFormat="1" applyFont="1" applyFill="1" applyBorder="1"/>
    <xf numFmtId="1" fontId="3" fillId="4" borderId="791" xfId="0" applyNumberFormat="1" applyFont="1" applyFill="1" applyBorder="1" applyProtection="1">
      <protection locked="0"/>
    </xf>
    <xf numFmtId="1" fontId="3" fillId="6" borderId="352" xfId="0" applyNumberFormat="1" applyFont="1" applyFill="1" applyBorder="1"/>
    <xf numFmtId="1" fontId="3" fillId="7" borderId="352" xfId="0" applyNumberFormat="1" applyFont="1" applyFill="1" applyBorder="1"/>
    <xf numFmtId="1" fontId="3" fillId="28" borderId="351" xfId="0" applyNumberFormat="1" applyFont="1" applyFill="1" applyBorder="1"/>
    <xf numFmtId="1" fontId="3" fillId="8" borderId="351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502" xfId="0" applyNumberFormat="1" applyFont="1" applyFill="1" applyBorder="1" applyProtection="1">
      <protection locked="0"/>
    </xf>
    <xf numFmtId="1" fontId="3" fillId="0" borderId="875" xfId="0" applyNumberFormat="1" applyFont="1" applyBorder="1" applyAlignment="1">
      <alignment horizontal="right" wrapText="1"/>
    </xf>
    <xf numFmtId="1" fontId="3" fillId="0" borderId="877" xfId="0" applyNumberFormat="1" applyFont="1" applyBorder="1"/>
    <xf numFmtId="1" fontId="3" fillId="0" borderId="871" xfId="0" applyNumberFormat="1" applyFont="1" applyBorder="1" applyAlignment="1">
      <alignment horizontal="right" wrapText="1"/>
    </xf>
    <xf numFmtId="1" fontId="3" fillId="0" borderId="863" xfId="0" applyNumberFormat="1" applyFont="1" applyBorder="1" applyAlignment="1">
      <alignment horizontal="right" wrapText="1"/>
    </xf>
    <xf numFmtId="1" fontId="3" fillId="0" borderId="871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2" xfId="0" applyNumberFormat="1" applyFont="1" applyBorder="1" applyAlignment="1">
      <alignment horizontal="right"/>
    </xf>
    <xf numFmtId="1" fontId="3" fillId="0" borderId="888" xfId="0" applyNumberFormat="1" applyFont="1" applyBorder="1" applyAlignment="1">
      <alignment horizontal="right"/>
    </xf>
    <xf numFmtId="1" fontId="3" fillId="0" borderId="893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5" borderId="400" xfId="0" applyNumberFormat="1" applyFont="1" applyFill="1" applyBorder="1" applyProtection="1">
      <protection locked="0"/>
    </xf>
    <xf numFmtId="1" fontId="3" fillId="5" borderId="895" xfId="0" applyNumberFormat="1" applyFont="1" applyFill="1" applyBorder="1"/>
    <xf numFmtId="1" fontId="3" fillId="8" borderId="728" xfId="0" applyNumberFormat="1" applyFont="1" applyFill="1" applyBorder="1" applyAlignment="1" applyProtection="1">
      <alignment horizontal="right" wrapText="1"/>
      <protection locked="0"/>
    </xf>
    <xf numFmtId="1" fontId="3" fillId="8" borderId="371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543" xfId="0" applyNumberFormat="1" applyFont="1" applyFill="1" applyBorder="1" applyProtection="1">
      <protection locked="0"/>
    </xf>
    <xf numFmtId="1" fontId="3" fillId="8" borderId="391" xfId="0" applyNumberFormat="1" applyFont="1" applyFill="1" applyBorder="1" applyAlignment="1" applyProtection="1">
      <alignment horizontal="right" wrapText="1"/>
      <protection locked="0"/>
    </xf>
    <xf numFmtId="1" fontId="3" fillId="8" borderId="353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405" xfId="0" applyNumberFormat="1" applyFont="1" applyFill="1" applyBorder="1" applyAlignment="1" applyProtection="1">
      <alignment horizontal="right" wrapText="1"/>
      <protection locked="0"/>
    </xf>
    <xf numFmtId="1" fontId="3" fillId="5" borderId="400" xfId="0" applyNumberFormat="1" applyFont="1" applyFill="1" applyBorder="1" applyAlignment="1" applyProtection="1">
      <alignment vertical="top" wrapText="1"/>
      <protection locked="0"/>
    </xf>
    <xf numFmtId="1" fontId="3" fillId="8" borderId="396" xfId="0" applyNumberFormat="1" applyFont="1" applyFill="1" applyBorder="1" applyAlignment="1" applyProtection="1">
      <alignment horizontal="right" wrapText="1"/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0" borderId="867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vertical="center" wrapText="1"/>
    </xf>
    <xf numFmtId="1" fontId="3" fillId="0" borderId="874" xfId="0" applyNumberFormat="1" applyFont="1" applyBorder="1" applyAlignment="1">
      <alignment horizontal="right" wrapText="1"/>
    </xf>
    <xf numFmtId="1" fontId="3" fillId="3" borderId="876" xfId="0" applyNumberFormat="1" applyFont="1" applyFill="1" applyBorder="1" applyAlignment="1">
      <alignment horizontal="right"/>
    </xf>
    <xf numFmtId="1" fontId="3" fillId="3" borderId="892" xfId="0" applyNumberFormat="1" applyFont="1" applyFill="1" applyBorder="1" applyAlignment="1">
      <alignment horizontal="right"/>
    </xf>
    <xf numFmtId="1" fontId="3" fillId="3" borderId="888" xfId="0" applyNumberFormat="1" applyFont="1" applyFill="1" applyBorder="1" applyAlignment="1">
      <alignment horizontal="right"/>
    </xf>
    <xf numFmtId="1" fontId="3" fillId="3" borderId="893" xfId="0" applyNumberFormat="1" applyFont="1" applyFill="1" applyBorder="1" applyAlignment="1">
      <alignment horizontal="right"/>
    </xf>
    <xf numFmtId="1" fontId="3" fillId="3" borderId="871" xfId="0" applyNumberFormat="1" applyFont="1" applyFill="1" applyBorder="1" applyAlignment="1">
      <alignment horizontal="right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6" borderId="733" xfId="0" applyNumberFormat="1" applyFont="1" applyFill="1" applyBorder="1" applyAlignment="1">
      <alignment horizontal="right" wrapText="1"/>
    </xf>
    <xf numFmtId="1" fontId="3" fillId="6" borderId="731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1" xfId="0" applyNumberFormat="1" applyFont="1" applyFill="1" applyBorder="1"/>
    <xf numFmtId="1" fontId="3" fillId="6" borderId="734" xfId="0" applyNumberFormat="1" applyFont="1" applyFill="1" applyBorder="1"/>
    <xf numFmtId="1" fontId="3" fillId="6" borderId="734" xfId="0" applyNumberFormat="1" applyFont="1" applyFill="1" applyBorder="1" applyProtection="1">
      <protection locked="0"/>
    </xf>
    <xf numFmtId="1" fontId="3" fillId="6" borderId="387" xfId="0" applyNumberFormat="1" applyFont="1" applyFill="1" applyBorder="1" applyProtection="1">
      <protection locked="0"/>
    </xf>
    <xf numFmtId="1" fontId="3" fillId="6" borderId="377" xfId="0" applyNumberFormat="1" applyFont="1" applyFill="1" applyBorder="1" applyAlignment="1">
      <alignment horizontal="right" wrapText="1"/>
    </xf>
    <xf numFmtId="1" fontId="3" fillId="6" borderId="379" xfId="0" applyNumberFormat="1" applyFont="1" applyFill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 wrapText="1"/>
    </xf>
    <xf numFmtId="1" fontId="3" fillId="6" borderId="502" xfId="0" applyNumberFormat="1" applyFont="1" applyFill="1" applyBorder="1" applyProtection="1">
      <protection locked="0"/>
    </xf>
    <xf numFmtId="1" fontId="3" fillId="6" borderId="543" xfId="0" applyNumberFormat="1" applyFont="1" applyFill="1" applyBorder="1" applyProtection="1">
      <protection locked="0"/>
    </xf>
    <xf numFmtId="1" fontId="3" fillId="3" borderId="400" xfId="0" applyNumberFormat="1" applyFont="1" applyFill="1" applyBorder="1" applyAlignment="1">
      <alignment horizontal="right" wrapText="1"/>
    </xf>
    <xf numFmtId="1" fontId="3" fillId="6" borderId="407" xfId="0" applyNumberFormat="1" applyFont="1" applyFill="1" applyBorder="1" applyAlignment="1">
      <alignment horizontal="right" wrapText="1"/>
    </xf>
    <xf numFmtId="1" fontId="3" fillId="3" borderId="867" xfId="0" applyNumberFormat="1" applyFont="1" applyFill="1" applyBorder="1" applyAlignment="1">
      <alignment horizontal="right" wrapText="1"/>
    </xf>
    <xf numFmtId="1" fontId="3" fillId="6" borderId="874" xfId="0" applyNumberFormat="1" applyFont="1" applyFill="1" applyBorder="1" applyAlignment="1">
      <alignment horizontal="right" wrapText="1"/>
    </xf>
    <xf numFmtId="1" fontId="3" fillId="7" borderId="874" xfId="0" applyNumberFormat="1" applyFont="1" applyFill="1" applyBorder="1"/>
    <xf numFmtId="1" fontId="3" fillId="7" borderId="877" xfId="0" applyNumberFormat="1" applyFont="1" applyFill="1" applyBorder="1"/>
    <xf numFmtId="1" fontId="3" fillId="6" borderId="874" xfId="0" applyNumberFormat="1" applyFont="1" applyFill="1" applyBorder="1"/>
    <xf numFmtId="1" fontId="3" fillId="6" borderId="875" xfId="0" applyNumberFormat="1" applyFont="1" applyFill="1" applyBorder="1"/>
    <xf numFmtId="1" fontId="3" fillId="0" borderId="551" xfId="0" applyNumberFormat="1" applyFont="1" applyBorder="1" applyAlignment="1">
      <alignment horizontal="left" vertical="center"/>
    </xf>
    <xf numFmtId="1" fontId="3" fillId="3" borderId="551" xfId="0" applyNumberFormat="1" applyFont="1" applyFill="1" applyBorder="1" applyAlignment="1">
      <alignment horizontal="right" wrapText="1"/>
    </xf>
    <xf numFmtId="1" fontId="3" fillId="6" borderId="467" xfId="0" applyNumberFormat="1" applyFont="1" applyFill="1" applyBorder="1" applyAlignment="1">
      <alignment horizontal="right" wrapText="1"/>
    </xf>
    <xf numFmtId="1" fontId="3" fillId="7" borderId="467" xfId="0" applyNumberFormat="1" applyFont="1" applyFill="1" applyBorder="1"/>
    <xf numFmtId="1" fontId="3" fillId="6" borderId="846" xfId="0" applyNumberFormat="1" applyFont="1" applyFill="1" applyBorder="1" applyAlignment="1">
      <alignment vertical="center" wrapText="1"/>
    </xf>
    <xf numFmtId="1" fontId="3" fillId="6" borderId="846" xfId="0" applyNumberFormat="1" applyFont="1" applyFill="1" applyBorder="1" applyAlignment="1">
      <alignment horizontal="left" vertical="center" wrapText="1"/>
    </xf>
    <xf numFmtId="1" fontId="3" fillId="6" borderId="375" xfId="0" applyNumberFormat="1" applyFont="1" applyFill="1" applyBorder="1" applyAlignment="1">
      <alignment horizontal="right" wrapText="1"/>
    </xf>
    <xf numFmtId="1" fontId="3" fillId="6" borderId="543" xfId="0" applyNumberFormat="1" applyFont="1" applyFill="1" applyBorder="1" applyAlignment="1">
      <alignment horizontal="right"/>
    </xf>
    <xf numFmtId="1" fontId="3" fillId="6" borderId="502" xfId="0" applyNumberFormat="1" applyFont="1" applyFill="1" applyBorder="1"/>
    <xf numFmtId="1" fontId="3" fillId="6" borderId="723" xfId="0" applyNumberFormat="1" applyFont="1" applyFill="1" applyBorder="1" applyAlignment="1">
      <alignment horizontal="right" wrapText="1"/>
    </xf>
    <xf numFmtId="1" fontId="3" fillId="6" borderId="733" xfId="0" applyNumberFormat="1" applyFont="1" applyFill="1" applyBorder="1"/>
    <xf numFmtId="1" fontId="3" fillId="6" borderId="551" xfId="0" applyNumberFormat="1" applyFont="1" applyFill="1" applyBorder="1" applyAlignment="1">
      <alignment horizontal="right" wrapText="1"/>
    </xf>
    <xf numFmtId="1" fontId="3" fillId="6" borderId="551" xfId="0" applyNumberFormat="1" applyFont="1" applyFill="1" applyBorder="1"/>
    <xf numFmtId="1" fontId="3" fillId="6" borderId="377" xfId="0" applyNumberFormat="1" applyFont="1" applyFill="1" applyBorder="1"/>
    <xf numFmtId="1" fontId="3" fillId="6" borderId="409" xfId="0" applyNumberFormat="1" applyFont="1" applyFill="1" applyBorder="1"/>
    <xf numFmtId="1" fontId="3" fillId="6" borderId="400" xfId="0" applyNumberFormat="1" applyFont="1" applyFill="1" applyBorder="1"/>
    <xf numFmtId="1" fontId="3" fillId="3" borderId="846" xfId="0" applyNumberFormat="1" applyFont="1" applyFill="1" applyBorder="1" applyAlignment="1">
      <alignment horizontal="right" wrapText="1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846" xfId="0" applyNumberFormat="1" applyFont="1" applyFill="1" applyBorder="1"/>
    <xf numFmtId="1" fontId="3" fillId="6" borderId="844" xfId="0" applyNumberFormat="1" applyFont="1" applyFill="1" applyBorder="1"/>
    <xf numFmtId="1" fontId="3" fillId="5" borderId="898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right" wrapText="1"/>
    </xf>
    <xf numFmtId="1" fontId="3" fillId="3" borderId="828" xfId="0" applyNumberFormat="1" applyFont="1" applyFill="1" applyBorder="1" applyAlignment="1">
      <alignment horizontal="right" wrapText="1"/>
    </xf>
    <xf numFmtId="1" fontId="3" fillId="6" borderId="753" xfId="0" applyNumberFormat="1" applyFont="1" applyFill="1" applyBorder="1" applyAlignment="1">
      <alignment horizontal="right" wrapText="1"/>
    </xf>
    <xf numFmtId="1" fontId="3" fillId="7" borderId="899" xfId="0" applyNumberFormat="1" applyFont="1" applyFill="1" applyBorder="1"/>
    <xf numFmtId="1" fontId="3" fillId="7" borderId="900" xfId="0" applyNumberFormat="1" applyFont="1" applyFill="1" applyBorder="1"/>
    <xf numFmtId="1" fontId="3" fillId="7" borderId="828" xfId="0" applyNumberFormat="1" applyFont="1" applyFill="1" applyBorder="1"/>
    <xf numFmtId="1" fontId="3" fillId="6" borderId="900" xfId="0" applyNumberFormat="1" applyFont="1" applyFill="1" applyBorder="1"/>
    <xf numFmtId="1" fontId="3" fillId="0" borderId="899" xfId="0" applyNumberFormat="1" applyFont="1" applyBorder="1"/>
    <xf numFmtId="1" fontId="3" fillId="6" borderId="753" xfId="0" applyNumberFormat="1" applyFont="1" applyFill="1" applyBorder="1"/>
    <xf numFmtId="1" fontId="3" fillId="0" borderId="901" xfId="0" applyNumberFormat="1" applyFont="1" applyBorder="1"/>
    <xf numFmtId="1" fontId="3" fillId="6" borderId="901" xfId="0" applyNumberFormat="1" applyFont="1" applyFill="1" applyBorder="1"/>
    <xf numFmtId="1" fontId="3" fillId="6" borderId="902" xfId="0" applyNumberFormat="1" applyFont="1" applyFill="1" applyBorder="1"/>
    <xf numFmtId="1" fontId="3" fillId="0" borderId="753" xfId="0" applyNumberFormat="1" applyFont="1" applyBorder="1"/>
    <xf numFmtId="1" fontId="3" fillId="3" borderId="467" xfId="0" applyNumberFormat="1" applyFont="1" applyFill="1" applyBorder="1" applyAlignment="1">
      <alignment horizontal="right" wrapText="1"/>
    </xf>
    <xf numFmtId="1" fontId="3" fillId="6" borderId="591" xfId="0" applyNumberFormat="1" applyFont="1" applyFill="1" applyBorder="1"/>
    <xf numFmtId="1" fontId="3" fillId="6" borderId="547" xfId="0" applyNumberFormat="1" applyFont="1" applyFill="1" applyBorder="1" applyAlignment="1">
      <alignment vertical="center" wrapText="1"/>
    </xf>
    <xf numFmtId="1" fontId="3" fillId="6" borderId="381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6" borderId="782" xfId="0" applyNumberFormat="1" applyFont="1" applyFill="1" applyBorder="1" applyAlignment="1">
      <alignment horizontal="right"/>
    </xf>
    <xf numFmtId="1" fontId="3" fillId="6" borderId="785" xfId="0" applyNumberFormat="1" applyFont="1" applyFill="1" applyBorder="1"/>
    <xf numFmtId="1" fontId="3" fillId="6" borderId="847" xfId="0" applyNumberFormat="1" applyFont="1" applyFill="1" applyBorder="1"/>
    <xf numFmtId="1" fontId="3" fillId="6" borderId="381" xfId="0" applyNumberFormat="1" applyFont="1" applyFill="1" applyBorder="1"/>
    <xf numFmtId="1" fontId="3" fillId="5" borderId="733" xfId="0" applyNumberFormat="1" applyFont="1" applyFill="1" applyBorder="1" applyAlignment="1">
      <alignment horizontal="center" vertical="center"/>
    </xf>
    <xf numFmtId="1" fontId="3" fillId="0" borderId="846" xfId="0" applyNumberFormat="1" applyFont="1" applyBorder="1" applyAlignment="1">
      <alignment horizontal="right" wrapText="1"/>
    </xf>
    <xf numFmtId="1" fontId="3" fillId="5" borderId="786" xfId="0" applyNumberFormat="1" applyFont="1" applyFill="1" applyBorder="1"/>
    <xf numFmtId="1" fontId="3" fillId="5" borderId="782" xfId="0" applyNumberFormat="1" applyFont="1" applyFill="1" applyBorder="1"/>
    <xf numFmtId="1" fontId="3" fillId="5" borderId="785" xfId="0" applyNumberFormat="1" applyFont="1" applyFill="1" applyBorder="1"/>
    <xf numFmtId="1" fontId="3" fillId="5" borderId="733" xfId="0" applyNumberFormat="1" applyFont="1" applyFill="1" applyBorder="1" applyAlignment="1">
      <alignment horizontal="left" vertical="center"/>
    </xf>
    <xf numFmtId="1" fontId="3" fillId="3" borderId="723" xfId="0" applyNumberFormat="1" applyFont="1" applyFill="1" applyBorder="1" applyAlignment="1">
      <alignment horizontal="right" wrapText="1"/>
    </xf>
    <xf numFmtId="1" fontId="3" fillId="5" borderId="551" xfId="0" applyNumberFormat="1" applyFont="1" applyFill="1" applyBorder="1" applyAlignment="1">
      <alignment horizontal="left" vertical="center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387" xfId="0" applyNumberFormat="1" applyFont="1" applyFill="1" applyBorder="1" applyAlignment="1">
      <alignment horizontal="right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5" borderId="381" xfId="0" applyNumberFormat="1" applyFont="1" applyFill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3" borderId="871" xfId="0" applyNumberFormat="1" applyFont="1" applyFill="1" applyBorder="1" applyAlignment="1">
      <alignment horizontal="right" wrapText="1"/>
    </xf>
    <xf numFmtId="1" fontId="3" fillId="7" borderId="731" xfId="0" applyNumberFormat="1" applyFont="1" applyFill="1" applyBorder="1"/>
    <xf numFmtId="1" fontId="3" fillId="3" borderId="731" xfId="0" applyNumberFormat="1" applyFont="1" applyFill="1" applyBorder="1" applyAlignment="1">
      <alignment horizontal="right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/>
    </xf>
    <xf numFmtId="1" fontId="3" fillId="3" borderId="728" xfId="0" applyNumberFormat="1" applyFont="1" applyFill="1" applyBorder="1" applyAlignment="1">
      <alignment horizontal="right" wrapText="1"/>
    </xf>
    <xf numFmtId="1" fontId="3" fillId="0" borderId="847" xfId="0" applyNumberFormat="1" applyFont="1" applyBorder="1" applyAlignment="1">
      <alignment vertical="center" wrapText="1"/>
    </xf>
    <xf numFmtId="1" fontId="3" fillId="3" borderId="785" xfId="0" applyNumberFormat="1" applyFont="1" applyFill="1" applyBorder="1" applyAlignment="1">
      <alignment horizontal="right" wrapText="1"/>
    </xf>
    <xf numFmtId="1" fontId="3" fillId="3" borderId="883" xfId="0" applyNumberFormat="1" applyFont="1" applyFill="1" applyBorder="1" applyAlignment="1">
      <alignment horizontal="center" vertical="center" wrapText="1"/>
    </xf>
    <xf numFmtId="1" fontId="3" fillId="6" borderId="400" xfId="0" applyNumberFormat="1" applyFont="1" applyFill="1" applyBorder="1" applyAlignment="1">
      <alignment horizontal="right" wrapText="1"/>
    </xf>
    <xf numFmtId="1" fontId="3" fillId="6" borderId="407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6" fillId="0" borderId="904" xfId="0" applyNumberFormat="1" applyFont="1" applyBorder="1"/>
    <xf numFmtId="1" fontId="3" fillId="0" borderId="90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 wrapText="1"/>
    </xf>
    <xf numFmtId="1" fontId="3" fillId="8" borderId="736" xfId="0" applyNumberFormat="1" applyFont="1" applyFill="1" applyBorder="1" applyProtection="1">
      <protection locked="0"/>
    </xf>
    <xf numFmtId="1" fontId="3" fillId="8" borderId="735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5" borderId="780" xfId="0" applyNumberFormat="1" applyFont="1" applyFill="1" applyBorder="1" applyAlignment="1">
      <alignment wrapText="1"/>
    </xf>
    <xf numFmtId="1" fontId="3" fillId="0" borderId="780" xfId="0" applyNumberFormat="1" applyFont="1" applyBorder="1" applyAlignment="1">
      <alignment wrapText="1"/>
    </xf>
    <xf numFmtId="1" fontId="3" fillId="5" borderId="906" xfId="0" applyNumberFormat="1" applyFont="1" applyFill="1" applyBorder="1" applyAlignment="1">
      <alignment wrapText="1"/>
    </xf>
    <xf numFmtId="1" fontId="3" fillId="5" borderId="907" xfId="0" applyNumberFormat="1" applyFont="1" applyFill="1" applyBorder="1" applyAlignment="1">
      <alignment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right" vertical="center" wrapText="1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6" borderId="908" xfId="0" applyNumberFormat="1" applyFont="1" applyFill="1" applyBorder="1" applyAlignment="1">
      <alignment wrapText="1"/>
    </xf>
    <xf numFmtId="1" fontId="3" fillId="6" borderId="909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6" borderId="380" xfId="0" applyNumberFormat="1" applyFont="1" applyFill="1" applyBorder="1" applyAlignment="1">
      <alignment wrapText="1"/>
    </xf>
    <xf numFmtId="1" fontId="3" fillId="3" borderId="551" xfId="0" applyNumberFormat="1" applyFont="1" applyFill="1" applyBorder="1" applyAlignment="1">
      <alignment horizontal="left" vertical="center" wrapText="1"/>
    </xf>
    <xf numFmtId="1" fontId="3" fillId="4" borderId="550" xfId="0" applyNumberFormat="1" applyFont="1" applyFill="1" applyBorder="1" applyAlignment="1" applyProtection="1">
      <alignment wrapText="1"/>
      <protection locked="0"/>
    </xf>
    <xf numFmtId="1" fontId="3" fillId="4" borderId="548" xfId="0" applyNumberFormat="1" applyFont="1" applyFill="1" applyBorder="1" applyAlignment="1" applyProtection="1">
      <alignment wrapText="1"/>
      <protection locked="0"/>
    </xf>
    <xf numFmtId="1" fontId="3" fillId="3" borderId="908" xfId="0" applyNumberFormat="1" applyFont="1" applyFill="1" applyBorder="1" applyAlignment="1">
      <alignment horizontal="right" wrapText="1"/>
    </xf>
    <xf numFmtId="1" fontId="3" fillId="3" borderId="911" xfId="0" applyNumberFormat="1" applyFont="1" applyFill="1" applyBorder="1" applyAlignment="1">
      <alignment horizontal="right" vertical="center" wrapText="1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6" borderId="912" xfId="0" applyNumberFormat="1" applyFont="1" applyFill="1" applyBorder="1" applyAlignment="1">
      <alignment wrapText="1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6" borderId="405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6" borderId="396" xfId="0" applyNumberFormat="1" applyFont="1" applyFill="1" applyBorder="1" applyAlignment="1">
      <alignment wrapText="1"/>
    </xf>
    <xf numFmtId="1" fontId="3" fillId="6" borderId="398" xfId="0" applyNumberFormat="1" applyFont="1" applyFill="1" applyBorder="1" applyAlignment="1">
      <alignment wrapText="1"/>
    </xf>
    <xf numFmtId="1" fontId="3" fillId="2" borderId="916" xfId="1" applyNumberFormat="1" applyFont="1" applyBorder="1" applyAlignment="1" applyProtection="1">
      <alignment wrapText="1"/>
      <protection locked="0"/>
    </xf>
    <xf numFmtId="1" fontId="3" fillId="2" borderId="917" xfId="1" applyNumberFormat="1" applyFont="1" applyBorder="1" applyAlignment="1" applyProtection="1">
      <alignment wrapText="1"/>
      <protection locked="0"/>
    </xf>
    <xf numFmtId="1" fontId="3" fillId="2" borderId="918" xfId="1" applyNumberFormat="1" applyFont="1" applyBorder="1" applyAlignment="1" applyProtection="1">
      <alignment wrapText="1"/>
      <protection locked="0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3" borderId="924" xfId="0" applyNumberFormat="1" applyFont="1" applyFill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909" xfId="0" applyNumberFormat="1" applyFont="1" applyBorder="1" applyAlignment="1">
      <alignment horizontal="right" vertical="center" wrapText="1"/>
    </xf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0" borderId="543" xfId="0" applyNumberFormat="1" applyFont="1" applyBorder="1" applyAlignment="1">
      <alignment horizontal="right" vertical="center" wrapText="1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0" borderId="905" xfId="0" applyNumberFormat="1" applyFont="1" applyBorder="1" applyAlignment="1">
      <alignment horizontal="right" vertical="center" wrapText="1"/>
    </xf>
    <xf numFmtId="1" fontId="3" fillId="4" borderId="786" xfId="0" applyNumberFormat="1" applyFont="1" applyFill="1" applyBorder="1" applyAlignment="1" applyProtection="1">
      <alignment wrapText="1"/>
      <protection locked="0"/>
    </xf>
    <xf numFmtId="1" fontId="3" fillId="4" borderId="782" xfId="0" applyNumberFormat="1" applyFont="1" applyFill="1" applyBorder="1" applyAlignment="1" applyProtection="1">
      <alignment wrapText="1"/>
      <protection locked="0"/>
    </xf>
    <xf numFmtId="1" fontId="3" fillId="6" borderId="785" xfId="0" applyNumberFormat="1" applyFont="1" applyFill="1" applyBorder="1" applyAlignment="1">
      <alignment wrapText="1"/>
    </xf>
    <xf numFmtId="1" fontId="3" fillId="3" borderId="550" xfId="0" applyNumberFormat="1" applyFont="1" applyFill="1" applyBorder="1" applyAlignment="1">
      <alignment horizontal="right" wrapText="1"/>
    </xf>
    <xf numFmtId="1" fontId="3" fillId="0" borderId="926" xfId="0" applyNumberFormat="1" applyFont="1" applyBorder="1" applyAlignment="1">
      <alignment horizontal="right" vertical="center" wrapText="1"/>
    </xf>
    <xf numFmtId="1" fontId="3" fillId="7" borderId="728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7" borderId="731" xfId="0" applyNumberFormat="1" applyFont="1" applyFill="1" applyBorder="1" applyAlignment="1">
      <alignment wrapText="1"/>
    </xf>
    <xf numFmtId="1" fontId="3" fillId="6" borderId="728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909" xfId="0" applyNumberFormat="1" applyFont="1" applyFill="1" applyBorder="1" applyAlignment="1">
      <alignment wrapText="1"/>
    </xf>
    <xf numFmtId="1" fontId="3" fillId="7" borderId="407" xfId="0" applyNumberFormat="1" applyFont="1" applyFill="1" applyBorder="1" applyAlignment="1">
      <alignment wrapText="1"/>
    </xf>
    <xf numFmtId="1" fontId="3" fillId="7" borderId="406" xfId="0" applyNumberFormat="1" applyFont="1" applyFill="1" applyBorder="1" applyAlignment="1">
      <alignment wrapText="1"/>
    </xf>
    <xf numFmtId="1" fontId="3" fillId="7" borderId="396" xfId="0" applyNumberFormat="1" applyFont="1" applyFill="1" applyBorder="1" applyAlignment="1">
      <alignment wrapText="1"/>
    </xf>
    <xf numFmtId="1" fontId="3" fillId="7" borderId="380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7" borderId="550" xfId="0" applyNumberFormat="1" applyFont="1" applyFill="1" applyBorder="1" applyAlignment="1">
      <alignment wrapText="1"/>
    </xf>
    <xf numFmtId="1" fontId="3" fillId="7" borderId="467" xfId="0" applyNumberFormat="1" applyFont="1" applyFill="1" applyBorder="1" applyAlignment="1">
      <alignment wrapText="1"/>
    </xf>
    <xf numFmtId="1" fontId="3" fillId="6" borderId="467" xfId="0" applyNumberFormat="1" applyFont="1" applyFill="1" applyBorder="1" applyAlignment="1">
      <alignment wrapText="1"/>
    </xf>
    <xf numFmtId="1" fontId="3" fillId="7" borderId="908" xfId="0" applyNumberFormat="1" applyFont="1" applyFill="1" applyBorder="1" applyAlignment="1">
      <alignment wrapText="1"/>
    </xf>
    <xf numFmtId="1" fontId="3" fillId="7" borderId="405" xfId="0" applyNumberFormat="1" applyFont="1" applyFill="1" applyBorder="1" applyAlignment="1">
      <alignment wrapText="1"/>
    </xf>
    <xf numFmtId="1" fontId="3" fillId="6" borderId="550" xfId="0" applyNumberFormat="1" applyFont="1" applyFill="1" applyBorder="1" applyAlignment="1">
      <alignment wrapText="1"/>
    </xf>
    <xf numFmtId="1" fontId="3" fillId="6" borderId="905" xfId="0" applyNumberFormat="1" applyFont="1" applyFill="1" applyBorder="1" applyAlignment="1">
      <alignment wrapText="1"/>
    </xf>
    <xf numFmtId="1" fontId="3" fillId="6" borderId="786" xfId="0" applyNumberFormat="1" applyFont="1" applyFill="1" applyBorder="1" applyAlignment="1">
      <alignment wrapText="1"/>
    </xf>
    <xf numFmtId="1" fontId="3" fillId="2" borderId="927" xfId="1" applyNumberFormat="1" applyFont="1" applyBorder="1" applyAlignment="1" applyProtection="1">
      <alignment wrapText="1"/>
      <protection locked="0"/>
    </xf>
    <xf numFmtId="1" fontId="3" fillId="2" borderId="928" xfId="1" applyNumberFormat="1" applyFont="1" applyBorder="1" applyAlignment="1" applyProtection="1">
      <alignment wrapText="1"/>
      <protection locked="0"/>
    </xf>
    <xf numFmtId="1" fontId="3" fillId="2" borderId="929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4" borderId="934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2" borderId="937" xfId="1" applyNumberFormat="1" applyFont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543" xfId="0" applyNumberFormat="1" applyFont="1" applyFill="1" applyBorder="1" applyAlignment="1" applyProtection="1">
      <alignment wrapText="1"/>
      <protection locked="0"/>
    </xf>
    <xf numFmtId="1" fontId="3" fillId="2" borderId="939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905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3" borderId="943" xfId="0" applyNumberFormat="1" applyFont="1" applyFill="1" applyBorder="1" applyAlignment="1">
      <alignment horizontal="right" wrapText="1"/>
    </xf>
    <xf numFmtId="1" fontId="3" fillId="3" borderId="944" xfId="0" applyNumberFormat="1" applyFont="1" applyFill="1" applyBorder="1" applyAlignment="1">
      <alignment horizontal="right" wrapText="1"/>
    </xf>
    <xf numFmtId="1" fontId="3" fillId="3" borderId="945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925" xfId="0" applyNumberFormat="1" applyFont="1" applyFill="1" applyBorder="1" applyAlignment="1">
      <alignment horizontal="right" wrapText="1"/>
    </xf>
    <xf numFmtId="1" fontId="3" fillId="6" borderId="908" xfId="0" applyNumberFormat="1" applyFont="1" applyFill="1" applyBorder="1" applyAlignment="1">
      <alignment horizontal="right" wrapText="1"/>
    </xf>
    <xf numFmtId="1" fontId="3" fillId="6" borderId="909" xfId="0" applyNumberFormat="1" applyFont="1" applyFill="1" applyBorder="1" applyAlignment="1">
      <alignment horizontal="right" wrapText="1"/>
    </xf>
    <xf numFmtId="1" fontId="3" fillId="3" borderId="909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846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 wrapText="1"/>
    </xf>
    <xf numFmtId="1" fontId="3" fillId="6" borderId="380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0" borderId="915" xfId="0" applyNumberFormat="1" applyFont="1" applyBorder="1" applyAlignment="1">
      <alignment horizontal="left" vertical="center" wrapText="1"/>
    </xf>
    <xf numFmtId="1" fontId="3" fillId="4" borderId="912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1" fillId="5" borderId="780" xfId="0" applyNumberFormat="1" applyFont="1" applyFill="1" applyBorder="1" applyAlignment="1">
      <alignment horizontal="left"/>
    </xf>
    <xf numFmtId="1" fontId="1" fillId="3" borderId="780" xfId="0" applyNumberFormat="1" applyFont="1" applyFill="1" applyBorder="1" applyAlignment="1">
      <alignment horizontal="left"/>
    </xf>
    <xf numFmtId="1" fontId="3" fillId="0" borderId="926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7" borderId="550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right"/>
    </xf>
    <xf numFmtId="1" fontId="3" fillId="7" borderId="908" xfId="0" applyNumberFormat="1" applyFont="1" applyFill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6" borderId="908" xfId="0" applyNumberFormat="1" applyFont="1" applyFill="1" applyBorder="1" applyAlignment="1">
      <alignment horizontal="right"/>
    </xf>
    <xf numFmtId="1" fontId="3" fillId="6" borderId="911" xfId="0" applyNumberFormat="1" applyFont="1" applyFill="1" applyBorder="1" applyAlignment="1">
      <alignment horizontal="right"/>
    </xf>
    <xf numFmtId="1" fontId="3" fillId="6" borderId="925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6" borderId="909" xfId="0" applyNumberFormat="1" applyFont="1" applyFill="1" applyBorder="1" applyAlignment="1">
      <alignment horizontal="right"/>
    </xf>
    <xf numFmtId="1" fontId="3" fillId="7" borderId="925" xfId="0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horizontal="left" vertical="center"/>
    </xf>
    <xf numFmtId="1" fontId="2" fillId="0" borderId="952" xfId="0" applyNumberFormat="1" applyFont="1" applyBorder="1" applyAlignment="1">
      <alignment vertical="center"/>
    </xf>
    <xf numFmtId="1" fontId="3" fillId="0" borderId="862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left" vertical="center"/>
    </xf>
    <xf numFmtId="1" fontId="3" fillId="0" borderId="910" xfId="0" applyNumberFormat="1" applyFont="1" applyBorder="1" applyAlignment="1">
      <alignment horizontal="left" vertical="center"/>
    </xf>
    <xf numFmtId="1" fontId="3" fillId="0" borderId="910" xfId="0" applyNumberFormat="1" applyFont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center" vertical="center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958" xfId="0" applyNumberFormat="1" applyFont="1" applyBorder="1" applyAlignment="1">
      <alignment horizontal="left" vertical="center" wrapText="1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horizontal="center" wrapText="1"/>
    </xf>
    <xf numFmtId="1" fontId="3" fillId="0" borderId="947" xfId="0" applyNumberFormat="1" applyFont="1" applyBorder="1" applyAlignment="1">
      <alignment horizontal="center" wrapText="1"/>
    </xf>
    <xf numFmtId="1" fontId="3" fillId="0" borderId="948" xfId="0" applyNumberFormat="1" applyFont="1" applyBorder="1" applyAlignment="1">
      <alignment horizontal="center" wrapText="1"/>
    </xf>
    <xf numFmtId="1" fontId="3" fillId="0" borderId="954" xfId="0" applyNumberFormat="1" applyFont="1" applyBorder="1" applyAlignment="1">
      <alignment horizontal="center" wrapText="1"/>
    </xf>
    <xf numFmtId="1" fontId="3" fillId="0" borderId="958" xfId="0" applyNumberFormat="1" applyFont="1" applyBorder="1" applyAlignment="1">
      <alignment vertical="center" wrapText="1"/>
    </xf>
    <xf numFmtId="1" fontId="3" fillId="0" borderId="910" xfId="0" applyNumberFormat="1" applyFont="1" applyBorder="1" applyAlignment="1">
      <alignment vertical="center" wrapText="1"/>
    </xf>
    <xf numFmtId="1" fontId="2" fillId="3" borderId="780" xfId="0" applyNumberFormat="1" applyFont="1" applyFill="1" applyBorder="1" applyAlignment="1">
      <alignment vertical="center" wrapText="1"/>
    </xf>
    <xf numFmtId="0" fontId="3" fillId="0" borderId="948" xfId="0" applyFont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43" xfId="0" applyNumberFormat="1" applyFont="1" applyFill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6" borderId="467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909" xfId="0" applyNumberFormat="1" applyFont="1" applyBorder="1" applyAlignment="1">
      <alignment horizontal="right"/>
    </xf>
    <xf numFmtId="1" fontId="3" fillId="4" borderId="913" xfId="0" applyNumberFormat="1" applyFont="1" applyFill="1" applyBorder="1" applyAlignment="1" applyProtection="1">
      <alignment horizontal="right" wrapText="1"/>
      <protection locked="0"/>
    </xf>
    <xf numFmtId="1" fontId="3" fillId="4" borderId="908" xfId="0" applyNumberFormat="1" applyFont="1" applyFill="1" applyBorder="1" applyAlignment="1" applyProtection="1">
      <alignment horizontal="right" wrapText="1"/>
      <protection locked="0"/>
    </xf>
    <xf numFmtId="1" fontId="3" fillId="0" borderId="905" xfId="0" applyNumberFormat="1" applyFont="1" applyBorder="1" applyAlignment="1">
      <alignment horizontal="right"/>
    </xf>
    <xf numFmtId="1" fontId="3" fillId="7" borderId="887" xfId="0" applyNumberFormat="1" applyFont="1" applyFill="1" applyBorder="1" applyAlignment="1">
      <alignment horizontal="right"/>
    </xf>
    <xf numFmtId="1" fontId="3" fillId="7" borderId="894" xfId="0" applyNumberFormat="1" applyFont="1" applyFill="1" applyBorder="1" applyAlignment="1">
      <alignment horizontal="right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6" borderId="963" xfId="0" applyNumberFormat="1" applyFont="1" applyFill="1" applyBorder="1" applyAlignment="1">
      <alignment horizontal="right"/>
    </xf>
    <xf numFmtId="1" fontId="3" fillId="6" borderId="950" xfId="0" applyNumberFormat="1" applyFont="1" applyFill="1" applyBorder="1" applyAlignment="1">
      <alignment horizontal="right"/>
    </xf>
    <xf numFmtId="1" fontId="3" fillId="6" borderId="913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2" fillId="3" borderId="863" xfId="0" applyNumberFormat="1" applyFont="1" applyFill="1" applyBorder="1" applyAlignment="1">
      <alignment vertical="center" wrapText="1"/>
    </xf>
    <xf numFmtId="1" fontId="2" fillId="3" borderId="863" xfId="0" applyNumberFormat="1" applyFont="1" applyFill="1" applyBorder="1" applyAlignment="1">
      <alignment vertical="center"/>
    </xf>
    <xf numFmtId="0" fontId="3" fillId="0" borderId="966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926" xfId="0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left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left" wrapText="1"/>
    </xf>
    <xf numFmtId="0" fontId="3" fillId="0" borderId="953" xfId="0" applyFont="1" applyBorder="1" applyAlignment="1">
      <alignment horizontal="center" vertical="center"/>
    </xf>
    <xf numFmtId="1" fontId="3" fillId="0" borderId="958" xfId="0" applyNumberFormat="1" applyFont="1" applyBorder="1"/>
    <xf numFmtId="1" fontId="3" fillId="0" borderId="965" xfId="0" applyNumberFormat="1" applyFont="1" applyBorder="1" applyAlignment="1">
      <alignment horizontal="right"/>
    </xf>
    <xf numFmtId="1" fontId="3" fillId="6" borderId="962" xfId="0" applyNumberFormat="1" applyFont="1" applyFill="1" applyBorder="1" applyAlignment="1">
      <alignment horizontal="right"/>
    </xf>
    <xf numFmtId="1" fontId="3" fillId="0" borderId="910" xfId="0" applyNumberFormat="1" applyFont="1" applyBorder="1"/>
    <xf numFmtId="1" fontId="3" fillId="0" borderId="912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0" fontId="3" fillId="0" borderId="386" xfId="0" applyFont="1" applyBorder="1" applyAlignment="1">
      <alignment horizontal="right"/>
    </xf>
    <xf numFmtId="1" fontId="3" fillId="0" borderId="910" xfId="0" applyNumberFormat="1" applyFont="1" applyBorder="1" applyAlignment="1">
      <alignment vertical="top" wrapText="1"/>
    </xf>
    <xf numFmtId="1" fontId="3" fillId="0" borderId="912" xfId="0" applyNumberFormat="1" applyFont="1" applyBorder="1" applyAlignment="1">
      <alignment horizontal="right" wrapText="1"/>
    </xf>
    <xf numFmtId="0" fontId="44" fillId="6" borderId="968" xfId="10" applyFont="1" applyFill="1" applyBorder="1" applyAlignment="1">
      <alignment horizontal="right"/>
    </xf>
    <xf numFmtId="0" fontId="3" fillId="0" borderId="912" xfId="0" applyFont="1" applyBorder="1" applyAlignment="1">
      <alignment horizontal="right"/>
    </xf>
    <xf numFmtId="0" fontId="44" fillId="6" borderId="785" xfId="10" applyFont="1" applyFill="1" applyBorder="1" applyAlignment="1">
      <alignment horizontal="right"/>
    </xf>
    <xf numFmtId="0" fontId="44" fillId="6" borderId="786" xfId="10" applyFont="1" applyFill="1" applyBorder="1" applyAlignment="1">
      <alignment horizontal="right"/>
    </xf>
    <xf numFmtId="0" fontId="3" fillId="0" borderId="467" xfId="0" applyFont="1" applyBorder="1" applyAlignment="1">
      <alignment horizontal="right"/>
    </xf>
    <xf numFmtId="0" fontId="3" fillId="0" borderId="385" xfId="0" applyFont="1" applyBorder="1" applyAlignment="1">
      <alignment horizontal="right"/>
    </xf>
    <xf numFmtId="0" fontId="3" fillId="0" borderId="375" xfId="0" applyFont="1" applyBorder="1" applyAlignment="1">
      <alignment horizontal="right"/>
    </xf>
    <xf numFmtId="0" fontId="3" fillId="0" borderId="946" xfId="0" applyFont="1" applyBorder="1" applyAlignment="1">
      <alignment horizontal="center"/>
    </xf>
    <xf numFmtId="0" fontId="3" fillId="0" borderId="958" xfId="0" applyFont="1" applyBorder="1" applyAlignment="1">
      <alignment horizontal="left" wrapText="1"/>
    </xf>
    <xf numFmtId="1" fontId="3" fillId="0" borderId="957" xfId="0" applyNumberFormat="1" applyFont="1" applyBorder="1" applyAlignment="1">
      <alignment horizontal="right" wrapText="1"/>
    </xf>
    <xf numFmtId="1" fontId="3" fillId="0" borderId="965" xfId="0" applyNumberFormat="1" applyFont="1" applyBorder="1" applyAlignment="1">
      <alignment horizontal="right" wrapText="1"/>
    </xf>
    <xf numFmtId="0" fontId="3" fillId="0" borderId="950" xfId="0" applyFont="1" applyBorder="1" applyAlignment="1">
      <alignment horizontal="right"/>
    </xf>
    <xf numFmtId="1" fontId="3" fillId="4" borderId="908" xfId="0" applyNumberFormat="1" applyFont="1" applyFill="1" applyBorder="1" applyProtection="1">
      <protection locked="0"/>
    </xf>
    <xf numFmtId="0" fontId="3" fillId="0" borderId="846" xfId="0" applyFont="1" applyBorder="1" applyAlignment="1">
      <alignment horizontal="left" wrapText="1"/>
    </xf>
    <xf numFmtId="0" fontId="3" fillId="0" borderId="785" xfId="0" applyFont="1" applyBorder="1" applyAlignment="1">
      <alignment horizontal="right" wrapText="1"/>
    </xf>
    <xf numFmtId="0" fontId="3" fillId="0" borderId="786" xfId="0" applyFont="1" applyBorder="1" applyAlignment="1">
      <alignment horizontal="right" wrapText="1"/>
    </xf>
    <xf numFmtId="1" fontId="3" fillId="0" borderId="782" xfId="0" applyNumberFormat="1" applyFont="1" applyBorder="1" applyAlignment="1">
      <alignment horizontal="right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0" borderId="965" xfId="0" applyNumberFormat="1" applyFont="1" applyBorder="1" applyAlignment="1">
      <alignment horizontal="right" vertical="center" wrapText="1"/>
    </xf>
    <xf numFmtId="0" fontId="3" fillId="0" borderId="910" xfId="0" applyFont="1" applyBorder="1" applyAlignment="1">
      <alignment horizontal="left" wrapText="1"/>
    </xf>
    <xf numFmtId="0" fontId="3" fillId="0" borderId="908" xfId="0" applyFont="1" applyBorder="1" applyAlignment="1">
      <alignment horizontal="right" wrapText="1"/>
    </xf>
    <xf numFmtId="0" fontId="3" fillId="0" borderId="912" xfId="0" applyFont="1" applyBorder="1" applyAlignment="1">
      <alignment horizontal="right" wrapText="1"/>
    </xf>
    <xf numFmtId="0" fontId="3" fillId="0" borderId="785" xfId="0" applyFont="1" applyBorder="1" applyAlignment="1">
      <alignment horizontal="right"/>
    </xf>
    <xf numFmtId="0" fontId="3" fillId="0" borderId="786" xfId="0" applyFont="1" applyBorder="1" applyAlignment="1">
      <alignment horizontal="right"/>
    </xf>
    <xf numFmtId="0" fontId="27" fillId="5" borderId="780" xfId="0" applyFont="1" applyFill="1" applyBorder="1" applyAlignment="1">
      <alignment wrapText="1"/>
    </xf>
    <xf numFmtId="0" fontId="3" fillId="0" borderId="846" xfId="0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/>
    </xf>
    <xf numFmtId="0" fontId="3" fillId="0" borderId="895" xfId="0" applyFont="1" applyBorder="1" applyAlignment="1">
      <alignment vertical="center"/>
    </xf>
    <xf numFmtId="0" fontId="3" fillId="6" borderId="951" xfId="0" applyFont="1" applyFill="1" applyBorder="1" applyAlignment="1">
      <alignment vertical="center"/>
    </xf>
    <xf numFmtId="0" fontId="3" fillId="6" borderId="863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0" borderId="958" xfId="0" applyFont="1" applyBorder="1" applyAlignment="1">
      <alignment wrapText="1"/>
    </xf>
    <xf numFmtId="1" fontId="3" fillId="0" borderId="950" xfId="0" applyNumberFormat="1" applyFont="1" applyBorder="1" applyAlignment="1">
      <alignment horizontal="right" wrapText="1"/>
    </xf>
    <xf numFmtId="0" fontId="3" fillId="0" borderId="846" xfId="0" applyFont="1" applyBorder="1" applyAlignment="1">
      <alignment wrapText="1"/>
    </xf>
    <xf numFmtId="0" fontId="3" fillId="6" borderId="847" xfId="0" applyFont="1" applyFill="1" applyBorder="1" applyAlignment="1">
      <alignment vertical="center"/>
    </xf>
    <xf numFmtId="1" fontId="3" fillId="6" borderId="780" xfId="0" applyNumberFormat="1" applyFont="1" applyFill="1" applyBorder="1"/>
    <xf numFmtId="1" fontId="3" fillId="6" borderId="796" xfId="0" applyNumberFormat="1" applyFont="1" applyFill="1" applyBorder="1"/>
    <xf numFmtId="0" fontId="3" fillId="0" borderId="846" xfId="0" applyFont="1" applyBorder="1" applyAlignment="1">
      <alignment vertical="center"/>
    </xf>
    <xf numFmtId="0" fontId="0" fillId="0" borderId="959" xfId="0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0" fontId="3" fillId="0" borderId="955" xfId="0" applyFont="1" applyBorder="1" applyAlignment="1">
      <alignment horizontal="center" vertical="center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0" fontId="44" fillId="0" borderId="959" xfId="0" applyFont="1" applyBorder="1" applyAlignment="1">
      <alignment wrapText="1"/>
    </xf>
    <xf numFmtId="1" fontId="3" fillId="0" borderId="910" xfId="0" applyNumberFormat="1" applyFont="1" applyBorder="1" applyAlignment="1">
      <alignment horizontal="right"/>
    </xf>
    <xf numFmtId="1" fontId="3" fillId="0" borderId="381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0" fontId="52" fillId="0" borderId="959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/>
    </xf>
    <xf numFmtId="0" fontId="3" fillId="0" borderId="959" xfId="0" applyFont="1" applyBorder="1" applyAlignment="1">
      <alignment vertical="center" wrapText="1"/>
    </xf>
    <xf numFmtId="0" fontId="3" fillId="6" borderId="951" xfId="0" applyFont="1" applyFill="1" applyBorder="1" applyAlignment="1">
      <alignment horizontal="center" vertical="center"/>
    </xf>
    <xf numFmtId="0" fontId="3" fillId="6" borderId="863" xfId="0" applyFont="1" applyFill="1" applyBorder="1" applyAlignment="1">
      <alignment horizontal="center" vertical="center"/>
    </xf>
    <xf numFmtId="0" fontId="3" fillId="6" borderId="953" xfId="0" applyFont="1" applyFill="1" applyBorder="1" applyAlignment="1">
      <alignment horizontal="center" vertical="center"/>
    </xf>
    <xf numFmtId="1" fontId="3" fillId="5" borderId="950" xfId="0" applyNumberFormat="1" applyFont="1" applyFill="1" applyBorder="1" applyAlignment="1">
      <alignment horizontal="right"/>
    </xf>
    <xf numFmtId="0" fontId="3" fillId="0" borderId="846" xfId="0" applyFont="1" applyBorder="1" applyAlignment="1">
      <alignment vertical="center" wrapText="1"/>
    </xf>
    <xf numFmtId="0" fontId="3" fillId="6" borderId="780" xfId="0" applyFont="1" applyFill="1" applyBorder="1" applyAlignment="1">
      <alignment horizontal="right" vertical="center"/>
    </xf>
    <xf numFmtId="1" fontId="3" fillId="6" borderId="786" xfId="0" applyNumberFormat="1" applyFont="1" applyFill="1" applyBorder="1" applyAlignment="1">
      <alignment horizontal="right"/>
    </xf>
    <xf numFmtId="1" fontId="3" fillId="6" borderId="796" xfId="0" applyNumberFormat="1" applyFont="1" applyFill="1" applyBorder="1" applyAlignment="1">
      <alignment horizontal="right"/>
    </xf>
    <xf numFmtId="1" fontId="3" fillId="6" borderId="780" xfId="0" applyNumberFormat="1" applyFont="1" applyFill="1" applyBorder="1" applyAlignment="1">
      <alignment horizontal="right"/>
    </xf>
    <xf numFmtId="1" fontId="3" fillId="5" borderId="782" xfId="0" applyNumberFormat="1" applyFont="1" applyFill="1" applyBorder="1" applyAlignment="1">
      <alignment horizontal="right"/>
    </xf>
    <xf numFmtId="0" fontId="3" fillId="0" borderId="948" xfId="0" applyFont="1" applyBorder="1" applyAlignment="1">
      <alignment vertical="center" wrapText="1"/>
    </xf>
    <xf numFmtId="0" fontId="3" fillId="6" borderId="951" xfId="0" applyFont="1" applyFill="1" applyBorder="1" applyAlignment="1">
      <alignment horizontal="center"/>
    </xf>
    <xf numFmtId="0" fontId="3" fillId="6" borderId="956" xfId="0" applyFont="1" applyFill="1" applyBorder="1" applyAlignment="1">
      <alignment horizontal="center" vertical="center"/>
    </xf>
    <xf numFmtId="1" fontId="3" fillId="5" borderId="551" xfId="0" applyNumberFormat="1" applyFont="1" applyFill="1" applyBorder="1" applyAlignment="1">
      <alignment horizontal="right"/>
    </xf>
    <xf numFmtId="0" fontId="3" fillId="0" borderId="381" xfId="0" applyFont="1" applyBorder="1" applyAlignment="1">
      <alignment vertical="top" wrapText="1"/>
    </xf>
    <xf numFmtId="1" fontId="3" fillId="6" borderId="847" xfId="0" applyNumberFormat="1" applyFont="1" applyFill="1" applyBorder="1" applyAlignment="1">
      <alignment horizontal="right"/>
    </xf>
    <xf numFmtId="0" fontId="3" fillId="0" borderId="947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0" fontId="3" fillId="0" borderId="910" xfId="0" applyFont="1" applyBorder="1" applyAlignment="1">
      <alignment horizontal="left" vertical="center" wrapText="1"/>
    </xf>
    <xf numFmtId="3" fontId="3" fillId="0" borderId="910" xfId="0" applyNumberFormat="1" applyFont="1" applyBorder="1" applyAlignment="1">
      <alignment horizontal="right" wrapText="1"/>
    </xf>
    <xf numFmtId="1" fontId="3" fillId="4" borderId="962" xfId="0" applyNumberFormat="1" applyFont="1" applyFill="1" applyBorder="1" applyProtection="1">
      <protection locked="0"/>
    </xf>
    <xf numFmtId="0" fontId="3" fillId="0" borderId="910" xfId="0" applyFont="1" applyBorder="1" applyAlignment="1">
      <alignment horizontal="right"/>
    </xf>
    <xf numFmtId="0" fontId="3" fillId="0" borderId="846" xfId="0" applyFont="1" applyBorder="1" applyAlignment="1">
      <alignment horizontal="left" vertical="center" wrapText="1"/>
    </xf>
    <xf numFmtId="0" fontId="3" fillId="0" borderId="947" xfId="0" applyFont="1" applyBorder="1" applyAlignment="1">
      <alignment horizontal="center"/>
    </xf>
    <xf numFmtId="0" fontId="3" fillId="0" borderId="953" xfId="0" applyFont="1" applyBorder="1" applyAlignment="1">
      <alignment horizontal="center"/>
    </xf>
    <xf numFmtId="1" fontId="3" fillId="4" borderId="957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right" vertical="center" wrapText="1"/>
    </xf>
    <xf numFmtId="0" fontId="3" fillId="0" borderId="910" xfId="0" applyFont="1" applyBorder="1" applyAlignment="1">
      <alignment wrapText="1"/>
    </xf>
    <xf numFmtId="0" fontId="3" fillId="0" borderId="846" xfId="0" applyFont="1" applyBorder="1" applyAlignment="1">
      <alignment horizontal="right"/>
    </xf>
    <xf numFmtId="0" fontId="3" fillId="0" borderId="550" xfId="0" applyFont="1" applyBorder="1" applyAlignment="1">
      <alignment horizontal="right" wrapText="1"/>
    </xf>
    <xf numFmtId="0" fontId="3" fillId="0" borderId="467" xfId="0" applyFont="1" applyBorder="1" applyAlignment="1">
      <alignment horizontal="right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949" xfId="0" applyNumberFormat="1" applyFont="1" applyFill="1" applyBorder="1" applyAlignment="1">
      <alignment horizontal="right"/>
    </xf>
    <xf numFmtId="1" fontId="3" fillId="0" borderId="915" xfId="0" applyNumberFormat="1" applyFont="1" applyBorder="1"/>
    <xf numFmtId="1" fontId="3" fillId="0" borderId="388" xfId="0" applyNumberFormat="1" applyFont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6" borderId="915" xfId="0" applyNumberFormat="1" applyFont="1" applyFill="1" applyBorder="1" applyAlignment="1">
      <alignment horizontal="right"/>
    </xf>
    <xf numFmtId="1" fontId="3" fillId="0" borderId="915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6" borderId="547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7" borderId="949" xfId="0" applyNumberFormat="1" applyFont="1" applyFill="1" applyBorder="1" applyAlignment="1">
      <alignment horizontal="right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7" borderId="915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866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0" borderId="957" xfId="0" applyNumberFormat="1" applyFont="1" applyBorder="1"/>
    <xf numFmtId="1" fontId="3" fillId="0" borderId="908" xfId="0" applyNumberFormat="1" applyFont="1" applyBorder="1"/>
    <xf numFmtId="1" fontId="3" fillId="0" borderId="912" xfId="0" applyNumberFormat="1" applyFont="1" applyBorder="1"/>
    <xf numFmtId="1" fontId="3" fillId="0" borderId="398" xfId="0" applyNumberFormat="1" applyFont="1" applyBorder="1"/>
    <xf numFmtId="1" fontId="3" fillId="0" borderId="949" xfId="0" applyNumberFormat="1" applyFont="1" applyBorder="1" applyAlignment="1">
      <alignment vertical="top" wrapText="1"/>
    </xf>
    <xf numFmtId="1" fontId="3" fillId="6" borderId="957" xfId="0" applyNumberFormat="1" applyFont="1" applyFill="1" applyBorder="1" applyAlignment="1">
      <alignment horizontal="right"/>
    </xf>
    <xf numFmtId="1" fontId="3" fillId="6" borderId="970" xfId="0" applyNumberFormat="1" applyFont="1" applyFill="1" applyBorder="1" applyAlignment="1">
      <alignment horizontal="right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6" borderId="371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0" borderId="949" xfId="0" applyNumberFormat="1" applyFont="1" applyBorder="1" applyAlignment="1">
      <alignment horizontal="left" vertical="center" wrapText="1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7" borderId="910" xfId="0" applyNumberFormat="1" applyFont="1" applyFill="1" applyBorder="1" applyAlignment="1">
      <alignment horizontal="right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right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horizontal="right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0" borderId="958" xfId="0" applyNumberFormat="1" applyFont="1" applyBorder="1" applyAlignment="1">
      <alignment horizontal="right"/>
    </xf>
    <xf numFmtId="1" fontId="3" fillId="34" borderId="734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Protection="1">
      <protection locked="0"/>
    </xf>
    <xf numFmtId="1" fontId="3" fillId="34" borderId="950" xfId="0" applyNumberFormat="1" applyFont="1" applyFill="1" applyBorder="1" applyProtection="1">
      <protection locked="0"/>
    </xf>
    <xf numFmtId="1" fontId="3" fillId="0" borderId="895" xfId="0" applyNumberFormat="1" applyFont="1" applyBorder="1" applyAlignment="1">
      <alignment vertical="center" wrapText="1"/>
    </xf>
    <xf numFmtId="1" fontId="3" fillId="0" borderId="862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vertical="center" wrapText="1"/>
    </xf>
    <xf numFmtId="1" fontId="3" fillId="0" borderId="786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right"/>
    </xf>
    <xf numFmtId="1" fontId="3" fillId="0" borderId="915" xfId="0" applyNumberFormat="1" applyFont="1" applyBorder="1" applyAlignment="1">
      <alignment vertical="center" wrapText="1"/>
    </xf>
    <xf numFmtId="1" fontId="3" fillId="0" borderId="887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3" borderId="951" xfId="0" applyNumberFormat="1" applyFont="1" applyFill="1" applyBorder="1" applyAlignment="1">
      <alignment horizontal="right"/>
    </xf>
    <xf numFmtId="1" fontId="3" fillId="3" borderId="946" xfId="0" applyNumberFormat="1" applyFont="1" applyFill="1" applyBorder="1" applyAlignment="1">
      <alignment horizontal="right"/>
    </xf>
    <xf numFmtId="1" fontId="3" fillId="3" borderId="954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right"/>
    </xf>
    <xf numFmtId="1" fontId="3" fillId="3" borderId="947" xfId="0" applyNumberFormat="1" applyFont="1" applyFill="1" applyBorder="1" applyAlignment="1">
      <alignment horizontal="right"/>
    </xf>
    <xf numFmtId="1" fontId="3" fillId="3" borderId="956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horizontal="right"/>
    </xf>
    <xf numFmtId="1" fontId="3" fillId="0" borderId="547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377" xfId="0" applyNumberFormat="1" applyFont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0" fontId="0" fillId="0" borderId="863" xfId="0" applyBorder="1"/>
    <xf numFmtId="1" fontId="3" fillId="3" borderId="955" xfId="0" applyNumberFormat="1" applyFont="1" applyFill="1" applyBorder="1" applyAlignment="1">
      <alignment horizontal="right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887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center" wrapText="1"/>
    </xf>
    <xf numFmtId="1" fontId="3" fillId="0" borderId="948" xfId="0" applyNumberFormat="1" applyFont="1" applyBorder="1" applyAlignment="1">
      <alignment wrapText="1"/>
    </xf>
    <xf numFmtId="1" fontId="3" fillId="0" borderId="947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3" fillId="0" borderId="959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 applyAlignment="1">
      <alignment horizontal="right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0" borderId="959" xfId="0" applyNumberFormat="1" applyFont="1" applyBorder="1" applyAlignment="1">
      <alignment wrapText="1"/>
    </xf>
    <xf numFmtId="1" fontId="3" fillId="0" borderId="947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2" fillId="5" borderId="780" xfId="6" applyNumberFormat="1" applyFont="1" applyFill="1" applyBorder="1"/>
    <xf numFmtId="1" fontId="3" fillId="3" borderId="926" xfId="0" applyNumberFormat="1" applyFont="1" applyFill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right" vertical="center"/>
    </xf>
    <xf numFmtId="2" fontId="3" fillId="3" borderId="955" xfId="0" applyNumberFormat="1" applyFont="1" applyFill="1" applyBorder="1" applyAlignment="1">
      <alignment horizontal="right" vertical="center"/>
    </xf>
    <xf numFmtId="2" fontId="3" fillId="3" borderId="947" xfId="0" applyNumberFormat="1" applyFont="1" applyFill="1" applyBorder="1" applyAlignment="1">
      <alignment horizontal="right" vertical="center"/>
    </xf>
    <xf numFmtId="2" fontId="3" fillId="3" borderId="948" xfId="0" applyNumberFormat="1" applyFont="1" applyFill="1" applyBorder="1" applyAlignment="1">
      <alignment horizontal="right" vertical="center"/>
    </xf>
    <xf numFmtId="2" fontId="3" fillId="3" borderId="946" xfId="0" applyNumberFormat="1" applyFont="1" applyFill="1" applyBorder="1" applyAlignment="1">
      <alignment horizontal="right" vertical="center"/>
    </xf>
    <xf numFmtId="2" fontId="3" fillId="3" borderId="953" xfId="0" applyNumberFormat="1" applyFont="1" applyFill="1" applyBorder="1" applyAlignment="1">
      <alignment horizontal="right" vertical="center"/>
    </xf>
    <xf numFmtId="2" fontId="3" fillId="3" borderId="954" xfId="0" applyNumberFormat="1" applyFont="1" applyFill="1" applyBorder="1" applyAlignment="1">
      <alignment horizontal="right" vertical="center"/>
    </xf>
    <xf numFmtId="1" fontId="3" fillId="3" borderId="551" xfId="0" applyNumberFormat="1" applyFont="1" applyFill="1" applyBorder="1" applyAlignment="1">
      <alignment horizontal="left" vertical="center"/>
    </xf>
    <xf numFmtId="1" fontId="3" fillId="2" borderId="977" xfId="1" applyNumberFormat="1" applyFont="1" applyBorder="1" applyAlignment="1" applyProtection="1">
      <alignment horizontal="right" vertical="center"/>
      <protection locked="0"/>
    </xf>
    <xf numFmtId="2" fontId="3" fillId="2" borderId="977" xfId="1" applyNumberFormat="1" applyFont="1" applyBorder="1" applyAlignment="1" applyProtection="1">
      <alignment horizontal="right" vertical="center"/>
      <protection locked="0"/>
    </xf>
    <xf numFmtId="2" fontId="3" fillId="3" borderId="550" xfId="0" applyNumberFormat="1" applyFont="1" applyFill="1" applyBorder="1" applyAlignment="1">
      <alignment horizontal="right" vertical="center"/>
    </xf>
    <xf numFmtId="2" fontId="3" fillId="2" borderId="978" xfId="1" applyNumberFormat="1" applyFont="1" applyBorder="1" applyAlignment="1" applyProtection="1">
      <alignment horizontal="right" vertical="center"/>
      <protection locked="0"/>
    </xf>
    <xf numFmtId="2" fontId="3" fillId="3" borderId="957" xfId="0" applyNumberFormat="1" applyFont="1" applyFill="1" applyBorder="1" applyAlignment="1">
      <alignment horizontal="right" vertical="center"/>
    </xf>
    <xf numFmtId="2" fontId="3" fillId="2" borderId="979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5" xfId="0" applyNumberFormat="1" applyFont="1" applyFill="1" applyBorder="1" applyAlignment="1">
      <alignment horizontal="right" vertical="center"/>
    </xf>
    <xf numFmtId="2" fontId="3" fillId="2" borderId="543" xfId="1" applyNumberFormat="1" applyFont="1" applyBorder="1" applyAlignment="1" applyProtection="1">
      <alignment horizontal="right" vertical="center"/>
      <protection locked="0"/>
    </xf>
    <xf numFmtId="1" fontId="3" fillId="3" borderId="377" xfId="0" applyNumberFormat="1" applyFont="1" applyFill="1" applyBorder="1" applyAlignment="1">
      <alignment horizontal="left" vertical="center"/>
    </xf>
    <xf numFmtId="2" fontId="3" fillId="3" borderId="391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12" xfId="0" applyNumberFormat="1" applyFont="1" applyFill="1" applyBorder="1" applyAlignment="1">
      <alignment horizontal="right" vertical="center"/>
    </xf>
    <xf numFmtId="1" fontId="3" fillId="5" borderId="377" xfId="0" applyNumberFormat="1" applyFont="1" applyFill="1" applyBorder="1" applyAlignment="1">
      <alignment horizontal="lef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1" fontId="3" fillId="3" borderId="381" xfId="6" applyNumberFormat="1" applyFont="1" applyFill="1" applyBorder="1" applyAlignment="1">
      <alignment horizontal="left" vertical="center"/>
    </xf>
    <xf numFmtId="1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3" borderId="785" xfId="0" applyNumberFormat="1" applyFont="1" applyFill="1" applyBorder="1" applyAlignment="1">
      <alignment horizontal="right" vertical="center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2" fontId="3" fillId="3" borderId="396" xfId="0" applyNumberFormat="1" applyFont="1" applyFill="1" applyBorder="1" applyAlignment="1">
      <alignment horizontal="right" vertical="center"/>
    </xf>
    <xf numFmtId="2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786" xfId="0" applyNumberFormat="1" applyFont="1" applyFill="1" applyBorder="1" applyAlignment="1">
      <alignment horizontal="right" vertical="center"/>
    </xf>
    <xf numFmtId="2" fontId="3" fillId="2" borderId="782" xfId="1" applyNumberFormat="1" applyFont="1" applyBorder="1" applyAlignment="1" applyProtection="1">
      <alignment horizontal="right" vertical="center"/>
      <protection locked="0"/>
    </xf>
    <xf numFmtId="1" fontId="6" fillId="0" borderId="994" xfId="6" applyNumberFormat="1" applyFont="1" applyBorder="1" applyProtection="1">
      <protection hidden="1"/>
    </xf>
    <xf numFmtId="1" fontId="3" fillId="0" borderId="995" xfId="6" applyNumberFormat="1" applyFont="1" applyBorder="1" applyAlignment="1">
      <alignment horizontal="center" vertical="center" wrapText="1"/>
    </xf>
    <xf numFmtId="1" fontId="3" fillId="0" borderId="996" xfId="6" applyNumberFormat="1" applyFont="1" applyBorder="1" applyAlignment="1">
      <alignment horizontal="center" vertical="center" wrapText="1"/>
    </xf>
    <xf numFmtId="1" fontId="3" fillId="0" borderId="997" xfId="6" applyNumberFormat="1" applyFont="1" applyBorder="1" applyAlignment="1">
      <alignment horizontal="center" vertical="center" wrapText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/>
    <xf numFmtId="1" fontId="3" fillId="0" borderId="1000" xfId="6" applyNumberFormat="1" applyFont="1" applyBorder="1"/>
    <xf numFmtId="1" fontId="3" fillId="4" borderId="734" xfId="6" applyNumberFormat="1" applyFont="1" applyFill="1" applyBorder="1" applyProtection="1">
      <protection locked="0"/>
    </xf>
    <xf numFmtId="1" fontId="3" fillId="0" borderId="1001" xfId="6" applyNumberFormat="1" applyFont="1" applyBorder="1"/>
    <xf numFmtId="1" fontId="3" fillId="0" borderId="1002" xfId="6" applyNumberFormat="1" applyFont="1" applyBorder="1"/>
    <xf numFmtId="1" fontId="3" fillId="4" borderId="1003" xfId="6" applyNumberFormat="1" applyFont="1" applyFill="1" applyBorder="1" applyProtection="1">
      <protection locked="0"/>
    </xf>
    <xf numFmtId="1" fontId="3" fillId="4" borderId="1004" xfId="6" applyNumberFormat="1" applyFont="1" applyFill="1" applyBorder="1" applyProtection="1">
      <protection locked="0"/>
    </xf>
    <xf numFmtId="1" fontId="3" fillId="0" borderId="847" xfId="6" applyNumberFormat="1" applyFont="1" applyBorder="1"/>
    <xf numFmtId="1" fontId="3" fillId="0" borderId="381" xfId="6" applyNumberFormat="1" applyFont="1" applyBorder="1"/>
    <xf numFmtId="1" fontId="6" fillId="0" borderId="1005" xfId="6" applyNumberFormat="1" applyFont="1" applyBorder="1"/>
    <xf numFmtId="1" fontId="6" fillId="0" borderId="1006" xfId="6" applyNumberFormat="1" applyFont="1" applyBorder="1"/>
    <xf numFmtId="1" fontId="6" fillId="0" borderId="1007" xfId="6" applyNumberFormat="1" applyFont="1" applyBorder="1"/>
    <xf numFmtId="1" fontId="3" fillId="0" borderId="1010" xfId="6" applyNumberFormat="1" applyFont="1" applyBorder="1" applyAlignment="1">
      <alignment horizontal="center" vertical="center" wrapText="1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547" xfId="6" applyNumberFormat="1" applyFont="1" applyBorder="1"/>
    <xf numFmtId="1" fontId="3" fillId="4" borderId="550" xfId="6" applyNumberFormat="1" applyFont="1" applyFill="1" applyBorder="1" applyAlignment="1" applyProtection="1">
      <alignment horizontal="right"/>
      <protection locked="0"/>
    </xf>
    <xf numFmtId="1" fontId="3" fillId="4" borderId="387" xfId="6" applyNumberFormat="1" applyFont="1" applyFill="1" applyBorder="1" applyAlignment="1" applyProtection="1">
      <alignment horizontal="right"/>
      <protection locked="0"/>
    </xf>
    <xf numFmtId="1" fontId="3" fillId="4" borderId="551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3" fillId="4" borderId="1003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59" borderId="387" xfId="6" applyNumberFormat="1" applyFont="1" applyFill="1" applyBorder="1" applyAlignment="1">
      <alignment horizontal="right"/>
    </xf>
    <xf numFmtId="1" fontId="3" fillId="59" borderId="551" xfId="6" applyNumberFormat="1" applyFont="1" applyFill="1" applyBorder="1" applyAlignment="1">
      <alignment horizontal="right"/>
    </xf>
    <xf numFmtId="1" fontId="3" fillId="0" borderId="404" xfId="6" applyNumberFormat="1" applyFont="1" applyBorder="1" applyAlignment="1">
      <alignment horizontal="left"/>
    </xf>
    <xf numFmtId="1" fontId="3" fillId="4" borderId="1023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75" xfId="6" applyNumberFormat="1" applyFont="1" applyFill="1" applyBorder="1" applyAlignment="1">
      <alignment horizontal="right"/>
    </xf>
    <xf numFmtId="1" fontId="3" fillId="59" borderId="381" xfId="6" applyNumberFormat="1" applyFont="1" applyFill="1" applyBorder="1" applyAlignment="1">
      <alignment horizontal="right"/>
    </xf>
    <xf numFmtId="1" fontId="3" fillId="4" borderId="381" xfId="6" applyNumberFormat="1" applyFont="1" applyFill="1" applyBorder="1" applyAlignment="1" applyProtection="1">
      <alignment horizontal="right"/>
      <protection locked="0"/>
    </xf>
    <xf numFmtId="1" fontId="3" fillId="0" borderId="846" xfId="6" applyNumberFormat="1" applyFont="1" applyBorder="1"/>
    <xf numFmtId="1" fontId="3" fillId="59" borderId="782" xfId="6" applyNumberFormat="1" applyFont="1" applyFill="1" applyBorder="1" applyAlignment="1">
      <alignment horizontal="right"/>
    </xf>
    <xf numFmtId="1" fontId="3" fillId="59" borderId="846" xfId="6" applyNumberFormat="1" applyFont="1" applyFill="1" applyBorder="1" applyAlignment="1">
      <alignment horizontal="right"/>
    </xf>
    <xf numFmtId="1" fontId="3" fillId="0" borderId="1018" xfId="6" applyNumberFormat="1" applyFont="1" applyBorder="1"/>
    <xf numFmtId="1" fontId="3" fillId="4" borderId="785" xfId="6" applyNumberFormat="1" applyFont="1" applyFill="1" applyBorder="1" applyAlignment="1" applyProtection="1">
      <alignment horizontal="right"/>
      <protection locked="0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2" fillId="0" borderId="1026" xfId="6" applyNumberFormat="1" applyFont="1" applyBorder="1" applyProtection="1">
      <protection hidden="1"/>
    </xf>
    <xf numFmtId="1" fontId="6" fillId="0" borderId="1026" xfId="6" applyNumberFormat="1" applyFont="1" applyBorder="1" applyProtection="1">
      <protection hidden="1"/>
    </xf>
    <xf numFmtId="1" fontId="3" fillId="0" borderId="404" xfId="6" applyNumberFormat="1" applyFont="1" applyBorder="1"/>
    <xf numFmtId="1" fontId="2" fillId="5" borderId="1027" xfId="6" applyNumberFormat="1" applyFont="1" applyFill="1" applyBorder="1" applyProtection="1">
      <protection hidden="1"/>
    </xf>
    <xf numFmtId="1" fontId="6" fillId="0" borderId="1027" xfId="6" applyNumberFormat="1" applyFont="1" applyBorder="1" applyProtection="1">
      <protection hidden="1"/>
    </xf>
    <xf numFmtId="1" fontId="6" fillId="0" borderId="1028" xfId="6" applyNumberFormat="1" applyFont="1" applyBorder="1" applyProtection="1">
      <protection hidden="1"/>
    </xf>
    <xf numFmtId="1" fontId="3" fillId="0" borderId="1029" xfId="6" applyNumberFormat="1" applyFont="1" applyBorder="1" applyAlignment="1">
      <alignment horizontal="center" vertical="center" wrapText="1"/>
    </xf>
    <xf numFmtId="1" fontId="3" fillId="0" borderId="551" xfId="6" applyNumberFormat="1" applyFont="1" applyBorder="1" applyAlignment="1">
      <alignment horizontal="right"/>
    </xf>
    <xf numFmtId="1" fontId="3" fillId="4" borderId="551" xfId="6" applyNumberFormat="1" applyFont="1" applyFill="1" applyBorder="1" applyProtection="1">
      <protection locked="0"/>
    </xf>
    <xf numFmtId="1" fontId="3" fillId="6" borderId="551" xfId="6" applyNumberFormat="1" applyFont="1" applyFill="1" applyBorder="1"/>
    <xf numFmtId="1" fontId="3" fillId="4" borderId="591" xfId="6" applyNumberFormat="1" applyFont="1" applyFill="1" applyBorder="1" applyProtection="1">
      <protection locked="0"/>
    </xf>
    <xf numFmtId="1" fontId="3" fillId="4" borderId="387" xfId="6" applyNumberFormat="1" applyFont="1" applyFill="1" applyBorder="1" applyProtection="1">
      <protection locked="0"/>
    </xf>
    <xf numFmtId="1" fontId="3" fillId="0" borderId="381" xfId="6" applyNumberFormat="1" applyFont="1" applyBorder="1" applyAlignment="1">
      <alignment horizontal="right"/>
    </xf>
    <xf numFmtId="1" fontId="3" fillId="4" borderId="381" xfId="6" applyNumberFormat="1" applyFont="1" applyFill="1" applyBorder="1" applyProtection="1">
      <protection locked="0"/>
    </xf>
    <xf numFmtId="1" fontId="3" fillId="6" borderId="381" xfId="6" applyNumberFormat="1" applyFont="1" applyFill="1" applyBorder="1"/>
    <xf numFmtId="1" fontId="3" fillId="4" borderId="416" xfId="6" applyNumberFormat="1" applyFont="1" applyFill="1" applyBorder="1" applyProtection="1">
      <protection locked="0"/>
    </xf>
    <xf numFmtId="1" fontId="3" fillId="4" borderId="375" xfId="6" applyNumberFormat="1" applyFont="1" applyFill="1" applyBorder="1" applyProtection="1">
      <protection locked="0"/>
    </xf>
    <xf numFmtId="1" fontId="2" fillId="0" borderId="1027" xfId="6" applyNumberFormat="1" applyFont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31" xfId="6" applyNumberFormat="1" applyFont="1" applyBorder="1" applyAlignment="1">
      <alignment horizontal="center" vertical="center" wrapText="1"/>
    </xf>
    <xf numFmtId="0" fontId="3" fillId="0" borderId="1000" xfId="0" applyFont="1" applyBorder="1" applyAlignment="1">
      <alignment vertical="center" wrapText="1"/>
    </xf>
    <xf numFmtId="1" fontId="3" fillId="0" borderId="1000" xfId="0" applyNumberFormat="1" applyFont="1" applyBorder="1" applyAlignment="1">
      <alignment horizontal="right"/>
    </xf>
    <xf numFmtId="1" fontId="3" fillId="4" borderId="1032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0" fontId="3" fillId="0" borderId="1034" xfId="0" applyFont="1" applyBorder="1" applyAlignment="1">
      <alignment vertical="center" wrapText="1"/>
    </xf>
    <xf numFmtId="1" fontId="3" fillId="0" borderId="1034" xfId="0" applyNumberFormat="1" applyFont="1" applyBorder="1" applyAlignment="1">
      <alignment horizontal="right" vertical="center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0" borderId="846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2" fillId="0" borderId="1028" xfId="6" applyNumberFormat="1" applyFont="1" applyBorder="1" applyProtection="1">
      <protection hidden="1"/>
    </xf>
    <xf numFmtId="0" fontId="3" fillId="0" borderId="785" xfId="0" applyFont="1" applyBorder="1" applyAlignment="1">
      <alignment horizontal="center" wrapText="1"/>
    </xf>
    <xf numFmtId="1" fontId="3" fillId="0" borderId="1032" xfId="0" applyNumberFormat="1" applyFont="1" applyBorder="1"/>
    <xf numFmtId="1" fontId="3" fillId="5" borderId="1000" xfId="0" applyNumberFormat="1" applyFont="1" applyFill="1" applyBorder="1"/>
    <xf numFmtId="1" fontId="3" fillId="4" borderId="1040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0" borderId="1035" xfId="0" applyNumberFormat="1" applyFont="1" applyBorder="1"/>
    <xf numFmtId="1" fontId="3" fillId="5" borderId="1034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4" borderId="1047" xfId="0" applyNumberFormat="1" applyFont="1" applyFill="1" applyBorder="1" applyProtection="1">
      <protection locked="0"/>
    </xf>
    <xf numFmtId="1" fontId="3" fillId="0" borderId="1010" xfId="0" applyNumberFormat="1" applyFont="1" applyBorder="1" applyAlignment="1">
      <alignment horizontal="center"/>
    </xf>
    <xf numFmtId="1" fontId="3" fillId="0" borderId="1048" xfId="0" applyNumberFormat="1" applyFont="1" applyBorder="1"/>
    <xf numFmtId="1" fontId="3" fillId="0" borderId="1014" xfId="0" applyNumberFormat="1" applyFont="1" applyBorder="1"/>
    <xf numFmtId="1" fontId="3" fillId="4" borderId="1049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1" fontId="6" fillId="0" borderId="1059" xfId="6" applyNumberFormat="1" applyFont="1" applyBorder="1"/>
    <xf numFmtId="1" fontId="3" fillId="0" borderId="1015" xfId="6" applyNumberFormat="1" applyFont="1" applyBorder="1" applyAlignment="1">
      <alignment horizontal="center" vertical="center"/>
    </xf>
    <xf numFmtId="1" fontId="3" fillId="0" borderId="1016" xfId="7" applyNumberFormat="1" applyFont="1" applyBorder="1" applyAlignment="1">
      <alignment horizontal="center" vertical="center" wrapText="1"/>
    </xf>
    <xf numFmtId="1" fontId="3" fillId="0" borderId="1016" xfId="7" applyNumberFormat="1" applyFont="1" applyBorder="1" applyAlignment="1">
      <alignment horizontal="center" vertical="center"/>
    </xf>
    <xf numFmtId="1" fontId="3" fillId="0" borderId="1014" xfId="7" applyNumberFormat="1" applyFont="1" applyBorder="1" applyAlignment="1">
      <alignment horizontal="center" vertical="center"/>
    </xf>
    <xf numFmtId="1" fontId="3" fillId="0" borderId="1018" xfId="6" applyNumberFormat="1" applyFont="1" applyBorder="1" applyAlignment="1">
      <alignment horizontal="right"/>
    </xf>
    <xf numFmtId="1" fontId="3" fillId="4" borderId="1015" xfId="6" applyNumberFormat="1" applyFont="1" applyFill="1" applyBorder="1" applyAlignment="1" applyProtection="1">
      <alignment horizontal="right"/>
      <protection locked="0"/>
    </xf>
    <xf numFmtId="1" fontId="3" fillId="4" borderId="1016" xfId="6" applyNumberFormat="1" applyFont="1" applyFill="1" applyBorder="1" applyAlignment="1" applyProtection="1">
      <alignment horizontal="right"/>
      <protection locked="0"/>
    </xf>
    <xf numFmtId="1" fontId="3" fillId="4" borderId="1014" xfId="6" applyNumberFormat="1" applyFont="1" applyFill="1" applyBorder="1" applyAlignment="1" applyProtection="1">
      <alignment horizontal="right"/>
      <protection locked="0"/>
    </xf>
    <xf numFmtId="1" fontId="3" fillId="0" borderId="999" xfId="6" applyNumberFormat="1" applyFont="1" applyBorder="1" applyAlignment="1">
      <alignment wrapText="1"/>
    </xf>
    <xf numFmtId="1" fontId="3" fillId="0" borderId="1000" xfId="6" applyNumberFormat="1" applyFont="1" applyBorder="1" applyAlignment="1">
      <alignment horizontal="right"/>
    </xf>
    <xf numFmtId="1" fontId="3" fillId="4" borderId="543" xfId="6" applyNumberFormat="1" applyFont="1" applyFill="1" applyBorder="1" applyAlignment="1" applyProtection="1">
      <alignment horizontal="right"/>
      <protection locked="0"/>
    </xf>
    <xf numFmtId="1" fontId="3" fillId="4" borderId="1032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0" borderId="847" xfId="6" applyNumberFormat="1" applyFont="1" applyBorder="1" applyAlignment="1">
      <alignment wrapText="1"/>
    </xf>
    <xf numFmtId="1" fontId="3" fillId="0" borderId="846" xfId="6" applyNumberFormat="1" applyFont="1" applyBorder="1" applyAlignment="1">
      <alignment horizontal="right"/>
    </xf>
    <xf numFmtId="1" fontId="3" fillId="4" borderId="1038" xfId="6" applyNumberFormat="1" applyFont="1" applyFill="1" applyBorder="1" applyAlignment="1" applyProtection="1">
      <alignment horizontal="right"/>
      <protection locked="0"/>
    </xf>
    <xf numFmtId="1" fontId="3" fillId="4" borderId="1060" xfId="6" applyNumberFormat="1" applyFont="1" applyFill="1" applyBorder="1" applyAlignment="1" applyProtection="1">
      <alignment horizontal="right"/>
      <protection locked="0"/>
    </xf>
    <xf numFmtId="1" fontId="6" fillId="0" borderId="1061" xfId="6" applyNumberFormat="1" applyFont="1" applyBorder="1"/>
    <xf numFmtId="1" fontId="3" fillId="0" borderId="1062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wrapText="1"/>
    </xf>
    <xf numFmtId="1" fontId="3" fillId="4" borderId="550" xfId="6" applyNumberFormat="1" applyFont="1" applyFill="1" applyBorder="1" applyProtection="1">
      <protection locked="0"/>
    </xf>
    <xf numFmtId="1" fontId="3" fillId="0" borderId="1063" xfId="6" applyNumberFormat="1" applyFont="1" applyBorder="1" applyAlignment="1">
      <alignment wrapText="1"/>
    </xf>
    <xf numFmtId="1" fontId="3" fillId="4" borderId="1064" xfId="6" applyNumberFormat="1" applyFont="1" applyFill="1" applyBorder="1" applyAlignment="1" applyProtection="1">
      <alignment horizontal="right"/>
      <protection locked="0"/>
    </xf>
    <xf numFmtId="1" fontId="3" fillId="4" borderId="1065" xfId="6" applyNumberFormat="1" applyFont="1" applyFill="1" applyBorder="1" applyAlignment="1" applyProtection="1">
      <alignment horizontal="right"/>
      <protection locked="0"/>
    </xf>
    <xf numFmtId="1" fontId="3" fillId="4" borderId="1064" xfId="6" applyNumberFormat="1" applyFont="1" applyFill="1" applyBorder="1" applyProtection="1">
      <protection locked="0"/>
    </xf>
    <xf numFmtId="1" fontId="3" fillId="4" borderId="1065" xfId="6" applyNumberFormat="1" applyFont="1" applyFill="1" applyBorder="1" applyProtection="1">
      <protection locked="0"/>
    </xf>
    <xf numFmtId="1" fontId="3" fillId="0" borderId="1018" xfId="6" applyNumberFormat="1" applyFont="1" applyBorder="1" applyAlignment="1">
      <alignment horizontal="center" wrapText="1"/>
    </xf>
    <xf numFmtId="1" fontId="3" fillId="0" borderId="1015" xfId="6" applyNumberFormat="1" applyFont="1" applyBorder="1" applyAlignment="1">
      <alignment horizontal="right"/>
    </xf>
    <xf numFmtId="1" fontId="3" fillId="0" borderId="1031" xfId="6" applyNumberFormat="1" applyFont="1" applyBorder="1" applyAlignment="1">
      <alignment horizontal="right"/>
    </xf>
    <xf numFmtId="1" fontId="3" fillId="0" borderId="1014" xfId="6" applyNumberFormat="1" applyFont="1" applyBorder="1" applyAlignment="1">
      <alignment horizontal="right"/>
    </xf>
    <xf numFmtId="1" fontId="3" fillId="4" borderId="1066" xfId="6" applyNumberFormat="1" applyFont="1" applyFill="1" applyBorder="1" applyProtection="1">
      <protection locked="0"/>
    </xf>
    <xf numFmtId="1" fontId="3" fillId="4" borderId="467" xfId="6" applyNumberFormat="1" applyFont="1" applyFill="1" applyBorder="1" applyProtection="1">
      <protection locked="0"/>
    </xf>
    <xf numFmtId="1" fontId="3" fillId="0" borderId="1067" xfId="6" applyNumberFormat="1" applyFont="1" applyBorder="1" applyAlignment="1">
      <alignment wrapText="1"/>
    </xf>
    <xf numFmtId="1" fontId="3" fillId="4" borderId="1068" xfId="6" applyNumberFormat="1" applyFont="1" applyFill="1" applyBorder="1" applyProtection="1">
      <protection locked="0"/>
    </xf>
    <xf numFmtId="1" fontId="3" fillId="4" borderId="1069" xfId="6" applyNumberFormat="1" applyFont="1" applyFill="1" applyBorder="1" applyProtection="1">
      <protection locked="0"/>
    </xf>
    <xf numFmtId="1" fontId="3" fillId="0" borderId="846" xfId="6" applyNumberFormat="1" applyFont="1" applyBorder="1" applyAlignment="1">
      <alignment wrapText="1"/>
    </xf>
    <xf numFmtId="1" fontId="3" fillId="4" borderId="1070" xfId="6" applyNumberFormat="1" applyFont="1" applyFill="1" applyBorder="1" applyProtection="1">
      <protection locked="0"/>
    </xf>
    <xf numFmtId="1" fontId="3" fillId="0" borderId="1071" xfId="6" applyNumberFormat="1" applyFont="1" applyBorder="1" applyAlignment="1">
      <alignment horizontal="center" wrapText="1"/>
    </xf>
    <xf numFmtId="1" fontId="3" fillId="0" borderId="1015" xfId="6" applyNumberFormat="1" applyFont="1" applyBorder="1"/>
    <xf numFmtId="1" fontId="3" fillId="0" borderId="1012" xfId="6" applyNumberFormat="1" applyFont="1" applyBorder="1"/>
    <xf numFmtId="1" fontId="3" fillId="0" borderId="1031" xfId="6" applyNumberFormat="1" applyFont="1" applyBorder="1"/>
    <xf numFmtId="1" fontId="3" fillId="0" borderId="1062" xfId="6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left"/>
    </xf>
    <xf numFmtId="1" fontId="3" fillId="0" borderId="1000" xfId="0" applyNumberFormat="1" applyFont="1" applyBorder="1"/>
    <xf numFmtId="1" fontId="3" fillId="7" borderId="1073" xfId="0" applyNumberFormat="1" applyFont="1" applyFill="1" applyBorder="1"/>
    <xf numFmtId="1" fontId="3" fillId="0" borderId="1071" xfId="0" applyNumberFormat="1" applyFont="1" applyBorder="1" applyAlignment="1">
      <alignment horizontal="left"/>
    </xf>
    <xf numFmtId="1" fontId="3" fillId="0" borderId="1071" xfId="0" applyNumberFormat="1" applyFont="1" applyBorder="1"/>
    <xf numFmtId="1" fontId="3" fillId="4" borderId="1074" xfId="0" applyNumberFormat="1" applyFont="1" applyFill="1" applyBorder="1" applyProtection="1">
      <protection locked="0"/>
    </xf>
    <xf numFmtId="1" fontId="3" fillId="7" borderId="1075" xfId="0" applyNumberFormat="1" applyFont="1" applyFill="1" applyBorder="1"/>
    <xf numFmtId="1" fontId="3" fillId="4" borderId="1076" xfId="0" applyNumberFormat="1" applyFont="1" applyFill="1" applyBorder="1" applyProtection="1">
      <protection locked="0"/>
    </xf>
    <xf numFmtId="1" fontId="3" fillId="5" borderId="1018" xfId="6" applyNumberFormat="1" applyFont="1" applyFill="1" applyBorder="1" applyAlignment="1">
      <alignment horizontal="center" vertical="center" wrapText="1"/>
    </xf>
    <xf numFmtId="2" fontId="3" fillId="5" borderId="1031" xfId="0" applyNumberFormat="1" applyFont="1" applyFill="1" applyBorder="1" applyAlignment="1">
      <alignment horizontal="center" vertic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2" fontId="3" fillId="0" borderId="1018" xfId="0" applyNumberFormat="1" applyFont="1" applyBorder="1"/>
    <xf numFmtId="2" fontId="3" fillId="0" borderId="1031" xfId="0" applyNumberFormat="1" applyFont="1" applyBorder="1"/>
    <xf numFmtId="2" fontId="3" fillId="0" borderId="1016" xfId="0" applyNumberFormat="1" applyFont="1" applyBorder="1"/>
    <xf numFmtId="2" fontId="3" fillId="0" borderId="1062" xfId="0" applyNumberFormat="1" applyFont="1" applyBorder="1"/>
    <xf numFmtId="1" fontId="3" fillId="0" borderId="1000" xfId="6" applyNumberFormat="1" applyFont="1" applyBorder="1" applyAlignment="1">
      <alignment horizontal="left" vertical="center" wrapText="1"/>
    </xf>
    <xf numFmtId="2" fontId="3" fillId="4" borderId="1000" xfId="6" applyNumberFormat="1" applyFont="1" applyFill="1" applyBorder="1" applyAlignment="1" applyProtection="1">
      <alignment horizontal="right"/>
      <protection locked="0"/>
    </xf>
    <xf numFmtId="2" fontId="3" fillId="4" borderId="1033" xfId="6" applyNumberFormat="1" applyFont="1" applyFill="1" applyBorder="1" applyAlignment="1" applyProtection="1">
      <alignment horizontal="right"/>
      <protection locked="0"/>
    </xf>
    <xf numFmtId="2" fontId="3" fillId="4" borderId="734" xfId="6" applyNumberFormat="1" applyFont="1" applyFill="1" applyBorder="1" applyAlignment="1" applyProtection="1">
      <alignment horizontal="right"/>
      <protection locked="0"/>
    </xf>
    <xf numFmtId="0" fontId="3" fillId="0" borderId="1071" xfId="0" applyFont="1" applyBorder="1"/>
    <xf numFmtId="2" fontId="3" fillId="4" borderId="1071" xfId="6" applyNumberFormat="1" applyFont="1" applyFill="1" applyBorder="1" applyAlignment="1" applyProtection="1">
      <alignment horizontal="right"/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4" xfId="0" applyNumberFormat="1" applyFont="1" applyFill="1" applyBorder="1" applyProtection="1">
      <protection locked="0"/>
    </xf>
    <xf numFmtId="2" fontId="3" fillId="4" borderId="1076" xfId="0" applyNumberFormat="1" applyFont="1" applyFill="1" applyBorder="1" applyProtection="1">
      <protection locked="0"/>
    </xf>
    <xf numFmtId="2" fontId="3" fillId="4" borderId="1076" xfId="6" applyNumberFormat="1" applyFont="1" applyFill="1" applyBorder="1" applyAlignment="1" applyProtection="1">
      <alignment horizontal="right"/>
      <protection locked="0"/>
    </xf>
    <xf numFmtId="1" fontId="3" fillId="0" borderId="926" xfId="6" applyNumberFormat="1" applyFont="1" applyBorder="1" applyAlignment="1">
      <alignment horizontal="center" vertical="center" wrapText="1"/>
    </xf>
    <xf numFmtId="1" fontId="3" fillId="5" borderId="1015" xfId="6" applyNumberFormat="1" applyFont="1" applyFill="1" applyBorder="1" applyAlignment="1">
      <alignment horizontal="center" vertical="center" wrapText="1"/>
    </xf>
    <xf numFmtId="1" fontId="3" fillId="5" borderId="1031" xfId="6" applyNumberFormat="1" applyFont="1" applyFill="1" applyBorder="1" applyAlignment="1">
      <alignment horizontal="center" vertical="center" wrapText="1"/>
    </xf>
    <xf numFmtId="1" fontId="3" fillId="5" borderId="1014" xfId="6" applyNumberFormat="1" applyFont="1" applyFill="1" applyBorder="1" applyAlignment="1">
      <alignment horizontal="center" vertical="center" wrapText="1"/>
    </xf>
    <xf numFmtId="1" fontId="3" fillId="4" borderId="1078" xfId="6" applyNumberFormat="1" applyFont="1" applyFill="1" applyBorder="1" applyProtection="1">
      <protection locked="0"/>
    </xf>
    <xf numFmtId="1" fontId="3" fillId="4" borderId="543" xfId="6" applyNumberFormat="1" applyFont="1" applyFill="1" applyBorder="1" applyProtection="1">
      <protection locked="0"/>
    </xf>
    <xf numFmtId="1" fontId="3" fillId="5" borderId="1018" xfId="6" applyNumberFormat="1" applyFont="1" applyFill="1" applyBorder="1" applyAlignment="1">
      <alignment horizontal="center" wrapText="1"/>
    </xf>
    <xf numFmtId="1" fontId="3" fillId="5" borderId="1015" xfId="6" applyNumberFormat="1" applyFont="1" applyFill="1" applyBorder="1" applyAlignment="1">
      <alignment horizontal="right"/>
    </xf>
    <xf numFmtId="1" fontId="3" fillId="5" borderId="1014" xfId="6" applyNumberFormat="1" applyFont="1" applyFill="1" applyBorder="1" applyAlignment="1">
      <alignment horizontal="right"/>
    </xf>
    <xf numFmtId="1" fontId="3" fillId="4" borderId="712" xfId="6" applyNumberFormat="1" applyFont="1" applyFill="1" applyBorder="1" applyProtection="1">
      <protection locked="0"/>
    </xf>
    <xf numFmtId="1" fontId="3" fillId="6" borderId="1080" xfId="6" applyNumberFormat="1" applyFont="1" applyFill="1" applyBorder="1"/>
    <xf numFmtId="1" fontId="3" fillId="6" borderId="1081" xfId="6" applyNumberFormat="1" applyFont="1" applyFill="1" applyBorder="1"/>
    <xf numFmtId="1" fontId="3" fillId="0" borderId="1082" xfId="0" applyNumberFormat="1" applyFont="1" applyBorder="1"/>
    <xf numFmtId="1" fontId="3" fillId="4" borderId="1083" xfId="6" applyNumberFormat="1" applyFont="1" applyFill="1" applyBorder="1" applyProtection="1">
      <protection locked="0"/>
    </xf>
    <xf numFmtId="1" fontId="3" fillId="4" borderId="1084" xfId="6" applyNumberFormat="1" applyFont="1" applyFill="1" applyBorder="1" applyProtection="1">
      <protection locked="0"/>
    </xf>
    <xf numFmtId="1" fontId="3" fillId="4" borderId="1085" xfId="6" applyNumberFormat="1" applyFont="1" applyFill="1" applyBorder="1" applyProtection="1">
      <protection locked="0"/>
    </xf>
    <xf numFmtId="1" fontId="3" fillId="4" borderId="1086" xfId="6" applyNumberFormat="1" applyFont="1" applyFill="1" applyBorder="1" applyProtection="1">
      <protection locked="0"/>
    </xf>
    <xf numFmtId="1" fontId="3" fillId="6" borderId="1086" xfId="6" applyNumberFormat="1" applyFont="1" applyFill="1" applyBorder="1"/>
    <xf numFmtId="1" fontId="3" fillId="4" borderId="1087" xfId="6" applyNumberFormat="1" applyFont="1" applyFill="1" applyBorder="1" applyProtection="1">
      <protection locked="0"/>
    </xf>
    <xf numFmtId="1" fontId="3" fillId="5" borderId="1012" xfId="6" applyNumberFormat="1" applyFont="1" applyFill="1" applyBorder="1" applyAlignment="1">
      <alignment horizontal="right"/>
    </xf>
    <xf numFmtId="1" fontId="3" fillId="5" borderId="1014" xfId="6" applyNumberFormat="1" applyFont="1" applyFill="1" applyBorder="1" applyAlignment="1">
      <alignment horizontal="center"/>
    </xf>
    <xf numFmtId="1" fontId="3" fillId="5" borderId="1029" xfId="6" applyNumberFormat="1" applyFont="1" applyFill="1" applyBorder="1" applyAlignment="1">
      <alignment horizontal="right"/>
    </xf>
    <xf numFmtId="1" fontId="3" fillId="0" borderId="1015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vertical="center"/>
    </xf>
    <xf numFmtId="1" fontId="3" fillId="0" borderId="1032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right" vertical="center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1091" xfId="0" applyNumberFormat="1" applyFont="1" applyBorder="1" applyAlignment="1">
      <alignment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0" borderId="1091" xfId="0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09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vertical="center"/>
    </xf>
    <xf numFmtId="1" fontId="3" fillId="0" borderId="1092" xfId="0" applyNumberFormat="1" applyFont="1" applyBorder="1" applyAlignment="1">
      <alignment vertical="center" wrapText="1"/>
    </xf>
    <xf numFmtId="1" fontId="3" fillId="7" borderId="1092" xfId="0" applyNumberFormat="1" applyFont="1" applyFill="1" applyBorder="1" applyAlignment="1">
      <alignment horizontal="right"/>
    </xf>
    <xf numFmtId="1" fontId="3" fillId="7" borderId="1073" xfId="0" applyNumberFormat="1" applyFont="1" applyFill="1" applyBorder="1" applyAlignment="1">
      <alignment horizontal="right"/>
    </xf>
    <xf numFmtId="1" fontId="3" fillId="7" borderId="1093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7" borderId="1084" xfId="0" applyNumberFormat="1" applyFont="1" applyFill="1" applyBorder="1" applyAlignment="1">
      <alignment horizontal="right"/>
    </xf>
    <xf numFmtId="1" fontId="3" fillId="7" borderId="1095" xfId="0" applyNumberFormat="1" applyFont="1" applyFill="1" applyBorder="1" applyAlignment="1">
      <alignment horizontal="right"/>
    </xf>
    <xf numFmtId="1" fontId="3" fillId="7" borderId="1078" xfId="0" applyNumberFormat="1" applyFont="1" applyFill="1" applyBorder="1" applyAlignment="1">
      <alignment horizontal="right"/>
    </xf>
    <xf numFmtId="1" fontId="3" fillId="0" borderId="1098" xfId="0" applyNumberFormat="1" applyFont="1" applyBorder="1" applyAlignment="1">
      <alignment vertical="center" wrapText="1"/>
    </xf>
    <xf numFmtId="1" fontId="3" fillId="0" borderId="1098" xfId="0" applyNumberFormat="1" applyFont="1" applyBorder="1" applyAlignment="1">
      <alignment horizontal="right" vertical="center" wrapText="1"/>
    </xf>
    <xf numFmtId="1" fontId="3" fillId="0" borderId="1077" xfId="0" applyNumberFormat="1" applyFont="1" applyBorder="1" applyAlignment="1">
      <alignment horizontal="right" vertical="center" wrapText="1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right" vertical="center"/>
    </xf>
    <xf numFmtId="1" fontId="3" fillId="0" borderId="782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031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16" xfId="0" applyNumberFormat="1" applyFont="1" applyBorder="1" applyAlignment="1">
      <alignment horizontal="right"/>
    </xf>
    <xf numFmtId="1" fontId="3" fillId="3" borderId="926" xfId="0" applyNumberFormat="1" applyFont="1" applyFill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vertical="center" wrapText="1"/>
    </xf>
    <xf numFmtId="1" fontId="3" fillId="0" borderId="1081" xfId="0" applyNumberFormat="1" applyFont="1" applyBorder="1" applyAlignment="1">
      <alignment horizontal="right" vertical="center"/>
    </xf>
    <xf numFmtId="1" fontId="3" fillId="7" borderId="547" xfId="0" applyNumberFormat="1" applyFont="1" applyFill="1" applyBorder="1" applyAlignment="1">
      <alignment horizontal="right"/>
    </xf>
    <xf numFmtId="1" fontId="3" fillId="0" borderId="1082" xfId="0" applyNumberFormat="1" applyFont="1" applyBorder="1" applyAlignment="1">
      <alignment vertical="center" wrapText="1"/>
    </xf>
    <xf numFmtId="1" fontId="3" fillId="0" borderId="543" xfId="0" applyNumberFormat="1" applyFont="1" applyBorder="1" applyAlignment="1">
      <alignment horizontal="right" vertical="center"/>
    </xf>
    <xf numFmtId="1" fontId="3" fillId="7" borderId="905" xfId="0" applyNumberFormat="1" applyFont="1" applyFill="1" applyBorder="1" applyAlignment="1">
      <alignment horizontal="right"/>
    </xf>
    <xf numFmtId="1" fontId="3" fillId="7" borderId="976" xfId="0" applyNumberFormat="1" applyFont="1" applyFill="1" applyBorder="1" applyAlignment="1">
      <alignment horizontal="right"/>
    </xf>
    <xf numFmtId="1" fontId="3" fillId="0" borderId="1032" xfId="0" applyNumberFormat="1" applyFont="1" applyBorder="1" applyAlignment="1">
      <alignment horizontal="right" vertical="center" wrapText="1"/>
    </xf>
    <xf numFmtId="1" fontId="3" fillId="7" borderId="1032" xfId="14" applyNumberFormat="1" applyFont="1" applyFill="1" applyBorder="1"/>
    <xf numFmtId="1" fontId="3" fillId="7" borderId="1019" xfId="14" applyNumberFormat="1" applyFont="1" applyFill="1" applyBorder="1"/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7" borderId="1092" xfId="14" applyNumberFormat="1" applyFont="1" applyFill="1" applyBorder="1"/>
    <xf numFmtId="1" fontId="3" fillId="7" borderId="1078" xfId="14" applyNumberFormat="1" applyFont="1" applyFill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7" borderId="1032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right" vertical="center" wrapText="1"/>
    </xf>
    <xf numFmtId="1" fontId="3" fillId="7" borderId="1098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0" borderId="1091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left" vertical="center"/>
    </xf>
    <xf numFmtId="1" fontId="3" fillId="0" borderId="1097" xfId="0" applyNumberFormat="1" applyFont="1" applyBorder="1" applyAlignment="1">
      <alignment horizontal="right" vertical="center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0" borderId="1091" xfId="0" applyNumberFormat="1" applyFont="1" applyBorder="1" applyAlignment="1">
      <alignment horizontal="left" vertical="center" wrapText="1"/>
    </xf>
    <xf numFmtId="1" fontId="3" fillId="0" borderId="1078" xfId="0" applyNumberFormat="1" applyFont="1" applyBorder="1" applyAlignment="1">
      <alignment horizontal="left" vertical="center" wrapText="1"/>
    </xf>
    <xf numFmtId="1" fontId="3" fillId="0" borderId="1097" xfId="0" applyNumberFormat="1" applyFont="1" applyBorder="1" applyAlignment="1">
      <alignment horizontal="right" vertical="center" wrapText="1"/>
    </xf>
    <xf numFmtId="1" fontId="3" fillId="0" borderId="1098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/>
    </xf>
    <xf numFmtId="1" fontId="3" fillId="0" borderId="1011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center" vertical="center"/>
    </xf>
    <xf numFmtId="1" fontId="3" fillId="0" borderId="887" xfId="14" applyNumberFormat="1" applyFont="1" applyBorder="1" applyAlignment="1">
      <alignment horizontal="center" vertical="center" wrapText="1"/>
    </xf>
    <xf numFmtId="1" fontId="3" fillId="0" borderId="543" xfId="14" applyNumberFormat="1" applyFont="1" applyBorder="1" applyAlignment="1">
      <alignment horizontal="center" vertical="center"/>
    </xf>
    <xf numFmtId="1" fontId="3" fillId="0" borderId="1072" xfId="14" applyNumberFormat="1" applyFont="1" applyBorder="1" applyAlignment="1" applyProtection="1">
      <alignment horizontal="center" vertical="center"/>
      <protection hidden="1"/>
    </xf>
    <xf numFmtId="1" fontId="3" fillId="0" borderId="1101" xfId="14" applyNumberFormat="1" applyFont="1" applyBorder="1" applyAlignment="1" applyProtection="1">
      <alignment horizontal="center" vertical="center"/>
      <protection hidden="1"/>
    </xf>
    <xf numFmtId="1" fontId="3" fillId="0" borderId="999" xfId="15" applyNumberFormat="1" applyFont="1" applyBorder="1" applyAlignment="1">
      <alignment wrapText="1"/>
    </xf>
    <xf numFmtId="1" fontId="3" fillId="0" borderId="1032" xfId="15" applyNumberFormat="1" applyFont="1" applyBorder="1" applyAlignment="1">
      <alignment horizontal="right" wrapText="1"/>
    </xf>
    <xf numFmtId="1" fontId="3" fillId="0" borderId="1033" xfId="15" applyNumberFormat="1" applyFont="1" applyBorder="1" applyAlignment="1">
      <alignment horizontal="right" wrapText="1"/>
    </xf>
    <xf numFmtId="1" fontId="3" fillId="0" borderId="1019" xfId="14" applyNumberFormat="1" applyFont="1" applyBorder="1" applyAlignment="1">
      <alignment horizontal="right"/>
    </xf>
    <xf numFmtId="1" fontId="3" fillId="4" borderId="1032" xfId="14" applyNumberFormat="1" applyFont="1" applyFill="1" applyBorder="1" applyProtection="1">
      <protection locked="0"/>
    </xf>
    <xf numFmtId="1" fontId="3" fillId="4" borderId="1019" xfId="14" applyNumberFormat="1" applyFont="1" applyFill="1" applyBorder="1" applyProtection="1">
      <protection locked="0"/>
    </xf>
    <xf numFmtId="1" fontId="3" fillId="7" borderId="1081" xfId="14" applyNumberFormat="1" applyFont="1" applyFill="1" applyBorder="1"/>
    <xf numFmtId="1" fontId="3" fillId="7" borderId="1042" xfId="14" applyNumberFormat="1" applyFont="1" applyFill="1" applyBorder="1"/>
    <xf numFmtId="1" fontId="3" fillId="4" borderId="549" xfId="14" applyNumberFormat="1" applyFont="1" applyFill="1" applyBorder="1" applyProtection="1">
      <protection locked="0"/>
    </xf>
    <xf numFmtId="1" fontId="3" fillId="0" borderId="1091" xfId="16" applyNumberFormat="1" applyFont="1" applyBorder="1" applyAlignment="1">
      <alignment vertical="center" wrapText="1"/>
    </xf>
    <xf numFmtId="1" fontId="3" fillId="0" borderId="1092" xfId="16" applyNumberFormat="1" applyFont="1" applyBorder="1" applyAlignment="1">
      <alignment horizontal="right" wrapText="1"/>
    </xf>
    <xf numFmtId="1" fontId="3" fillId="0" borderId="1093" xfId="16" applyNumberFormat="1" applyFont="1" applyBorder="1" applyAlignment="1">
      <alignment horizontal="right" wrapText="1"/>
    </xf>
    <xf numFmtId="1" fontId="3" fillId="0" borderId="1078" xfId="14" applyNumberFormat="1" applyFont="1" applyBorder="1" applyAlignment="1">
      <alignment horizontal="right"/>
    </xf>
    <xf numFmtId="1" fontId="3" fillId="7" borderId="543" xfId="14" applyNumberFormat="1" applyFont="1" applyFill="1" applyBorder="1"/>
    <xf numFmtId="1" fontId="3" fillId="4" borderId="543" xfId="14" applyNumberFormat="1" applyFont="1" applyFill="1" applyBorder="1" applyProtection="1">
      <protection locked="0"/>
    </xf>
    <xf numFmtId="1" fontId="3" fillId="4" borderId="1092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4" borderId="1096" xfId="14" applyNumberFormat="1" applyFont="1" applyFill="1" applyBorder="1" applyProtection="1">
      <protection locked="0"/>
    </xf>
    <xf numFmtId="1" fontId="3" fillId="4" borderId="1073" xfId="14" applyNumberFormat="1" applyFont="1" applyFill="1" applyBorder="1" applyProtection="1">
      <protection locked="0"/>
    </xf>
    <xf numFmtId="1" fontId="3" fillId="0" borderId="550" xfId="16" applyNumberFormat="1" applyFont="1" applyBorder="1" applyAlignment="1">
      <alignment horizontal="right" wrapText="1"/>
    </xf>
    <xf numFmtId="1" fontId="3" fillId="0" borderId="467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50" xfId="14" applyNumberFormat="1" applyFont="1" applyFill="1" applyBorder="1"/>
    <xf numFmtId="1" fontId="3" fillId="4" borderId="550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0" borderId="547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horizontal="right"/>
    </xf>
    <xf numFmtId="1" fontId="3" fillId="0" borderId="1091" xfId="15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082" xfId="15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vertical="center" wrapText="1"/>
    </xf>
    <xf numFmtId="1" fontId="3" fillId="0" borderId="1071" xfId="15" applyNumberFormat="1" applyFont="1" applyBorder="1" applyAlignment="1">
      <alignment vertical="center" wrapText="1"/>
    </xf>
    <xf numFmtId="1" fontId="3" fillId="4" borderId="1098" xfId="14" applyNumberFormat="1" applyFont="1" applyFill="1" applyBorder="1" applyProtection="1">
      <protection locked="0"/>
    </xf>
    <xf numFmtId="1" fontId="3" fillId="4" borderId="1075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1018" xfId="0" applyNumberFormat="1" applyFont="1" applyBorder="1"/>
    <xf numFmtId="1" fontId="3" fillId="4" borderId="101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0" borderId="895" xfId="0" applyNumberFormat="1" applyFont="1" applyBorder="1"/>
    <xf numFmtId="1" fontId="3" fillId="0" borderId="1032" xfId="0" applyNumberFormat="1" applyFont="1" applyBorder="1" applyAlignment="1">
      <alignment horizontal="right"/>
    </xf>
    <xf numFmtId="1" fontId="3" fillId="0" borderId="1033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4" borderId="999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0" borderId="1091" xfId="0" applyNumberFormat="1" applyFont="1" applyBorder="1"/>
    <xf numFmtId="1" fontId="3" fillId="0" borderId="1078" xfId="0" applyNumberFormat="1" applyFont="1" applyBorder="1" applyAlignment="1">
      <alignment horizontal="right"/>
    </xf>
    <xf numFmtId="1" fontId="3" fillId="4" borderId="1092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0" borderId="1098" xfId="0" applyNumberFormat="1" applyFont="1" applyBorder="1" applyAlignment="1">
      <alignment horizontal="right"/>
    </xf>
    <xf numFmtId="1" fontId="3" fillId="0" borderId="1077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horizontal="center"/>
    </xf>
    <xf numFmtId="1" fontId="3" fillId="0" borderId="1015" xfId="0" applyNumberFormat="1" applyFont="1" applyBorder="1"/>
    <xf numFmtId="1" fontId="3" fillId="0" borderId="1031" xfId="0" applyNumberFormat="1" applyFont="1" applyBorder="1"/>
    <xf numFmtId="1" fontId="3" fillId="0" borderId="1102" xfId="0" applyNumberFormat="1" applyFont="1" applyBorder="1"/>
    <xf numFmtId="1" fontId="3" fillId="0" borderId="1101" xfId="0" applyNumberFormat="1" applyFont="1" applyBorder="1"/>
    <xf numFmtId="1" fontId="3" fillId="0" borderId="1010" xfId="0" applyNumberFormat="1" applyFont="1" applyBorder="1"/>
    <xf numFmtId="1" fontId="3" fillId="0" borderId="1103" xfId="0" applyNumberFormat="1" applyFont="1" applyBorder="1"/>
    <xf numFmtId="1" fontId="3" fillId="0" borderId="1031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3" fillId="0" borderId="1104" xfId="0" applyNumberFormat="1" applyFont="1" applyBorder="1"/>
    <xf numFmtId="1" fontId="3" fillId="0" borderId="543" xfId="0" applyNumberFormat="1" applyFont="1" applyBorder="1" applyAlignment="1">
      <alignment horizontal="right"/>
    </xf>
    <xf numFmtId="1" fontId="3" fillId="4" borderId="1098" xfId="0" applyNumberFormat="1" applyFont="1" applyFill="1" applyBorder="1" applyProtection="1">
      <protection locked="0"/>
    </xf>
    <xf numFmtId="1" fontId="3" fillId="0" borderId="1016" xfId="0" applyNumberFormat="1" applyFont="1" applyBorder="1"/>
    <xf numFmtId="1" fontId="3" fillId="0" borderId="999" xfId="0" applyNumberFormat="1" applyFont="1" applyBorder="1" applyAlignment="1">
      <alignment vertical="center"/>
    </xf>
    <xf numFmtId="1" fontId="3" fillId="7" borderId="734" xfId="14" applyNumberFormat="1" applyFont="1" applyFill="1" applyBorder="1"/>
    <xf numFmtId="1" fontId="3" fillId="7" borderId="1033" xfId="14" applyNumberFormat="1" applyFont="1" applyFill="1" applyBorder="1"/>
    <xf numFmtId="1" fontId="3" fillId="7" borderId="809" xfId="14" applyNumberFormat="1" applyFont="1" applyFill="1" applyBorder="1"/>
    <xf numFmtId="1" fontId="3" fillId="7" borderId="999" xfId="14" applyNumberFormat="1" applyFont="1" applyFill="1" applyBorder="1"/>
    <xf numFmtId="1" fontId="3" fillId="7" borderId="1093" xfId="14" applyNumberFormat="1" applyFont="1" applyFill="1" applyBorder="1"/>
    <xf numFmtId="1" fontId="3" fillId="7" borderId="1094" xfId="14" applyNumberFormat="1" applyFont="1" applyFill="1" applyBorder="1"/>
    <xf numFmtId="1" fontId="3" fillId="7" borderId="1073" xfId="14" applyNumberFormat="1" applyFont="1" applyFill="1" applyBorder="1"/>
    <xf numFmtId="1" fontId="3" fillId="4" borderId="1077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right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7" borderId="1019" xfId="0" applyNumberFormat="1" applyFont="1" applyFill="1" applyBorder="1" applyAlignment="1">
      <alignment horizontal="right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7" borderId="1081" xfId="0" applyNumberFormat="1" applyFont="1" applyFill="1" applyBorder="1" applyAlignment="1">
      <alignment horizontal="right"/>
    </xf>
    <xf numFmtId="1" fontId="3" fillId="3" borderId="1091" xfId="0" applyNumberFormat="1" applyFont="1" applyFill="1" applyBorder="1" applyAlignment="1">
      <alignment vertical="center" wrapText="1"/>
    </xf>
    <xf numFmtId="1" fontId="3" fillId="3" borderId="1093" xfId="0" applyNumberFormat="1" applyFont="1" applyFill="1" applyBorder="1" applyAlignment="1">
      <alignment horizontal="right" wrapText="1"/>
    </xf>
    <xf numFmtId="1" fontId="3" fillId="3" borderId="1104" xfId="0" applyNumberFormat="1" applyFont="1" applyFill="1" applyBorder="1" applyAlignment="1">
      <alignment vertical="center" wrapText="1"/>
    </xf>
    <xf numFmtId="1" fontId="3" fillId="3" borderId="1098" xfId="0" applyNumberFormat="1" applyFont="1" applyFill="1" applyBorder="1" applyAlignment="1">
      <alignment horizontal="right" wrapText="1"/>
    </xf>
    <xf numFmtId="1" fontId="3" fillId="3" borderId="1077" xfId="0" applyNumberFormat="1" applyFont="1" applyFill="1" applyBorder="1" applyAlignment="1">
      <alignment horizontal="right" wrapText="1"/>
    </xf>
    <xf numFmtId="1" fontId="3" fillId="0" borderId="999" xfId="0" applyNumberFormat="1" applyFont="1" applyBorder="1" applyAlignment="1">
      <alignment vertical="center" wrapText="1"/>
    </xf>
    <xf numFmtId="1" fontId="3" fillId="0" borderId="1077" xfId="0" applyNumberFormat="1" applyFont="1" applyBorder="1" applyAlignment="1">
      <alignment horizontal="right" vertical="center"/>
    </xf>
    <xf numFmtId="1" fontId="3" fillId="3" borderId="1091" xfId="0" applyNumberFormat="1" applyFont="1" applyFill="1" applyBorder="1"/>
    <xf numFmtId="1" fontId="3" fillId="0" borderId="1104" xfId="0" applyNumberFormat="1" applyFont="1" applyBorder="1" applyAlignment="1">
      <alignment vertical="center" wrapText="1"/>
    </xf>
    <xf numFmtId="1" fontId="3" fillId="3" borderId="1098" xfId="0" applyNumberFormat="1" applyFont="1" applyFill="1" applyBorder="1" applyAlignment="1">
      <alignment horizontal="right" vertical="center"/>
    </xf>
    <xf numFmtId="1" fontId="3" fillId="3" borderId="999" xfId="0" applyNumberFormat="1" applyFont="1" applyFill="1" applyBorder="1" applyAlignment="1">
      <alignment vertical="center" wrapText="1"/>
    </xf>
    <xf numFmtId="1" fontId="3" fillId="3" borderId="1092" xfId="0" applyNumberFormat="1" applyFont="1" applyFill="1" applyBorder="1" applyAlignment="1">
      <alignment horizontal="right" wrapText="1"/>
    </xf>
    <xf numFmtId="1" fontId="3" fillId="3" borderId="1078" xfId="0" applyNumberFormat="1" applyFont="1" applyFill="1" applyBorder="1" applyAlignment="1">
      <alignment horizontal="right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3" borderId="1091" xfId="0" applyNumberFormat="1" applyFont="1" applyFill="1" applyBorder="1" applyAlignment="1">
      <alignment vertical="center"/>
    </xf>
    <xf numFmtId="1" fontId="3" fillId="3" borderId="1092" xfId="0" applyNumberFormat="1" applyFont="1" applyFill="1" applyBorder="1" applyAlignment="1">
      <alignment horizontal="right"/>
    </xf>
    <xf numFmtId="1" fontId="3" fillId="3" borderId="1093" xfId="0" applyNumberFormat="1" applyFont="1" applyFill="1" applyBorder="1" applyAlignment="1">
      <alignment horizontal="right"/>
    </xf>
    <xf numFmtId="1" fontId="3" fillId="7" borderId="1091" xfId="0" applyNumberFormat="1" applyFont="1" applyFill="1" applyBorder="1" applyAlignment="1">
      <alignment horizontal="right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3" borderId="1104" xfId="0" applyNumberFormat="1" applyFont="1" applyFill="1" applyBorder="1" applyAlignment="1">
      <alignment vertical="center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0" borderId="1079" xfId="0" applyNumberFormat="1" applyFont="1" applyBorder="1" applyAlignment="1">
      <alignment horizontal="right"/>
    </xf>
    <xf numFmtId="1" fontId="3" fillId="0" borderId="1082" xfId="0" applyNumberFormat="1" applyFont="1" applyBorder="1" applyAlignment="1">
      <alignment wrapText="1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101" xfId="0" applyNumberFormat="1" applyFont="1" applyFill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left" vertical="center" wrapText="1"/>
    </xf>
    <xf numFmtId="1" fontId="3" fillId="3" borderId="1033" xfId="0" applyNumberFormat="1" applyFont="1" applyFill="1" applyBorder="1" applyAlignment="1">
      <alignment vertical="center" wrapText="1"/>
    </xf>
    <xf numFmtId="1" fontId="3" fillId="3" borderId="1082" xfId="0" applyNumberFormat="1" applyFont="1" applyFill="1" applyBorder="1" applyAlignment="1">
      <alignment horizontal="left" vertical="center" wrapText="1"/>
    </xf>
    <xf numFmtId="1" fontId="3" fillId="3" borderId="1093" xfId="0" applyNumberFormat="1" applyFont="1" applyFill="1" applyBorder="1" applyAlignment="1">
      <alignment vertical="center" wrapText="1"/>
    </xf>
    <xf numFmtId="1" fontId="3" fillId="3" borderId="1071" xfId="0" applyNumberFormat="1" applyFont="1" applyFill="1" applyBorder="1" applyAlignment="1">
      <alignment horizontal="left" vertical="center" wrapText="1"/>
    </xf>
    <xf numFmtId="1" fontId="3" fillId="3" borderId="1077" xfId="0" applyNumberFormat="1" applyFont="1" applyFill="1" applyBorder="1" applyAlignment="1">
      <alignment vertical="center" wrapText="1"/>
    </xf>
    <xf numFmtId="1" fontId="3" fillId="3" borderId="785" xfId="0" applyNumberFormat="1" applyFont="1" applyFill="1" applyBorder="1" applyAlignment="1">
      <alignment horizontal="right"/>
    </xf>
    <xf numFmtId="1" fontId="3" fillId="3" borderId="1015" xfId="0" applyNumberFormat="1" applyFont="1" applyFill="1" applyBorder="1" applyAlignment="1">
      <alignment horizontal="center" vertical="center"/>
    </xf>
    <xf numFmtId="1" fontId="3" fillId="3" borderId="1031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3" borderId="1000" xfId="0" applyNumberFormat="1" applyFont="1" applyFill="1" applyBorder="1" applyAlignment="1">
      <alignment vertical="center" wrapText="1"/>
    </xf>
    <xf numFmtId="1" fontId="3" fillId="3" borderId="1032" xfId="0" applyNumberFormat="1" applyFont="1" applyFill="1" applyBorder="1" applyAlignment="1">
      <alignment horizontal="right" vertical="center" wrapText="1"/>
    </xf>
    <xf numFmtId="1" fontId="3" fillId="5" borderId="467" xfId="0" applyNumberFormat="1" applyFont="1" applyFill="1" applyBorder="1" applyAlignment="1">
      <alignment horizontal="right"/>
    </xf>
    <xf numFmtId="1" fontId="3" fillId="5" borderId="1093" xfId="0" applyNumberFormat="1" applyFont="1" applyFill="1" applyBorder="1" applyAlignment="1">
      <alignment horizontal="right"/>
    </xf>
    <xf numFmtId="1" fontId="3" fillId="5" borderId="1073" xfId="0" applyNumberFormat="1" applyFont="1" applyFill="1" applyBorder="1" applyAlignment="1">
      <alignment horizontal="right"/>
    </xf>
    <xf numFmtId="1" fontId="3" fillId="5" borderId="1077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3" borderId="887" xfId="0" applyNumberFormat="1" applyFont="1" applyFill="1" applyBorder="1" applyAlignment="1">
      <alignment horizontal="center" vertical="center"/>
    </xf>
    <xf numFmtId="1" fontId="3" fillId="3" borderId="883" xfId="0" applyNumberFormat="1" applyFont="1" applyFill="1" applyBorder="1" applyAlignment="1">
      <alignment horizontal="center" vertical="center"/>
    </xf>
    <xf numFmtId="1" fontId="3" fillId="5" borderId="1000" xfId="0" applyNumberFormat="1" applyFont="1" applyFill="1" applyBorder="1" applyAlignment="1">
      <alignment horizontal="right"/>
    </xf>
    <xf numFmtId="1" fontId="3" fillId="5" borderId="1082" xfId="0" applyNumberFormat="1" applyFont="1" applyFill="1" applyBorder="1" applyAlignment="1">
      <alignment horizontal="right"/>
    </xf>
    <xf numFmtId="1" fontId="3" fillId="5" borderId="1071" xfId="0" applyNumberFormat="1" applyFont="1" applyFill="1" applyBorder="1" applyAlignment="1">
      <alignment horizontal="right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left" vertical="center" wrapText="1"/>
    </xf>
    <xf numFmtId="1" fontId="3" fillId="5" borderId="550" xfId="0" applyNumberFormat="1" applyFont="1" applyFill="1" applyBorder="1" applyAlignment="1">
      <alignment horizontal="right"/>
    </xf>
    <xf numFmtId="1" fontId="3" fillId="5" borderId="1081" xfId="0" applyNumberFormat="1" applyFont="1" applyFill="1" applyBorder="1" applyAlignment="1">
      <alignment horizontal="right"/>
    </xf>
    <xf numFmtId="1" fontId="3" fillId="0" borderId="1071" xfId="0" applyNumberFormat="1" applyFont="1" applyBorder="1" applyAlignment="1">
      <alignment horizontal="left" vertical="center" wrapText="1"/>
    </xf>
    <xf numFmtId="1" fontId="3" fillId="5" borderId="1098" xfId="0" applyNumberFormat="1" applyFont="1" applyFill="1" applyBorder="1" applyAlignment="1">
      <alignment horizontal="right"/>
    </xf>
    <xf numFmtId="1" fontId="3" fillId="0" borderId="1000" xfId="0" applyNumberFormat="1" applyFont="1" applyBorder="1" applyAlignment="1">
      <alignment horizontal="left" vertical="center" wrapText="1"/>
    </xf>
    <xf numFmtId="1" fontId="3" fillId="3" borderId="1032" xfId="0" applyNumberFormat="1" applyFont="1" applyFill="1" applyBorder="1" applyAlignment="1">
      <alignment vertical="center" wrapText="1"/>
    </xf>
    <xf numFmtId="1" fontId="3" fillId="3" borderId="1019" xfId="0" applyNumberFormat="1" applyFont="1" applyFill="1" applyBorder="1" applyAlignment="1">
      <alignment vertical="center" wrapText="1"/>
    </xf>
    <xf numFmtId="1" fontId="3" fillId="3" borderId="1098" xfId="0" applyNumberFormat="1" applyFont="1" applyFill="1" applyBorder="1" applyAlignment="1">
      <alignment vertical="center" wrapText="1"/>
    </xf>
    <xf numFmtId="1" fontId="3" fillId="3" borderId="467" xfId="0" applyNumberFormat="1" applyFont="1" applyFill="1" applyBorder="1" applyAlignment="1">
      <alignment vertical="center" wrapText="1"/>
    </xf>
    <xf numFmtId="1" fontId="3" fillId="3" borderId="1081" xfId="0" applyNumberFormat="1" applyFont="1" applyFill="1" applyBorder="1" applyAlignment="1">
      <alignment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wrapText="1"/>
    </xf>
    <xf numFmtId="1" fontId="3" fillId="4" borderId="1097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Protection="1">
      <protection locked="0"/>
    </xf>
    <xf numFmtId="1" fontId="3" fillId="0" borderId="1000" xfId="0" applyNumberFormat="1" applyFont="1" applyBorder="1" applyAlignment="1">
      <alignment vertical="center"/>
    </xf>
    <xf numFmtId="1" fontId="3" fillId="6" borderId="1081" xfId="0" applyNumberFormat="1" applyFont="1" applyFill="1" applyBorder="1"/>
    <xf numFmtId="1" fontId="3" fillId="5" borderId="1078" xfId="0" applyNumberFormat="1" applyFont="1" applyFill="1" applyBorder="1" applyAlignment="1">
      <alignment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left" vertical="center"/>
    </xf>
    <xf numFmtId="1" fontId="3" fillId="4" borderId="938" xfId="0" applyNumberFormat="1" applyFont="1" applyFill="1" applyBorder="1" applyProtection="1">
      <protection locked="0"/>
    </xf>
    <xf numFmtId="1" fontId="3" fillId="6" borderId="1074" xfId="0" applyNumberFormat="1" applyFont="1" applyFill="1" applyBorder="1"/>
    <xf numFmtId="1" fontId="3" fillId="6" borderId="1097" xfId="0" applyNumberFormat="1" applyFont="1" applyFill="1" applyBorder="1"/>
    <xf numFmtId="1" fontId="3" fillId="0" borderId="110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wrapText="1"/>
    </xf>
    <xf numFmtId="1" fontId="3" fillId="8" borderId="550" xfId="0" applyNumberFormat="1" applyFont="1" applyFill="1" applyBorder="1" applyProtection="1">
      <protection locked="0"/>
    </xf>
    <xf numFmtId="1" fontId="3" fillId="8" borderId="549" xfId="0" applyNumberFormat="1" applyFont="1" applyFill="1" applyBorder="1" applyProtection="1">
      <protection locked="0"/>
    </xf>
    <xf numFmtId="1" fontId="3" fillId="8" borderId="1096" xfId="0" applyNumberFormat="1" applyFont="1" applyFill="1" applyBorder="1" applyProtection="1">
      <protection locked="0"/>
    </xf>
    <xf numFmtId="1" fontId="3" fillId="8" borderId="1078" xfId="0" applyNumberFormat="1" applyFont="1" applyFill="1" applyBorder="1" applyProtection="1">
      <protection locked="0"/>
    </xf>
    <xf numFmtId="1" fontId="3" fillId="8" borderId="785" xfId="0" applyNumberFormat="1" applyFont="1" applyFill="1" applyBorder="1" applyProtection="1">
      <protection locked="0"/>
    </xf>
    <xf numFmtId="1" fontId="3" fillId="5" borderId="846" xfId="0" applyNumberFormat="1" applyFont="1" applyFill="1" applyBorder="1"/>
    <xf numFmtId="1" fontId="2" fillId="3" borderId="1011" xfId="0" applyNumberFormat="1" applyFont="1" applyFill="1" applyBorder="1"/>
    <xf numFmtId="1" fontId="3" fillId="6" borderId="1118" xfId="0" applyNumberFormat="1" applyFont="1" applyFill="1" applyBorder="1"/>
    <xf numFmtId="1" fontId="3" fillId="0" borderId="847" xfId="0" applyNumberFormat="1" applyFont="1" applyBorder="1"/>
    <xf numFmtId="1" fontId="3" fillId="4" borderId="1120" xfId="0" applyNumberFormat="1" applyFont="1" applyFill="1" applyBorder="1" applyProtection="1">
      <protection locked="0"/>
    </xf>
    <xf numFmtId="0" fontId="3" fillId="0" borderId="846" xfId="0" applyFont="1" applyBorder="1"/>
    <xf numFmtId="1" fontId="3" fillId="0" borderId="1018" xfId="0" applyNumberFormat="1" applyFont="1" applyBorder="1" applyAlignment="1">
      <alignment vertical="center"/>
    </xf>
    <xf numFmtId="1" fontId="3" fillId="7" borderId="1033" xfId="0" applyNumberFormat="1" applyFont="1" applyFill="1" applyBorder="1"/>
    <xf numFmtId="1" fontId="3" fillId="7" borderId="1019" xfId="0" applyNumberFormat="1" applyFont="1" applyFill="1" applyBorder="1"/>
    <xf numFmtId="1" fontId="3" fillId="7" borderId="1081" xfId="0" applyNumberFormat="1" applyFont="1" applyFill="1" applyBorder="1"/>
    <xf numFmtId="1" fontId="3" fillId="0" borderId="1104" xfId="0" applyNumberFormat="1" applyFont="1" applyBorder="1" applyAlignment="1">
      <alignment horizontal="left" wrapText="1"/>
    </xf>
    <xf numFmtId="1" fontId="3" fillId="4" borderId="905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vertical="center" wrapText="1"/>
    </xf>
    <xf numFmtId="1" fontId="3" fillId="0" borderId="1000" xfId="0" applyNumberFormat="1" applyFont="1" applyBorder="1" applyAlignment="1">
      <alignment horizontal="right" vertical="center" wrapText="1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3" borderId="1082" xfId="0" applyNumberFormat="1" applyFont="1" applyFill="1" applyBorder="1"/>
    <xf numFmtId="1" fontId="3" fillId="3" borderId="1071" xfId="0" applyNumberFormat="1" applyFont="1" applyFill="1" applyBorder="1"/>
    <xf numFmtId="1" fontId="3" fillId="3" borderId="551" xfId="0" applyNumberFormat="1" applyFont="1" applyFill="1" applyBorder="1"/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4" borderId="1098" xfId="0" applyNumberFormat="1" applyFont="1" applyFill="1" applyBorder="1" applyAlignment="1" applyProtection="1">
      <alignment wrapText="1"/>
      <protection locked="0"/>
    </xf>
    <xf numFmtId="1" fontId="3" fillId="4" borderId="1074" xfId="0" applyNumberFormat="1" applyFont="1" applyFill="1" applyBorder="1" applyAlignment="1" applyProtection="1">
      <alignment wrapText="1"/>
      <protection locked="0"/>
    </xf>
    <xf numFmtId="1" fontId="3" fillId="0" borderId="926" xfId="0" applyNumberFormat="1" applyFont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3" borderId="1084" xfId="0" applyNumberFormat="1" applyFont="1" applyFill="1" applyBorder="1"/>
    <xf numFmtId="1" fontId="3" fillId="3" borderId="780" xfId="0" applyNumberFormat="1" applyFont="1" applyFill="1" applyBorder="1"/>
    <xf numFmtId="1" fontId="3" fillId="0" borderId="846" xfId="0" applyNumberFormat="1" applyFont="1" applyBorder="1" applyAlignment="1">
      <alignment wrapText="1"/>
    </xf>
    <xf numFmtId="1" fontId="3" fillId="4" borderId="1093" xfId="0" applyNumberFormat="1" applyFont="1" applyFill="1" applyBorder="1" applyAlignment="1" applyProtection="1">
      <alignment wrapText="1"/>
      <protection locked="0"/>
    </xf>
    <xf numFmtId="1" fontId="3" fillId="4" borderId="1082" xfId="0" applyNumberFormat="1" applyFont="1" applyFill="1" applyBorder="1" applyAlignment="1" applyProtection="1">
      <alignment wrapText="1"/>
      <protection locked="0"/>
    </xf>
    <xf numFmtId="0" fontId="3" fillId="0" borderId="1091" xfId="0" applyFont="1" applyBorder="1" applyAlignment="1">
      <alignment horizontal="left" vertical="center" wrapText="1"/>
    </xf>
    <xf numFmtId="0" fontId="3" fillId="0" borderId="1104" xfId="0" applyFont="1" applyBorder="1" applyAlignment="1">
      <alignment horizontal="left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7" borderId="1118" xfId="0" applyNumberFormat="1" applyFont="1" applyFill="1" applyBorder="1" applyAlignment="1">
      <alignment horizontal="right"/>
    </xf>
    <xf numFmtId="1" fontId="3" fillId="7" borderId="1125" xfId="0" applyNumberFormat="1" applyFont="1" applyFill="1" applyBorder="1" applyAlignment="1">
      <alignment horizontal="right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6" borderId="1125" xfId="0" applyNumberFormat="1" applyFont="1" applyFill="1" applyBorder="1" applyAlignment="1">
      <alignment horizontal="right"/>
    </xf>
    <xf numFmtId="1" fontId="3" fillId="0" borderId="551" xfId="0" applyNumberFormat="1" applyFont="1" applyBorder="1" applyAlignment="1">
      <alignment horizontal="right" vertical="center" wrapText="1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1033" xfId="0" applyNumberFormat="1" applyFont="1" applyFill="1" applyBorder="1" applyAlignment="1" applyProtection="1">
      <alignment horizontal="right" vertical="center"/>
      <protection locked="0"/>
    </xf>
    <xf numFmtId="1" fontId="3" fillId="4" borderId="1019" xfId="0" applyNumberFormat="1" applyFont="1" applyFill="1" applyBorder="1" applyAlignment="1" applyProtection="1">
      <alignment horizontal="right" vertical="center"/>
      <protection locked="0"/>
    </xf>
    <xf numFmtId="1" fontId="3" fillId="0" borderId="1078" xfId="0" applyNumberFormat="1" applyFont="1" applyBorder="1" applyAlignment="1">
      <alignment vertical="center" wrapText="1"/>
    </xf>
    <xf numFmtId="1" fontId="3" fillId="4" borderId="1082" xfId="0" applyNumberFormat="1" applyFont="1" applyFill="1" applyBorder="1" applyAlignment="1" applyProtection="1">
      <alignment horizontal="right" vertical="center"/>
      <protection locked="0"/>
    </xf>
    <xf numFmtId="1" fontId="3" fillId="4" borderId="1093" xfId="0" applyNumberFormat="1" applyFont="1" applyFill="1" applyBorder="1" applyAlignment="1" applyProtection="1">
      <alignment horizontal="right" vertical="center"/>
      <protection locked="0"/>
    </xf>
    <xf numFmtId="1" fontId="3" fillId="4" borderId="1073" xfId="0" applyNumberFormat="1" applyFont="1" applyFill="1" applyBorder="1" applyAlignment="1" applyProtection="1">
      <alignment horizontal="right" vertical="center"/>
      <protection locked="0"/>
    </xf>
    <xf numFmtId="1" fontId="3" fillId="4" borderId="1078" xfId="0" applyNumberFormat="1" applyFont="1" applyFill="1" applyBorder="1" applyAlignment="1" applyProtection="1">
      <alignment horizontal="right" vertical="center"/>
      <protection locked="0"/>
    </xf>
    <xf numFmtId="1" fontId="3" fillId="4" borderId="846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782" xfId="0" applyNumberFormat="1" applyFont="1" applyFill="1" applyBorder="1" applyAlignment="1" applyProtection="1">
      <alignment horizontal="right" vertical="center"/>
      <protection locked="0"/>
    </xf>
    <xf numFmtId="1" fontId="3" fillId="0" borderId="885" xfId="0" applyNumberFormat="1" applyFont="1" applyBorder="1"/>
    <xf numFmtId="1" fontId="3" fillId="4" borderId="1092" xfId="0" applyNumberFormat="1" applyFont="1" applyFill="1" applyBorder="1" applyAlignment="1" applyProtection="1">
      <alignment horizontal="right" vertical="center"/>
      <protection locked="0"/>
    </xf>
    <xf numFmtId="1" fontId="3" fillId="7" borderId="1078" xfId="0" applyNumberFormat="1" applyFont="1" applyFill="1" applyBorder="1"/>
    <xf numFmtId="1" fontId="3" fillId="0" borderId="1082" xfId="0" quotePrefix="1" applyNumberFormat="1" applyFont="1" applyBorder="1"/>
    <xf numFmtId="1" fontId="3" fillId="4" borderId="1071" xfId="0" applyNumberFormat="1" applyFont="1" applyFill="1" applyBorder="1" applyAlignment="1" applyProtection="1">
      <alignment horizontal="right" vertical="center"/>
      <protection locked="0"/>
    </xf>
    <xf numFmtId="1" fontId="3" fillId="4" borderId="1098" xfId="0" applyNumberFormat="1" applyFont="1" applyFill="1" applyBorder="1" applyAlignment="1" applyProtection="1">
      <alignment horizontal="right" vertical="center"/>
      <protection locked="0"/>
    </xf>
    <xf numFmtId="1" fontId="3" fillId="0" borderId="84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right"/>
    </xf>
    <xf numFmtId="1" fontId="3" fillId="7" borderId="1130" xfId="0" applyNumberFormat="1" applyFont="1" applyFill="1" applyBorder="1"/>
    <xf numFmtId="1" fontId="3" fillId="3" borderId="1091" xfId="0" applyNumberFormat="1" applyFont="1" applyFill="1" applyBorder="1" applyAlignment="1">
      <alignment horizontal="right"/>
    </xf>
    <xf numFmtId="1" fontId="3" fillId="7" borderId="1132" xfId="0" applyNumberFormat="1" applyFont="1" applyFill="1" applyBorder="1"/>
    <xf numFmtId="1" fontId="3" fillId="4" borderId="1121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0" borderId="1123" xfId="0" applyNumberFormat="1" applyFont="1" applyBorder="1" applyAlignment="1">
      <alignment horizontal="right"/>
    </xf>
    <xf numFmtId="1" fontId="3" fillId="8" borderId="10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0" xfId="0" applyNumberFormat="1" applyFont="1" applyFill="1" applyBorder="1"/>
    <xf numFmtId="1" fontId="3" fillId="8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6" xfId="0" applyNumberFormat="1" applyFont="1" applyFill="1" applyBorder="1"/>
    <xf numFmtId="1" fontId="3" fillId="4" borderId="1066" xfId="0" applyNumberFormat="1" applyFont="1" applyFill="1" applyBorder="1" applyProtection="1">
      <protection locked="0"/>
    </xf>
    <xf numFmtId="1" fontId="3" fillId="8" borderId="107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1091" xfId="0" applyNumberFormat="1" applyFont="1" applyBorder="1" applyAlignment="1">
      <alignment horizontal="left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0" borderId="1091" xfId="0" quotePrefix="1" applyNumberFormat="1" applyFont="1" applyBorder="1" applyAlignment="1">
      <alignment horizontal="left"/>
    </xf>
    <xf numFmtId="1" fontId="3" fillId="3" borderId="1104" xfId="0" applyNumberFormat="1" applyFont="1" applyFill="1" applyBorder="1" applyAlignment="1">
      <alignment horizontal="right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0" borderId="895" xfId="0" applyNumberFormat="1" applyFont="1" applyBorder="1" applyAlignment="1" applyProtection="1">
      <alignment horizontal="center" vertical="center" wrapText="1"/>
      <protection hidden="1"/>
    </xf>
    <xf numFmtId="1" fontId="3" fillId="0" borderId="1071" xfId="0" applyNumberFormat="1" applyFont="1" applyBorder="1" applyAlignment="1" applyProtection="1">
      <alignment vertical="center" wrapText="1"/>
      <protection hidden="1"/>
    </xf>
    <xf numFmtId="1" fontId="3" fillId="0" borderId="846" xfId="0" applyNumberFormat="1" applyFont="1" applyBorder="1" applyAlignment="1">
      <alignment horizontal="right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64" fontId="3" fillId="0" borderId="1010" xfId="18" applyNumberFormat="1" applyFont="1" applyBorder="1" applyAlignment="1" applyProtection="1">
      <alignment horizontal="center" vertical="center" wrapText="1"/>
    </xf>
    <xf numFmtId="164" fontId="3" fillId="0" borderId="1015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/>
    </xf>
    <xf numFmtId="1" fontId="3" fillId="0" borderId="1091" xfId="0" quotePrefix="1" applyNumberFormat="1" applyFont="1" applyBorder="1" applyAlignment="1">
      <alignment horizontal="left" wrapText="1"/>
    </xf>
    <xf numFmtId="166" fontId="3" fillId="5" borderId="551" xfId="18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5" xfId="19" applyNumberFormat="1" applyFont="1" applyFill="1" applyBorder="1" applyAlignment="1" applyProtection="1">
      <alignment horizontal="right"/>
    </xf>
    <xf numFmtId="166" fontId="3" fillId="0" borderId="1016" xfId="19" applyNumberFormat="1" applyFont="1" applyFill="1" applyBorder="1" applyAlignment="1" applyProtection="1">
      <alignment horizontal="right"/>
    </xf>
    <xf numFmtId="166" fontId="3" fillId="0" borderId="1031" xfId="19" applyNumberFormat="1" applyFont="1" applyFill="1" applyBorder="1" applyAlignment="1" applyProtection="1">
      <alignment horizontal="right"/>
    </xf>
    <xf numFmtId="166" fontId="3" fillId="0" borderId="1014" xfId="19" applyNumberFormat="1" applyFont="1" applyFill="1" applyBorder="1" applyAlignment="1" applyProtection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7" borderId="866" xfId="0" applyNumberFormat="1" applyFont="1" applyFill="1" applyBorder="1"/>
    <xf numFmtId="1" fontId="3" fillId="7" borderId="894" xfId="0" applyNumberFormat="1" applyFont="1" applyFill="1" applyBorder="1"/>
    <xf numFmtId="1" fontId="3" fillId="7" borderId="883" xfId="0" applyNumberFormat="1" applyFont="1" applyFill="1" applyBorder="1"/>
    <xf numFmtId="1" fontId="3" fillId="7" borderId="886" xfId="0" applyNumberFormat="1" applyFont="1" applyFill="1" applyBorder="1"/>
    <xf numFmtId="1" fontId="3" fillId="8" borderId="873" xfId="0" applyNumberFormat="1" applyFont="1" applyFill="1" applyBorder="1" applyProtection="1">
      <protection locked="0"/>
    </xf>
    <xf numFmtId="1" fontId="3" fillId="7" borderId="896" xfId="0" applyNumberFormat="1" applyFont="1" applyFill="1" applyBorder="1"/>
    <xf numFmtId="1" fontId="3" fillId="8" borderId="1033" xfId="0" applyNumberFormat="1" applyFont="1" applyFill="1" applyBorder="1" applyProtection="1">
      <protection locked="0"/>
    </xf>
    <xf numFmtId="1" fontId="3" fillId="8" borderId="467" xfId="0" applyNumberFormat="1" applyFont="1" applyFill="1" applyBorder="1" applyProtection="1">
      <protection locked="0"/>
    </xf>
    <xf numFmtId="1" fontId="3" fillId="6" borderId="1095" xfId="0" applyNumberFormat="1" applyFont="1" applyFill="1" applyBorder="1"/>
    <xf numFmtId="1" fontId="3" fillId="8" borderId="1093" xfId="0" applyNumberFormat="1" applyFont="1" applyFill="1" applyBorder="1" applyProtection="1">
      <protection locked="0"/>
    </xf>
    <xf numFmtId="1" fontId="3" fillId="8" borderId="786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horizontal="left" vertical="center"/>
    </xf>
    <xf numFmtId="1" fontId="3" fillId="7" borderId="938" xfId="0" applyNumberFormat="1" applyFont="1" applyFill="1" applyBorder="1"/>
    <xf numFmtId="1" fontId="3" fillId="7" borderId="1032" xfId="0" applyNumberFormat="1" applyFont="1" applyFill="1" applyBorder="1"/>
    <xf numFmtId="1" fontId="3" fillId="7" borderId="809" xfId="0" applyNumberFormat="1" applyFont="1" applyFill="1" applyBorder="1"/>
    <xf numFmtId="1" fontId="3" fillId="7" borderId="1098" xfId="0" applyNumberFormat="1" applyFont="1" applyFill="1" applyBorder="1"/>
    <xf numFmtId="1" fontId="3" fillId="7" borderId="1074" xfId="0" applyNumberFormat="1" applyFont="1" applyFill="1" applyBorder="1"/>
    <xf numFmtId="1" fontId="3" fillId="7" borderId="1099" xfId="0" applyNumberFormat="1" applyFont="1" applyFill="1" applyBorder="1"/>
    <xf numFmtId="1" fontId="3" fillId="8" borderId="1075" xfId="0" applyNumberFormat="1" applyFont="1" applyFill="1" applyBorder="1" applyProtection="1">
      <protection locked="0"/>
    </xf>
    <xf numFmtId="1" fontId="3" fillId="6" borderId="1076" xfId="0" applyNumberFormat="1" applyFont="1" applyFill="1" applyBorder="1"/>
    <xf numFmtId="1" fontId="3" fillId="7" borderId="785" xfId="0" applyNumberFormat="1" applyFont="1" applyFill="1" applyBorder="1"/>
    <xf numFmtId="1" fontId="3" fillId="0" borderId="926" xfId="0" applyNumberFormat="1" applyFont="1" applyBorder="1" applyAlignment="1">
      <alignment horizontal="left" vertical="center"/>
    </xf>
    <xf numFmtId="1" fontId="3" fillId="7" borderId="905" xfId="0" applyNumberFormat="1" applyFont="1" applyFill="1" applyBorder="1"/>
    <xf numFmtId="1" fontId="3" fillId="7" borderId="976" xfId="0" applyNumberFormat="1" applyFont="1" applyFill="1" applyBorder="1"/>
    <xf numFmtId="1" fontId="3" fillId="7" borderId="1093" xfId="0" applyNumberFormat="1" applyFont="1" applyFill="1" applyBorder="1"/>
    <xf numFmtId="1" fontId="3" fillId="7" borderId="1097" xfId="0" applyNumberFormat="1" applyFont="1" applyFill="1" applyBorder="1"/>
    <xf numFmtId="1" fontId="3" fillId="7" borderId="1077" xfId="0" applyNumberFormat="1" applyFont="1" applyFill="1" applyBorder="1"/>
    <xf numFmtId="1" fontId="3" fillId="7" borderId="1076" xfId="0" applyNumberFormat="1" applyFont="1" applyFill="1" applyBorder="1"/>
    <xf numFmtId="1" fontId="3" fillId="7" borderId="1100" xfId="0" applyNumberFormat="1" applyFont="1" applyFill="1" applyBorder="1"/>
    <xf numFmtId="1" fontId="3" fillId="8" borderId="882" xfId="0" applyNumberFormat="1" applyFont="1" applyFill="1" applyBorder="1" applyProtection="1">
      <protection locked="0"/>
    </xf>
    <xf numFmtId="1" fontId="3" fillId="7" borderId="1094" xfId="0" applyNumberFormat="1" applyFont="1" applyFill="1" applyBorder="1"/>
    <xf numFmtId="1" fontId="3" fillId="7" borderId="1092" xfId="0" applyNumberFormat="1" applyFont="1" applyFill="1" applyBorder="1"/>
    <xf numFmtId="1" fontId="3" fillId="0" borderId="1042" xfId="0" applyNumberFormat="1" applyFont="1" applyBorder="1" applyAlignment="1">
      <alignment horizontal="left" wrapText="1"/>
    </xf>
    <xf numFmtId="1" fontId="3" fillId="8" borderId="963" xfId="0" applyNumberFormat="1" applyFont="1" applyFill="1" applyBorder="1" applyProtection="1">
      <protection locked="0"/>
    </xf>
    <xf numFmtId="1" fontId="3" fillId="3" borderId="1084" xfId="0" applyNumberFormat="1" applyFont="1" applyFill="1" applyBorder="1" applyAlignment="1">
      <alignment horizontal="left" wrapText="1"/>
    </xf>
    <xf numFmtId="1" fontId="3" fillId="7" borderId="1095" xfId="0" applyNumberFormat="1" applyFont="1" applyFill="1" applyBorder="1"/>
    <xf numFmtId="1" fontId="3" fillId="0" borderId="1091" xfId="0" applyNumberFormat="1" applyFont="1" applyBorder="1" applyAlignment="1">
      <alignment horizontal="left" wrapText="1"/>
    </xf>
    <xf numFmtId="1" fontId="3" fillId="0" borderId="1082" xfId="0" applyNumberFormat="1" applyFont="1" applyBorder="1" applyAlignment="1">
      <alignment horizontal="left" wrapText="1"/>
    </xf>
    <xf numFmtId="1" fontId="3" fillId="3" borderId="1000" xfId="0" applyNumberFormat="1" applyFont="1" applyFill="1" applyBorder="1" applyAlignment="1">
      <alignment horizontal="left" vertical="top" wrapText="1"/>
    </xf>
    <xf numFmtId="1" fontId="3" fillId="3" borderId="1082" xfId="0" applyNumberFormat="1" applyFont="1" applyFill="1" applyBorder="1" applyAlignment="1">
      <alignment horizontal="left" wrapText="1"/>
    </xf>
    <xf numFmtId="1" fontId="3" fillId="3" borderId="1082" xfId="0" applyNumberFormat="1" applyFont="1" applyFill="1" applyBorder="1" applyAlignment="1">
      <alignment horizontal="left" vertical="top" wrapText="1"/>
    </xf>
    <xf numFmtId="1" fontId="3" fillId="0" borderId="1072" xfId="0" applyNumberFormat="1" applyFont="1" applyBorder="1"/>
    <xf numFmtId="1" fontId="6" fillId="3" borderId="780" xfId="0" applyNumberFormat="1" applyFont="1" applyFill="1" applyBorder="1"/>
    <xf numFmtId="1" fontId="3" fillId="0" borderId="1079" xfId="0" applyNumberFormat="1" applyFont="1" applyBorder="1" applyAlignment="1">
      <alignment horizontal="center" vertical="center" wrapText="1"/>
    </xf>
    <xf numFmtId="1" fontId="3" fillId="4" borderId="886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horizontal="left" wrapText="1"/>
    </xf>
    <xf numFmtId="1" fontId="6" fillId="4" borderId="551" xfId="0" applyNumberFormat="1" applyFont="1" applyFill="1" applyBorder="1" applyProtection="1">
      <protection locked="0"/>
    </xf>
    <xf numFmtId="1" fontId="6" fillId="4" borderId="1071" xfId="0" applyNumberFormat="1" applyFont="1" applyFill="1" applyBorder="1" applyProtection="1">
      <protection locked="0"/>
    </xf>
    <xf numFmtId="1" fontId="27" fillId="3" borderId="1011" xfId="0" applyNumberFormat="1" applyFont="1" applyFill="1" applyBorder="1"/>
    <xf numFmtId="1" fontId="39" fillId="3" borderId="1011" xfId="0" applyNumberFormat="1" applyFont="1" applyFill="1" applyBorder="1"/>
    <xf numFmtId="1" fontId="3" fillId="3" borderId="1135" xfId="0" applyNumberFormat="1" applyFont="1" applyFill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5" borderId="1000" xfId="0" applyNumberFormat="1" applyFont="1" applyFill="1" applyBorder="1" applyAlignment="1">
      <alignment vertical="center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082" xfId="0" applyNumberFormat="1" applyFont="1" applyFill="1" applyBorder="1" applyAlignment="1">
      <alignment vertical="center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5" borderId="846" xfId="0" applyNumberFormat="1" applyFont="1" applyFill="1" applyBorder="1" applyAlignment="1">
      <alignment vertical="center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0" borderId="1010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vertical="center"/>
    </xf>
    <xf numFmtId="1" fontId="3" fillId="0" borderId="1012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5" borderId="551" xfId="0" applyNumberFormat="1" applyFont="1" applyFill="1" applyBorder="1" applyAlignment="1">
      <alignment vertical="center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5" borderId="1071" xfId="0" applyNumberFormat="1" applyFont="1" applyFill="1" applyBorder="1" applyAlignment="1">
      <alignment vertical="center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0" borderId="1103" xfId="0" applyNumberFormat="1" applyFont="1" applyBorder="1" applyAlignment="1">
      <alignment horizontal="center" vertical="center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5" borderId="1019" xfId="0" applyNumberFormat="1" applyFont="1" applyFill="1" applyBorder="1" applyAlignment="1">
      <alignment vertical="center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371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vertical="center"/>
    </xf>
    <xf numFmtId="1" fontId="27" fillId="3" borderId="862" xfId="0" applyNumberFormat="1" applyFont="1" applyFill="1" applyBorder="1"/>
    <xf numFmtId="1" fontId="3" fillId="4" borderId="1029" xfId="0" applyNumberFormat="1" applyFont="1" applyFill="1" applyBorder="1" applyProtection="1">
      <protection locked="0"/>
    </xf>
    <xf numFmtId="1" fontId="27" fillId="3" borderId="780" xfId="0" applyNumberFormat="1" applyFont="1" applyFill="1" applyBorder="1"/>
    <xf numFmtId="1" fontId="3" fillId="3" borderId="846" xfId="0" applyNumberFormat="1" applyFont="1" applyFill="1" applyBorder="1" applyAlignment="1">
      <alignment vertical="center"/>
    </xf>
    <xf numFmtId="0" fontId="4" fillId="6" borderId="844" xfId="10" applyFont="1" applyFill="1" applyBorder="1" applyProtection="1"/>
    <xf numFmtId="1" fontId="3" fillId="0" borderId="1012" xfId="0" applyNumberFormat="1" applyFont="1" applyBorder="1"/>
    <xf numFmtId="1" fontId="3" fillId="0" borderId="1079" xfId="0" applyNumberFormat="1" applyFont="1" applyBorder="1"/>
    <xf numFmtId="1" fontId="27" fillId="3" borderId="1139" xfId="0" applyNumberFormat="1" applyFont="1" applyFill="1" applyBorder="1"/>
    <xf numFmtId="1" fontId="3" fillId="3" borderId="1141" xfId="1" applyNumberFormat="1" applyFont="1" applyFill="1" applyBorder="1" applyAlignment="1">
      <alignment horizontal="right"/>
    </xf>
    <xf numFmtId="1" fontId="3" fillId="3" borderId="912" xfId="1" applyNumberFormat="1" applyFont="1" applyFill="1" applyBorder="1" applyAlignment="1">
      <alignment horizontal="right"/>
    </xf>
    <xf numFmtId="1" fontId="3" fillId="3" borderId="1020" xfId="1" applyNumberFormat="1" applyFont="1" applyFill="1" applyBorder="1" applyAlignment="1">
      <alignment horizontal="right"/>
    </xf>
    <xf numFmtId="1" fontId="3" fillId="3" borderId="1142" xfId="1" applyNumberFormat="1" applyFont="1" applyFill="1" applyBorder="1" applyAlignment="1">
      <alignment horizontal="right"/>
    </xf>
    <xf numFmtId="1" fontId="3" fillId="3" borderId="1144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6" xfId="1" applyNumberFormat="1" applyFont="1" applyFill="1" applyBorder="1" applyAlignment="1">
      <alignment horizontal="right"/>
    </xf>
    <xf numFmtId="1" fontId="3" fillId="3" borderId="1098" xfId="1" applyNumberFormat="1" applyFont="1" applyFill="1" applyBorder="1" applyAlignment="1">
      <alignment horizontal="right"/>
    </xf>
    <xf numFmtId="1" fontId="3" fillId="3" borderId="1077" xfId="1" applyNumberFormat="1" applyFont="1" applyFill="1" applyBorder="1" applyAlignment="1">
      <alignment horizontal="right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4" fillId="0" borderId="1153" xfId="0" applyNumberFormat="1" applyFont="1" applyBorder="1"/>
    <xf numFmtId="1" fontId="3" fillId="0" borderId="1151" xfId="0" applyNumberFormat="1" applyFont="1" applyBorder="1"/>
    <xf numFmtId="1" fontId="3" fillId="0" borderId="1152" xfId="0" applyNumberFormat="1" applyFont="1" applyBorder="1"/>
    <xf numFmtId="1" fontId="3" fillId="0" borderId="1150" xfId="0" applyNumberFormat="1" applyFont="1" applyBorder="1"/>
    <xf numFmtId="1" fontId="3" fillId="4" borderId="1151" xfId="0" applyNumberFormat="1" applyFont="1" applyFill="1" applyBorder="1" applyProtection="1">
      <protection locked="0"/>
    </xf>
    <xf numFmtId="1" fontId="3" fillId="4" borderId="1150" xfId="0" applyNumberFormat="1" applyFont="1" applyFill="1" applyBorder="1" applyProtection="1">
      <protection locked="0"/>
    </xf>
    <xf numFmtId="1" fontId="3" fillId="4" borderId="1154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0" borderId="467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0" borderId="1093" xfId="0" applyNumberFormat="1" applyFont="1" applyBorder="1" applyAlignment="1">
      <alignment vertical="center" wrapText="1"/>
    </xf>
    <xf numFmtId="1" fontId="3" fillId="0" borderId="1078" xfId="0" applyNumberFormat="1" applyFont="1" applyBorder="1"/>
    <xf numFmtId="1" fontId="3" fillId="3" borderId="786" xfId="0" applyNumberFormat="1" applyFont="1" applyFill="1" applyBorder="1" applyAlignment="1">
      <alignment vertical="center" wrapText="1"/>
    </xf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6" xfId="0" applyNumberFormat="1" applyFont="1" applyBorder="1"/>
    <xf numFmtId="1" fontId="3" fillId="0" borderId="1157" xfId="0" applyNumberFormat="1" applyFont="1" applyBorder="1"/>
    <xf numFmtId="1" fontId="3" fillId="0" borderId="1148" xfId="0" applyNumberFormat="1" applyFont="1" applyBorder="1"/>
    <xf numFmtId="1" fontId="3" fillId="0" borderId="1158" xfId="0" applyNumberFormat="1" applyFont="1" applyBorder="1" applyAlignment="1">
      <alignment vertical="center" wrapText="1"/>
    </xf>
    <xf numFmtId="1" fontId="3" fillId="0" borderId="543" xfId="0" applyNumberFormat="1" applyFont="1" applyBorder="1"/>
    <xf numFmtId="1" fontId="3" fillId="0" borderId="351" xfId="0" applyNumberFormat="1" applyFont="1" applyBorder="1" applyAlignment="1">
      <alignment vertical="center" wrapText="1"/>
    </xf>
    <xf numFmtId="1" fontId="3" fillId="0" borderId="1147" xfId="0" applyNumberFormat="1" applyFont="1" applyBorder="1" applyAlignment="1">
      <alignment vertical="center"/>
    </xf>
    <xf numFmtId="1" fontId="3" fillId="0" borderId="1151" xfId="0" applyNumberFormat="1" applyFont="1" applyBorder="1" applyAlignment="1">
      <alignment horizontal="right" vertical="center"/>
    </xf>
    <xf numFmtId="1" fontId="3" fillId="0" borderId="866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5" borderId="1078" xfId="0" applyNumberFormat="1" applyFont="1" applyFill="1" applyBorder="1" applyAlignment="1">
      <alignment horizontal="left"/>
    </xf>
    <xf numFmtId="1" fontId="3" fillId="0" borderId="1145" xfId="0" applyNumberFormat="1" applyFont="1" applyBorder="1" applyAlignment="1">
      <alignment horizontal="right" vertical="center"/>
    </xf>
    <xf numFmtId="1" fontId="3" fillId="0" borderId="1146" xfId="0" applyNumberFormat="1" applyFont="1" applyBorder="1" applyAlignment="1">
      <alignment horizontal="right" vertical="center"/>
    </xf>
    <xf numFmtId="1" fontId="3" fillId="5" borderId="391" xfId="0" applyNumberFormat="1" applyFont="1" applyFill="1" applyBorder="1" applyAlignment="1">
      <alignment horizontal="right"/>
    </xf>
    <xf numFmtId="1" fontId="3" fillId="0" borderId="1078" xfId="0" applyNumberFormat="1" applyFont="1" applyBorder="1" applyAlignment="1">
      <alignment wrapText="1"/>
    </xf>
    <xf numFmtId="1" fontId="3" fillId="5" borderId="1078" xfId="0" applyNumberFormat="1" applyFont="1" applyFill="1" applyBorder="1" applyAlignment="1">
      <alignment horizontal="left" wrapText="1"/>
    </xf>
    <xf numFmtId="1" fontId="3" fillId="5" borderId="391" xfId="0" applyNumberFormat="1" applyFont="1" applyFill="1" applyBorder="1" applyAlignment="1">
      <alignment horizontal="right" vertical="center" wrapText="1"/>
    </xf>
    <xf numFmtId="1" fontId="3" fillId="5" borderId="377" xfId="0" applyNumberFormat="1" applyFont="1" applyFill="1" applyBorder="1" applyAlignment="1">
      <alignment horizontal="left"/>
    </xf>
    <xf numFmtId="1" fontId="3" fillId="6" borderId="377" xfId="0" applyNumberFormat="1" applyFont="1" applyFill="1" applyBorder="1" applyAlignment="1">
      <alignment horizontal="left"/>
    </xf>
    <xf numFmtId="1" fontId="3" fillId="7" borderId="1091" xfId="0" applyNumberFormat="1" applyFont="1" applyFill="1" applyBorder="1"/>
    <xf numFmtId="1" fontId="3" fillId="7" borderId="1084" xfId="0" applyNumberFormat="1" applyFont="1" applyFill="1" applyBorder="1"/>
    <xf numFmtId="1" fontId="3" fillId="0" borderId="551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0" borderId="1098" xfId="0" applyNumberFormat="1" applyFont="1" applyBorder="1" applyAlignment="1">
      <alignment vertical="center"/>
    </xf>
    <xf numFmtId="1" fontId="3" fillId="5" borderId="1150" xfId="0" applyNumberFormat="1" applyFont="1" applyFill="1" applyBorder="1" applyAlignment="1">
      <alignment horizontal="center" vertical="center" wrapText="1"/>
    </xf>
    <xf numFmtId="1" fontId="3" fillId="5" borderId="1156" xfId="0" applyNumberFormat="1" applyFont="1" applyFill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left"/>
    </xf>
    <xf numFmtId="1" fontId="3" fillId="4" borderId="1144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4" borderId="1100" xfId="0" applyNumberFormat="1" applyFont="1" applyFill="1" applyBorder="1" applyAlignment="1" applyProtection="1">
      <alignment wrapText="1"/>
      <protection locked="0"/>
    </xf>
    <xf numFmtId="1" fontId="3" fillId="4" borderId="1075" xfId="0" applyNumberFormat="1" applyFont="1" applyFill="1" applyBorder="1" applyAlignment="1" applyProtection="1">
      <alignment wrapText="1"/>
      <protection locked="0"/>
    </xf>
    <xf numFmtId="1" fontId="3" fillId="3" borderId="1147" xfId="0" applyNumberFormat="1" applyFont="1" applyFill="1" applyBorder="1" applyAlignment="1">
      <alignment horizontal="center" wrapText="1"/>
    </xf>
    <xf numFmtId="1" fontId="3" fillId="3" borderId="1153" xfId="0" applyNumberFormat="1" applyFont="1" applyFill="1" applyBorder="1" applyAlignment="1">
      <alignment horizontal="right" wrapText="1"/>
    </xf>
    <xf numFmtId="1" fontId="3" fillId="0" borderId="1098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109" xfId="0" applyNumberFormat="1" applyFont="1" applyBorder="1" applyAlignment="1">
      <alignment wrapText="1"/>
    </xf>
    <xf numFmtId="1" fontId="3" fillId="0" borderId="1075" xfId="0" applyNumberFormat="1" applyFont="1" applyBorder="1" applyAlignment="1">
      <alignment wrapText="1"/>
    </xf>
    <xf numFmtId="1" fontId="3" fillId="5" borderId="1151" xfId="0" applyNumberFormat="1" applyFont="1" applyFill="1" applyBorder="1" applyAlignment="1">
      <alignment horizontal="center" vertical="center"/>
    </xf>
    <xf numFmtId="1" fontId="3" fillId="5" borderId="1157" xfId="0" applyNumberFormat="1" applyFont="1" applyFill="1" applyBorder="1" applyAlignment="1">
      <alignment horizontal="center" vertical="center"/>
    </xf>
    <xf numFmtId="1" fontId="3" fillId="5" borderId="1148" xfId="0" applyNumberFormat="1" applyFont="1" applyFill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4" borderId="1108" xfId="0" applyNumberFormat="1" applyFont="1" applyFill="1" applyBorder="1" applyAlignment="1" applyProtection="1">
      <alignment wrapText="1"/>
      <protection locked="0"/>
    </xf>
    <xf numFmtId="1" fontId="3" fillId="5" borderId="1071" xfId="0" applyNumberFormat="1" applyFont="1" applyFill="1" applyBorder="1"/>
    <xf numFmtId="1" fontId="3" fillId="3" borderId="1153" xfId="0" applyNumberFormat="1" applyFont="1" applyFill="1" applyBorder="1"/>
    <xf numFmtId="1" fontId="3" fillId="5" borderId="1151" xfId="0" applyNumberFormat="1" applyFont="1" applyFill="1" applyBorder="1"/>
    <xf numFmtId="1" fontId="3" fillId="5" borderId="1157" xfId="0" applyNumberFormat="1" applyFont="1" applyFill="1" applyBorder="1"/>
    <xf numFmtId="1" fontId="3" fillId="5" borderId="1148" xfId="0" applyNumberFormat="1" applyFont="1" applyFill="1" applyBorder="1"/>
    <xf numFmtId="1" fontId="3" fillId="5" borderId="1156" xfId="0" applyNumberFormat="1" applyFont="1" applyFill="1" applyBorder="1"/>
    <xf numFmtId="1" fontId="3" fillId="5" borderId="1150" xfId="0" applyNumberFormat="1" applyFont="1" applyFill="1" applyBorder="1"/>
    <xf numFmtId="1" fontId="3" fillId="3" borderId="1156" xfId="0" applyNumberFormat="1" applyFont="1" applyFill="1" applyBorder="1"/>
    <xf numFmtId="1" fontId="3" fillId="3" borderId="1157" xfId="0" applyNumberFormat="1" applyFont="1" applyFill="1" applyBorder="1"/>
    <xf numFmtId="1" fontId="3" fillId="3" borderId="1152" xfId="0" applyNumberFormat="1" applyFont="1" applyFill="1" applyBorder="1"/>
    <xf numFmtId="1" fontId="3" fillId="3" borderId="1151" xfId="0" applyNumberFormat="1" applyFont="1" applyFill="1" applyBorder="1"/>
    <xf numFmtId="1" fontId="3" fillId="3" borderId="1150" xfId="0" applyNumberFormat="1" applyFont="1" applyFill="1" applyBorder="1"/>
    <xf numFmtId="1" fontId="3" fillId="0" borderId="1153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20" borderId="377" xfId="0" applyNumberFormat="1" applyFont="1" applyFill="1" applyBorder="1" applyAlignment="1">
      <alignment horizontal="left" wrapText="1"/>
    </xf>
    <xf numFmtId="1" fontId="3" fillId="3" borderId="1154" xfId="0" applyNumberFormat="1" applyFont="1" applyFill="1" applyBorder="1"/>
    <xf numFmtId="1" fontId="3" fillId="3" borderId="1153" xfId="0" applyNumberFormat="1" applyFont="1" applyFill="1" applyBorder="1" applyAlignment="1">
      <alignment horizontal="center" vertical="center"/>
    </xf>
    <xf numFmtId="1" fontId="3" fillId="3" borderId="1071" xfId="0" applyNumberFormat="1" applyFont="1" applyFill="1" applyBorder="1" applyAlignment="1">
      <alignment wrapText="1"/>
    </xf>
    <xf numFmtId="1" fontId="3" fillId="3" borderId="1153" xfId="0" applyNumberFormat="1" applyFont="1" applyFill="1" applyBorder="1" applyAlignment="1">
      <alignment horizont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vertical="center"/>
    </xf>
    <xf numFmtId="1" fontId="3" fillId="3" borderId="1158" xfId="0" applyNumberFormat="1" applyFont="1" applyFill="1" applyBorder="1"/>
    <xf numFmtId="1" fontId="3" fillId="4" borderId="1144" xfId="0" applyNumberFormat="1" applyFont="1" applyFill="1" applyBorder="1" applyProtection="1">
      <protection locked="0"/>
    </xf>
    <xf numFmtId="1" fontId="3" fillId="4" borderId="1145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3" borderId="847" xfId="0" applyNumberFormat="1" applyFont="1" applyFill="1" applyBorder="1" applyAlignment="1">
      <alignment vertical="center"/>
    </xf>
    <xf numFmtId="1" fontId="6" fillId="0" borderId="1162" xfId="0" applyNumberFormat="1" applyFont="1" applyBorder="1" applyProtection="1">
      <protection locked="0"/>
    </xf>
    <xf numFmtId="1" fontId="6" fillId="0" borderId="1163" xfId="0" applyNumberFormat="1" applyFont="1" applyBorder="1" applyAlignment="1">
      <alignment vertical="center"/>
    </xf>
    <xf numFmtId="1" fontId="6" fillId="0" borderId="1162" xfId="0" applyNumberFormat="1" applyFont="1" applyBorder="1"/>
    <xf numFmtId="1" fontId="6" fillId="0" borderId="1164" xfId="0" applyNumberFormat="1" applyFont="1" applyBorder="1"/>
    <xf numFmtId="1" fontId="3" fillId="0" borderId="1165" xfId="0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left" vertical="center" wrapText="1"/>
    </xf>
    <xf numFmtId="1" fontId="3" fillId="0" borderId="1158" xfId="0" applyNumberFormat="1" applyFont="1" applyBorder="1"/>
    <xf numFmtId="1" fontId="3" fillId="0" borderId="1171" xfId="0" applyNumberFormat="1" applyFont="1" applyBorder="1" applyAlignment="1">
      <alignment horizontal="center" vertical="center" wrapText="1"/>
    </xf>
    <xf numFmtId="1" fontId="3" fillId="4" borderId="1173" xfId="0" applyNumberFormat="1" applyFont="1" applyFill="1" applyBorder="1" applyProtection="1">
      <protection locked="0"/>
    </xf>
    <xf numFmtId="1" fontId="3" fillId="0" borderId="1174" xfId="0" applyNumberFormat="1" applyFont="1" applyBorder="1" applyAlignment="1">
      <alignment horizontal="left" vertical="center" wrapText="1"/>
    </xf>
    <xf numFmtId="1" fontId="6" fillId="0" borderId="1175" xfId="0" applyNumberFormat="1" applyFont="1" applyBorder="1"/>
    <xf numFmtId="1" fontId="6" fillId="0" borderId="1116" xfId="0" applyNumberFormat="1" applyFont="1" applyBorder="1"/>
    <xf numFmtId="1" fontId="6" fillId="0" borderId="1176" xfId="0" applyNumberFormat="1" applyFont="1" applyBorder="1"/>
    <xf numFmtId="1" fontId="3" fillId="0" borderId="1178" xfId="0" applyNumberFormat="1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1" fontId="3" fillId="3" borderId="1165" xfId="0" applyNumberFormat="1" applyFont="1" applyFill="1" applyBorder="1" applyAlignment="1">
      <alignment horizontal="center" vertical="center" wrapText="1"/>
    </xf>
    <xf numFmtId="1" fontId="3" fillId="3" borderId="1157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3" borderId="1186" xfId="0" applyNumberFormat="1" applyFont="1" applyFill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3" borderId="1158" xfId="0" applyNumberFormat="1" applyFont="1" applyFill="1" applyBorder="1" applyAlignment="1">
      <alignment horizontal="left" wrapText="1"/>
    </xf>
    <xf numFmtId="1" fontId="3" fillId="3" borderId="1189" xfId="0" applyNumberFormat="1" applyFont="1" applyFill="1" applyBorder="1" applyAlignment="1">
      <alignment horizontal="right" wrapText="1"/>
    </xf>
    <xf numFmtId="1" fontId="3" fillId="5" borderId="846" xfId="0" applyNumberFormat="1" applyFont="1" applyFill="1" applyBorder="1" applyAlignment="1">
      <alignment horizontal="left"/>
    </xf>
    <xf numFmtId="1" fontId="3" fillId="0" borderId="1174" xfId="0" applyNumberFormat="1" applyFont="1" applyBorder="1" applyAlignment="1">
      <alignment horizontal="center"/>
    </xf>
    <xf numFmtId="1" fontId="3" fillId="3" borderId="1165" xfId="0" applyNumberFormat="1" applyFont="1" applyFill="1" applyBorder="1" applyAlignment="1">
      <alignment horizontal="right" wrapText="1"/>
    </xf>
    <xf numFmtId="1" fontId="3" fillId="3" borderId="1157" xfId="0" applyNumberFormat="1" applyFont="1" applyFill="1" applyBorder="1" applyAlignment="1">
      <alignment horizontal="right" wrapText="1"/>
    </xf>
    <xf numFmtId="1" fontId="3" fillId="3" borderId="1180" xfId="0" applyNumberFormat="1" applyFont="1" applyFill="1" applyBorder="1" applyAlignment="1">
      <alignment horizontal="right" wrapText="1"/>
    </xf>
    <xf numFmtId="1" fontId="3" fillId="0" borderId="1180" xfId="0" applyNumberFormat="1" applyFont="1" applyBorder="1"/>
    <xf numFmtId="1" fontId="3" fillId="0" borderId="1190" xfId="0" applyNumberFormat="1" applyFont="1" applyBorder="1"/>
    <xf numFmtId="1" fontId="3" fillId="3" borderId="1074" xfId="0" applyNumberFormat="1" applyFont="1" applyFill="1" applyBorder="1" applyAlignment="1">
      <alignment horizontal="right" wrapText="1"/>
    </xf>
    <xf numFmtId="1" fontId="3" fillId="5" borderId="1157" xfId="0" applyNumberFormat="1" applyFont="1" applyFill="1" applyBorder="1" applyAlignment="1">
      <alignment horizontal="center" vertical="center" wrapText="1"/>
    </xf>
    <xf numFmtId="1" fontId="3" fillId="5" borderId="1166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wrapText="1"/>
    </xf>
    <xf numFmtId="1" fontId="3" fillId="5" borderId="1174" xfId="0" applyNumberFormat="1" applyFont="1" applyFill="1" applyBorder="1"/>
    <xf numFmtId="1" fontId="3" fillId="0" borderId="1075" xfId="0" applyNumberFormat="1" applyFont="1" applyBorder="1"/>
    <xf numFmtId="1" fontId="3" fillId="0" borderId="1074" xfId="0" applyNumberFormat="1" applyFont="1" applyBorder="1"/>
    <xf numFmtId="1" fontId="3" fillId="0" borderId="1076" xfId="0" applyNumberFormat="1" applyFont="1" applyBorder="1"/>
    <xf numFmtId="1" fontId="3" fillId="0" borderId="1098" xfId="0" applyNumberFormat="1" applyFont="1" applyBorder="1"/>
    <xf numFmtId="1" fontId="3" fillId="5" borderId="1193" xfId="0" applyNumberFormat="1" applyFont="1" applyFill="1" applyBorder="1"/>
    <xf numFmtId="1" fontId="3" fillId="0" borderId="1195" xfId="0" applyNumberFormat="1" applyFont="1" applyBorder="1" applyAlignment="1">
      <alignment horizontal="center" vertical="center" wrapText="1"/>
    </xf>
    <xf numFmtId="1" fontId="3" fillId="3" borderId="377" xfId="0" applyNumberFormat="1" applyFont="1" applyFill="1" applyBorder="1" applyAlignment="1">
      <alignment wrapText="1"/>
    </xf>
    <xf numFmtId="1" fontId="3" fillId="3" borderId="847" xfId="0" applyNumberFormat="1" applyFont="1" applyFill="1" applyBorder="1" applyAlignment="1">
      <alignment horizontal="center" wrapText="1"/>
    </xf>
    <xf numFmtId="1" fontId="3" fillId="5" borderId="1181" xfId="0" applyNumberFormat="1" applyFont="1" applyFill="1" applyBorder="1" applyAlignment="1">
      <alignment horizontal="center" vertical="center"/>
    </xf>
    <xf numFmtId="0" fontId="3" fillId="0" borderId="1158" xfId="0" applyFont="1" applyBorder="1" applyAlignment="1">
      <alignment vertical="center" wrapText="1"/>
    </xf>
    <xf numFmtId="1" fontId="3" fillId="0" borderId="1158" xfId="0" applyNumberFormat="1" applyFont="1" applyBorder="1" applyAlignment="1">
      <alignment horizontal="right" vertical="center" wrapText="1"/>
    </xf>
    <xf numFmtId="0" fontId="3" fillId="0" borderId="377" xfId="0" applyFont="1" applyBorder="1" applyAlignment="1">
      <alignment vertical="center" wrapText="1"/>
    </xf>
    <xf numFmtId="1" fontId="3" fillId="0" borderId="1158" xfId="0" applyNumberFormat="1" applyFont="1" applyBorder="1" applyAlignment="1">
      <alignment horizontal="left" vertical="center"/>
    </xf>
    <xf numFmtId="1" fontId="3" fillId="0" borderId="846" xfId="0" applyNumberFormat="1" applyFont="1" applyBorder="1" applyAlignment="1">
      <alignment horizontal="left"/>
    </xf>
    <xf numFmtId="1" fontId="2" fillId="0" borderId="1192" xfId="0" applyNumberFormat="1" applyFont="1" applyBorder="1"/>
    <xf numFmtId="0" fontId="3" fillId="0" borderId="1181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/>
    </xf>
    <xf numFmtId="1" fontId="3" fillId="0" borderId="1169" xfId="0" applyNumberFormat="1" applyFont="1" applyBorder="1" applyAlignment="1">
      <alignment horizontal="center" vertical="center"/>
    </xf>
    <xf numFmtId="0" fontId="3" fillId="0" borderId="1198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0" fontId="3" fillId="0" borderId="1191" xfId="0" applyFont="1" applyBorder="1" applyAlignment="1">
      <alignment horizontal="center" vertical="center" wrapText="1"/>
    </xf>
    <xf numFmtId="0" fontId="3" fillId="0" borderId="1197" xfId="0" applyFont="1" applyBorder="1" applyAlignment="1">
      <alignment horizontal="center" vertical="center" wrapText="1"/>
    </xf>
    <xf numFmtId="1" fontId="4" fillId="0" borderId="1195" xfId="0" applyNumberFormat="1" applyFont="1" applyBorder="1" applyAlignment="1">
      <alignment vertical="center"/>
    </xf>
    <xf numFmtId="1" fontId="3" fillId="0" borderId="1161" xfId="0" applyNumberFormat="1" applyFont="1" applyBorder="1" applyAlignment="1">
      <alignment vertical="center"/>
    </xf>
    <xf numFmtId="1" fontId="3" fillId="0" borderId="1144" xfId="0" applyNumberFormat="1" applyFont="1" applyBorder="1" applyAlignment="1">
      <alignment wrapText="1"/>
    </xf>
    <xf numFmtId="1" fontId="3" fillId="0" borderId="1146" xfId="0" applyNumberFormat="1" applyFont="1" applyBorder="1" applyAlignment="1">
      <alignment wrapText="1"/>
    </xf>
    <xf numFmtId="1" fontId="3" fillId="6" borderId="1108" xfId="0" applyNumberFormat="1" applyFont="1" applyFill="1" applyBorder="1"/>
    <xf numFmtId="1" fontId="3" fillId="0" borderId="1161" xfId="0" applyNumberFormat="1" applyFont="1" applyBorder="1" applyAlignment="1">
      <alignment vertical="center" wrapText="1"/>
    </xf>
    <xf numFmtId="1" fontId="3" fillId="0" borderId="1081" xfId="0" applyNumberFormat="1" applyFont="1" applyBorder="1" applyAlignment="1">
      <alignment wrapText="1"/>
    </xf>
    <xf numFmtId="1" fontId="3" fillId="6" borderId="963" xfId="0" applyNumberFormat="1" applyFont="1" applyFill="1" applyBorder="1"/>
    <xf numFmtId="1" fontId="3" fillId="6" borderId="1144" xfId="0" applyNumberFormat="1" applyFont="1" applyFill="1" applyBorder="1"/>
    <xf numFmtId="1" fontId="3" fillId="6" borderId="1066" xfId="0" applyNumberFormat="1" applyFont="1" applyFill="1" applyBorder="1"/>
    <xf numFmtId="1" fontId="3" fillId="6" borderId="1078" xfId="0" applyNumberFormat="1" applyFont="1" applyFill="1" applyBorder="1"/>
    <xf numFmtId="1" fontId="3" fillId="0" borderId="1084" xfId="0" applyNumberFormat="1" applyFont="1" applyBorder="1" applyAlignment="1">
      <alignment wrapText="1"/>
    </xf>
    <xf numFmtId="0" fontId="3" fillId="0" borderId="1084" xfId="0" applyFont="1" applyBorder="1"/>
    <xf numFmtId="1" fontId="3" fillId="6" borderId="1075" xfId="0" applyNumberFormat="1" applyFont="1" applyFill="1" applyBorder="1"/>
    <xf numFmtId="1" fontId="3" fillId="6" borderId="1098" xfId="0" applyNumberFormat="1" applyFont="1" applyFill="1" applyBorder="1"/>
    <xf numFmtId="1" fontId="4" fillId="3" borderId="1180" xfId="0" applyNumberFormat="1" applyFont="1" applyFill="1" applyBorder="1"/>
    <xf numFmtId="1" fontId="3" fillId="3" borderId="1189" xfId="0" applyNumberFormat="1" applyFont="1" applyFill="1" applyBorder="1"/>
    <xf numFmtId="1" fontId="3" fillId="0" borderId="1184" xfId="0" applyNumberFormat="1" applyFont="1" applyBorder="1" applyAlignment="1">
      <alignment wrapText="1"/>
    </xf>
    <xf numFmtId="1" fontId="3" fillId="0" borderId="1194" xfId="0" applyNumberFormat="1" applyFont="1" applyBorder="1" applyAlignment="1">
      <alignment wrapText="1"/>
    </xf>
    <xf numFmtId="1" fontId="3" fillId="0" borderId="1171" xfId="0" applyNumberFormat="1" applyFont="1" applyBorder="1" applyAlignment="1">
      <alignment wrapText="1"/>
    </xf>
    <xf numFmtId="1" fontId="3" fillId="4" borderId="1184" xfId="0" applyNumberFormat="1" applyFont="1" applyFill="1" applyBorder="1" applyProtection="1">
      <protection locked="0"/>
    </xf>
    <xf numFmtId="1" fontId="3" fillId="4" borderId="1171" xfId="0" applyNumberFormat="1" applyFont="1" applyFill="1" applyBorder="1" applyProtection="1">
      <protection locked="0"/>
    </xf>
    <xf numFmtId="1" fontId="3" fillId="4" borderId="1191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wrapText="1"/>
    </xf>
    <xf numFmtId="1" fontId="3" fillId="0" borderId="1171" xfId="0" applyNumberFormat="1" applyFont="1" applyBorder="1" applyAlignment="1">
      <alignment horizontal="center" vertical="center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/>
    <xf numFmtId="1" fontId="3" fillId="0" borderId="1174" xfId="0" applyNumberFormat="1" applyFont="1" applyBorder="1" applyAlignment="1">
      <alignment wrapText="1"/>
    </xf>
    <xf numFmtId="1" fontId="3" fillId="9" borderId="1165" xfId="24" applyNumberFormat="1" applyFont="1" applyBorder="1" applyProtection="1">
      <protection locked="0"/>
    </xf>
    <xf numFmtId="1" fontId="3" fillId="9" borderId="1157" xfId="24" applyNumberFormat="1" applyFont="1" applyBorder="1" applyProtection="1">
      <protection locked="0"/>
    </xf>
    <xf numFmtId="1" fontId="3" fillId="9" borderId="1169" xfId="24" applyNumberFormat="1" applyFont="1" applyBorder="1" applyProtection="1">
      <protection locked="0"/>
    </xf>
    <xf numFmtId="1" fontId="3" fillId="6" borderId="1198" xfId="24" applyNumberFormat="1" applyFont="1" applyFill="1" applyBorder="1"/>
    <xf numFmtId="1" fontId="3" fillId="6" borderId="1157" xfId="24" applyNumberFormat="1" applyFont="1" applyFill="1" applyBorder="1"/>
    <xf numFmtId="1" fontId="3" fillId="6" borderId="1169" xfId="24" applyNumberFormat="1" applyFont="1" applyFill="1" applyBorder="1"/>
    <xf numFmtId="1" fontId="3" fillId="9" borderId="1078" xfId="24" applyNumberFormat="1" applyFont="1" applyBorder="1" applyProtection="1">
      <protection locked="0"/>
    </xf>
    <xf numFmtId="1" fontId="3" fillId="0" borderId="1174" xfId="0" applyNumberFormat="1" applyFont="1" applyBorder="1"/>
    <xf numFmtId="1" fontId="3" fillId="0" borderId="1165" xfId="24" applyNumberFormat="1" applyFont="1" applyFill="1" applyBorder="1"/>
    <xf numFmtId="1" fontId="3" fillId="0" borderId="1157" xfId="24" applyNumberFormat="1" applyFont="1" applyFill="1" applyBorder="1"/>
    <xf numFmtId="1" fontId="3" fillId="0" borderId="1169" xfId="24" applyNumberFormat="1" applyFont="1" applyFill="1" applyBorder="1"/>
    <xf numFmtId="1" fontId="3" fillId="9" borderId="355" xfId="24" applyNumberFormat="1" applyFont="1" applyBorder="1" applyProtection="1">
      <protection locked="0"/>
    </xf>
    <xf numFmtId="1" fontId="3" fillId="9" borderId="1108" xfId="24" applyNumberFormat="1" applyFont="1" applyBorder="1" applyProtection="1">
      <protection locked="0"/>
    </xf>
    <xf numFmtId="1" fontId="3" fillId="9" borderId="550" xfId="24" applyNumberFormat="1" applyFont="1" applyBorder="1" applyProtection="1">
      <protection locked="0"/>
    </xf>
    <xf numFmtId="1" fontId="3" fillId="9" borderId="1066" xfId="24" applyNumberFormat="1" applyFont="1" applyBorder="1" applyProtection="1">
      <protection locked="0"/>
    </xf>
    <xf numFmtId="1" fontId="3" fillId="6" borderId="549" xfId="24" applyNumberFormat="1" applyFont="1" applyFill="1" applyBorder="1"/>
    <xf numFmtId="1" fontId="3" fillId="6" borderId="1066" xfId="24" applyNumberFormat="1" applyFont="1" applyFill="1" applyBorder="1"/>
    <xf numFmtId="1" fontId="3" fillId="9" borderId="391" xfId="24" applyNumberFormat="1" applyFont="1" applyBorder="1" applyProtection="1">
      <protection locked="0"/>
    </xf>
    <xf numFmtId="1" fontId="3" fillId="6" borderId="355" xfId="24" applyNumberFormat="1" applyFont="1" applyFill="1" applyBorder="1"/>
    <xf numFmtId="1" fontId="3" fillId="6" borderId="1108" xfId="24" applyNumberFormat="1" applyFont="1" applyFill="1" applyBorder="1"/>
    <xf numFmtId="1" fontId="3" fillId="9" borderId="1199" xfId="24" applyNumberFormat="1" applyFont="1" applyBorder="1" applyProtection="1">
      <protection locked="0"/>
    </xf>
    <xf numFmtId="1" fontId="3" fillId="9" borderId="1200" xfId="24" applyNumberFormat="1" applyFont="1" applyBorder="1" applyProtection="1">
      <protection locked="0"/>
    </xf>
    <xf numFmtId="1" fontId="3" fillId="9" borderId="1201" xfId="24" applyNumberFormat="1" applyFont="1" applyBorder="1" applyProtection="1">
      <protection locked="0"/>
    </xf>
    <xf numFmtId="1" fontId="3" fillId="6" borderId="1202" xfId="24" applyNumberFormat="1" applyFont="1" applyFill="1" applyBorder="1"/>
    <xf numFmtId="1" fontId="3" fillId="6" borderId="1200" xfId="24" applyNumberFormat="1" applyFont="1" applyFill="1" applyBorder="1"/>
    <xf numFmtId="1" fontId="3" fillId="6" borderId="1201" xfId="24" applyNumberFormat="1" applyFont="1" applyFill="1" applyBorder="1"/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9" borderId="1205" xfId="24" applyNumberFormat="1" applyFont="1" applyBorder="1" applyProtection="1">
      <protection locked="0"/>
    </xf>
    <xf numFmtId="1" fontId="3" fillId="6" borderId="1206" xfId="24" applyNumberFormat="1" applyFont="1" applyFill="1" applyBorder="1"/>
    <xf numFmtId="1" fontId="3" fillId="6" borderId="1204" xfId="24" applyNumberFormat="1" applyFont="1" applyFill="1" applyBorder="1"/>
    <xf numFmtId="1" fontId="3" fillId="6" borderId="1205" xfId="24" applyNumberFormat="1" applyFont="1" applyFill="1" applyBorder="1"/>
    <xf numFmtId="1" fontId="3" fillId="9" borderId="1098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0" borderId="1158" xfId="0" applyNumberFormat="1" applyFont="1" applyBorder="1" applyAlignment="1">
      <alignment wrapText="1"/>
    </xf>
    <xf numFmtId="1" fontId="3" fillId="9" borderId="1173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1173" xfId="24" applyNumberFormat="1" applyFont="1" applyFill="1" applyBorder="1"/>
    <xf numFmtId="1" fontId="3" fillId="9" borderId="785" xfId="24" applyNumberFormat="1" applyFont="1" applyBorder="1" applyProtection="1">
      <protection locked="0"/>
    </xf>
    <xf numFmtId="1" fontId="3" fillId="9" borderId="1193" xfId="24" applyNumberFormat="1" applyFont="1" applyBorder="1" applyProtection="1">
      <protection locked="0"/>
    </xf>
    <xf numFmtId="1" fontId="3" fillId="6" borderId="1193" xfId="24" applyNumberFormat="1" applyFont="1" applyFill="1" applyBorder="1"/>
    <xf numFmtId="1" fontId="3" fillId="0" borderId="1178" xfId="0" applyNumberFormat="1" applyFont="1" applyBorder="1"/>
    <xf numFmtId="1" fontId="3" fillId="9" borderId="1144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9" borderId="1209" xfId="24" applyNumberFormat="1" applyFont="1" applyBorder="1" applyProtection="1">
      <protection locked="0"/>
    </xf>
    <xf numFmtId="1" fontId="3" fillId="6" borderId="1210" xfId="24" applyNumberFormat="1" applyFont="1" applyFill="1" applyBorder="1"/>
    <xf numFmtId="1" fontId="3" fillId="6" borderId="1208" xfId="24" applyNumberFormat="1" applyFont="1" applyFill="1" applyBorder="1"/>
    <xf numFmtId="1" fontId="3" fillId="6" borderId="1209" xfId="24" applyNumberFormat="1" applyFont="1" applyFill="1" applyBorder="1"/>
    <xf numFmtId="1" fontId="3" fillId="9" borderId="1211" xfId="24" applyNumberFormat="1" applyFont="1" applyBorder="1" applyProtection="1">
      <protection locked="0"/>
    </xf>
    <xf numFmtId="1" fontId="3" fillId="0" borderId="1212" xfId="0" applyNumberFormat="1" applyFont="1" applyBorder="1"/>
    <xf numFmtId="1" fontId="3" fillId="6" borderId="1213" xfId="24" applyNumberFormat="1" applyFont="1" applyFill="1" applyBorder="1"/>
    <xf numFmtId="1" fontId="3" fillId="6" borderId="1214" xfId="24" applyNumberFormat="1" applyFont="1" applyFill="1" applyBorder="1"/>
    <xf numFmtId="1" fontId="3" fillId="6" borderId="1191" xfId="24" applyNumberFormat="1" applyFont="1" applyFill="1" applyBorder="1"/>
    <xf numFmtId="1" fontId="3" fillId="6" borderId="1215" xfId="24" applyNumberFormat="1" applyFont="1" applyFill="1" applyBorder="1"/>
    <xf numFmtId="1" fontId="3" fillId="9" borderId="1216" xfId="24" applyNumberFormat="1" applyFont="1" applyBorder="1" applyProtection="1">
      <protection locked="0"/>
    </xf>
    <xf numFmtId="1" fontId="3" fillId="6" borderId="1144" xfId="24" applyNumberFormat="1" applyFont="1" applyFill="1" applyBorder="1"/>
    <xf numFmtId="1" fontId="3" fillId="6" borderId="1098" xfId="24" applyNumberFormat="1" applyFont="1" applyFill="1" applyBorder="1"/>
    <xf numFmtId="1" fontId="3" fillId="6" borderId="1074" xfId="24" applyNumberFormat="1" applyFont="1" applyFill="1" applyBorder="1"/>
    <xf numFmtId="1" fontId="3" fillId="6" borderId="1100" xfId="24" applyNumberFormat="1" applyFont="1" applyFill="1" applyBorder="1"/>
    <xf numFmtId="1" fontId="3" fillId="9" borderId="1074" xfId="24" applyNumberFormat="1" applyFont="1" applyBorder="1" applyProtection="1">
      <protection locked="0"/>
    </xf>
    <xf numFmtId="1" fontId="3" fillId="9" borderId="1109" xfId="24" applyNumberFormat="1" applyFont="1" applyBorder="1" applyProtection="1">
      <protection locked="0"/>
    </xf>
    <xf numFmtId="0" fontId="3" fillId="0" borderId="1158" xfId="0" applyFont="1" applyBorder="1" applyAlignment="1">
      <alignment horizontal="left" vertical="center" wrapText="1"/>
    </xf>
    <xf numFmtId="0" fontId="3" fillId="0" borderId="1146" xfId="0" applyFont="1" applyBorder="1" applyAlignment="1">
      <alignment vertical="center"/>
    </xf>
    <xf numFmtId="1" fontId="3" fillId="3" borderId="1146" xfId="0" applyNumberFormat="1" applyFont="1" applyFill="1" applyBorder="1"/>
    <xf numFmtId="1" fontId="3" fillId="6" borderId="1144" xfId="11" applyNumberFormat="1" applyFont="1" applyFill="1" applyBorder="1"/>
    <xf numFmtId="1" fontId="3" fillId="9" borderId="371" xfId="11" applyNumberFormat="1" applyFont="1" applyBorder="1" applyProtection="1">
      <protection locked="0"/>
    </xf>
    <xf numFmtId="1" fontId="3" fillId="9" borderId="963" xfId="11" applyNumberFormat="1" applyFont="1" applyBorder="1" applyProtection="1">
      <protection locked="0"/>
    </xf>
    <xf numFmtId="1" fontId="3" fillId="9" borderId="1173" xfId="11" applyNumberFormat="1" applyFont="1" applyBorder="1" applyProtection="1">
      <protection locked="0"/>
    </xf>
    <xf numFmtId="0" fontId="3" fillId="0" borderId="1071" xfId="0" applyFont="1" applyBorder="1" applyAlignment="1">
      <alignment horizontal="left" vertical="center" wrapText="1"/>
    </xf>
    <xf numFmtId="1" fontId="3" fillId="6" borderId="1098" xfId="11" applyNumberFormat="1" applyFont="1" applyFill="1" applyBorder="1"/>
    <xf numFmtId="1" fontId="3" fillId="9" borderId="1074" xfId="11" applyNumberFormat="1" applyFont="1" applyBorder="1" applyProtection="1">
      <protection locked="0"/>
    </xf>
    <xf numFmtId="1" fontId="3" fillId="9" borderId="1100" xfId="11" applyNumberFormat="1" applyFont="1" applyBorder="1" applyProtection="1">
      <protection locked="0"/>
    </xf>
    <xf numFmtId="1" fontId="3" fillId="9" borderId="1075" xfId="11" applyNumberFormat="1" applyFont="1" applyBorder="1" applyProtection="1">
      <protection locked="0"/>
    </xf>
    <xf numFmtId="1" fontId="3" fillId="9" borderId="1109" xfId="11" applyNumberFormat="1" applyFont="1" applyBorder="1" applyProtection="1">
      <protection locked="0"/>
    </xf>
    <xf numFmtId="1" fontId="3" fillId="9" borderId="1144" xfId="11" applyNumberFormat="1" applyFont="1" applyBorder="1" applyProtection="1">
      <protection locked="0"/>
    </xf>
    <xf numFmtId="1" fontId="3" fillId="9" borderId="1098" xfId="11" applyNumberFormat="1" applyFont="1" applyBorder="1" applyProtection="1">
      <protection locked="0"/>
    </xf>
    <xf numFmtId="1" fontId="3" fillId="0" borderId="1217" xfId="0" applyNumberFormat="1" applyFont="1" applyBorder="1"/>
    <xf numFmtId="1" fontId="3" fillId="0" borderId="1212" xfId="0" applyNumberFormat="1" applyFont="1" applyBorder="1" applyAlignment="1">
      <alignment wrapText="1"/>
    </xf>
    <xf numFmtId="1" fontId="3" fillId="9" borderId="1213" xfId="24" applyNumberFormat="1" applyFont="1" applyBorder="1" applyProtection="1">
      <protection locked="0"/>
    </xf>
    <xf numFmtId="1" fontId="3" fillId="9" borderId="1214" xfId="24" applyNumberFormat="1" applyFont="1" applyBorder="1" applyProtection="1">
      <protection locked="0"/>
    </xf>
    <xf numFmtId="1" fontId="3" fillId="9" borderId="1191" xfId="24" applyNumberFormat="1" applyFont="1" applyBorder="1" applyProtection="1">
      <protection locked="0"/>
    </xf>
    <xf numFmtId="1" fontId="3" fillId="9" borderId="1146" xfId="24" applyNumberFormat="1" applyFont="1" applyBorder="1" applyProtection="1">
      <protection locked="0"/>
    </xf>
    <xf numFmtId="1" fontId="3" fillId="0" borderId="1218" xfId="0" applyNumberFormat="1" applyFont="1" applyBorder="1"/>
    <xf numFmtId="1" fontId="3" fillId="9" borderId="353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0" borderId="1219" xfId="0" applyNumberFormat="1" applyFont="1" applyBorder="1"/>
    <xf numFmtId="1" fontId="3" fillId="9" borderId="1077" xfId="24" applyNumberFormat="1" applyFont="1" applyBorder="1" applyProtection="1">
      <protection locked="0"/>
    </xf>
    <xf numFmtId="1" fontId="3" fillId="0" borderId="1220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 wrapText="1"/>
    </xf>
    <xf numFmtId="0" fontId="3" fillId="0" borderId="1212" xfId="0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wrapText="1"/>
    </xf>
    <xf numFmtId="1" fontId="3" fillId="9" borderId="1221" xfId="24" applyNumberFormat="1" applyFont="1" applyBorder="1" applyAlignment="1" applyProtection="1">
      <alignment horizontal="right" vertical="center"/>
      <protection locked="0"/>
    </xf>
    <xf numFmtId="1" fontId="3" fillId="9" borderId="1222" xfId="24" applyNumberFormat="1" applyFont="1" applyBorder="1" applyAlignment="1" applyProtection="1">
      <alignment horizontal="right" vertical="center"/>
      <protection locked="0"/>
    </xf>
    <xf numFmtId="1" fontId="3" fillId="9" borderId="1223" xfId="24" applyNumberFormat="1" applyFont="1" applyBorder="1" applyAlignment="1" applyProtection="1">
      <alignment horizontal="right" vertical="center"/>
      <protection locked="0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377" xfId="24" applyNumberFormat="1" applyFont="1" applyBorder="1" applyAlignment="1" applyProtection="1">
      <alignment horizontal="right" vertical="center"/>
      <protection locked="0"/>
    </xf>
    <xf numFmtId="1" fontId="3" fillId="9" borderId="1078" xfId="24" applyNumberFormat="1" applyFont="1" applyBorder="1" applyAlignment="1" applyProtection="1">
      <alignment horizontal="right" vertical="center"/>
      <protection locked="0"/>
    </xf>
    <xf numFmtId="1" fontId="3" fillId="9" borderId="846" xfId="24" applyNumberFormat="1" applyFont="1" applyBorder="1" applyAlignment="1" applyProtection="1">
      <alignment horizontal="right" vertical="center"/>
      <protection locked="0"/>
    </xf>
    <xf numFmtId="1" fontId="3" fillId="9" borderId="1071" xfId="24" applyNumberFormat="1" applyFont="1" applyBorder="1" applyAlignment="1" applyProtection="1">
      <alignment horizontal="right" vertical="center"/>
      <protection locked="0"/>
    </xf>
    <xf numFmtId="1" fontId="3" fillId="9" borderId="1144" xfId="24" applyNumberFormat="1" applyFont="1" applyBorder="1" applyAlignment="1" applyProtection="1">
      <alignment wrapText="1"/>
      <protection locked="0"/>
    </xf>
    <xf numFmtId="1" fontId="3" fillId="9" borderId="1146" xfId="24" applyNumberFormat="1" applyFont="1" applyBorder="1" applyAlignment="1" applyProtection="1">
      <alignment wrapText="1"/>
      <protection locked="0"/>
    </xf>
    <xf numFmtId="1" fontId="3" fillId="0" borderId="1104" xfId="0" applyNumberFormat="1" applyFont="1" applyBorder="1" applyAlignment="1">
      <alignment vertical="center"/>
    </xf>
    <xf numFmtId="1" fontId="3" fillId="9" borderId="1197" xfId="24" applyNumberFormat="1" applyFont="1" applyBorder="1" applyProtection="1">
      <protection locked="0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vertical="center"/>
    </xf>
    <xf numFmtId="1" fontId="3" fillId="9" borderId="1158" xfId="24" applyNumberFormat="1" applyFont="1" applyBorder="1" applyProtection="1">
      <protection locked="0"/>
    </xf>
    <xf numFmtId="1" fontId="3" fillId="9" borderId="551" xfId="24" applyNumberFormat="1" applyFont="1" applyBorder="1" applyProtection="1">
      <protection locked="0"/>
    </xf>
    <xf numFmtId="1" fontId="3" fillId="9" borderId="377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64" fontId="3" fillId="0" borderId="846" xfId="25" applyFont="1" applyBorder="1" applyAlignment="1">
      <alignment horizontal="center" vertical="center" wrapText="1"/>
    </xf>
    <xf numFmtId="1" fontId="3" fillId="5" borderId="1071" xfId="24" applyNumberFormat="1" applyFont="1" applyFill="1" applyBorder="1" applyProtection="1"/>
    <xf numFmtId="1" fontId="3" fillId="0" borderId="1230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6" borderId="1144" xfId="24" applyNumberFormat="1" applyFont="1" applyFill="1" applyBorder="1" applyProtection="1"/>
    <xf numFmtId="1" fontId="3" fillId="6" borderId="1146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11" borderId="1158" xfId="24" applyNumberFormat="1" applyFont="1" applyFill="1" applyBorder="1" applyProtection="1"/>
    <xf numFmtId="1" fontId="3" fillId="6" borderId="1098" xfId="24" applyNumberFormat="1" applyFont="1" applyFill="1" applyBorder="1" applyProtection="1"/>
    <xf numFmtId="1" fontId="3" fillId="11" borderId="1104" xfId="24" applyNumberFormat="1" applyFont="1" applyFill="1" applyBorder="1" applyProtection="1"/>
    <xf numFmtId="1" fontId="3" fillId="11" borderId="1071" xfId="24" applyNumberFormat="1" applyFont="1" applyFill="1" applyBorder="1" applyProtection="1"/>
    <xf numFmtId="1" fontId="3" fillId="0" borderId="1229" xfId="0" applyNumberFormat="1" applyFont="1" applyBorder="1" applyAlignment="1">
      <alignment horizontal="left" vertical="center"/>
    </xf>
    <xf numFmtId="1" fontId="3" fillId="0" borderId="1229" xfId="0" applyNumberFormat="1" applyFont="1" applyBorder="1" applyAlignment="1">
      <alignment horizontal="left" vertical="center" wrapText="1"/>
    </xf>
    <xf numFmtId="1" fontId="3" fillId="6" borderId="550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547" xfId="24" applyNumberFormat="1" applyFont="1" applyFill="1" applyBorder="1" applyProtection="1"/>
    <xf numFmtId="1" fontId="3" fillId="11" borderId="551" xfId="24" applyNumberFormat="1" applyFont="1" applyFill="1" applyBorder="1" applyProtection="1"/>
    <xf numFmtId="1" fontId="3" fillId="6" borderId="391" xfId="24" applyNumberFormat="1" applyFont="1" applyFill="1" applyBorder="1" applyProtection="1"/>
    <xf numFmtId="1" fontId="3" fillId="6" borderId="1078" xfId="24" applyNumberFormat="1" applyFont="1" applyFill="1" applyBorder="1" applyProtection="1"/>
    <xf numFmtId="1" fontId="3" fillId="11" borderId="1091" xfId="24" applyNumberFormat="1" applyFont="1" applyFill="1" applyBorder="1" applyProtection="1"/>
    <xf numFmtId="1" fontId="3" fillId="11" borderId="377" xfId="24" applyNumberFormat="1" applyFont="1" applyFill="1" applyBorder="1" applyProtection="1"/>
    <xf numFmtId="1" fontId="3" fillId="9" borderId="1161" xfId="24" applyNumberFormat="1" applyFont="1" applyBorder="1" applyProtection="1">
      <protection locked="0"/>
    </xf>
    <xf numFmtId="1" fontId="3" fillId="9" borderId="1104" xfId="24" applyNumberFormat="1" applyFont="1" applyBorder="1" applyProtection="1">
      <protection locked="0"/>
    </xf>
    <xf numFmtId="1" fontId="3" fillId="9" borderId="846" xfId="24" applyNumberFormat="1" applyFont="1" applyBorder="1" applyProtection="1">
      <protection locked="0"/>
    </xf>
    <xf numFmtId="1" fontId="3" fillId="0" borderId="1230" xfId="0" applyNumberFormat="1" applyFont="1" applyBorder="1" applyAlignment="1">
      <alignment horizontal="center" vertical="center"/>
    </xf>
    <xf numFmtId="0" fontId="3" fillId="0" borderId="1232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0" fontId="3" fillId="0" borderId="1230" xfId="0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left" vertical="center"/>
    </xf>
    <xf numFmtId="1" fontId="3" fillId="6" borderId="1158" xfId="0" applyNumberFormat="1" applyFont="1" applyFill="1" applyBorder="1" applyAlignment="1">
      <alignment horizontal="center" vertical="center"/>
    </xf>
    <xf numFmtId="1" fontId="3" fillId="7" borderId="1144" xfId="0" applyNumberFormat="1" applyFont="1" applyFill="1" applyBorder="1"/>
    <xf numFmtId="1" fontId="3" fillId="7" borderId="1146" xfId="0" applyNumberFormat="1" applyFont="1" applyFill="1" applyBorder="1"/>
    <xf numFmtId="1" fontId="3" fillId="7" borderId="1173" xfId="0" applyNumberFormat="1" applyFont="1" applyFill="1" applyBorder="1"/>
    <xf numFmtId="1" fontId="3" fillId="5" borderId="377" xfId="26" applyNumberFormat="1" applyFont="1" applyFill="1" applyBorder="1" applyAlignment="1" applyProtection="1">
      <alignment wrapText="1"/>
    </xf>
    <xf numFmtId="1" fontId="3" fillId="5" borderId="846" xfId="26" applyNumberFormat="1" applyFont="1" applyFill="1" applyBorder="1" applyAlignment="1" applyProtection="1">
      <alignment wrapText="1"/>
    </xf>
    <xf numFmtId="1" fontId="3" fillId="4" borderId="1197" xfId="0" applyNumberFormat="1" applyFont="1" applyFill="1" applyBorder="1" applyProtection="1">
      <protection locked="0"/>
    </xf>
    <xf numFmtId="1" fontId="3" fillId="4" borderId="1193" xfId="0" applyNumberFormat="1" applyFont="1" applyFill="1" applyBorder="1" applyProtection="1">
      <protection locked="0"/>
    </xf>
    <xf numFmtId="0" fontId="3" fillId="0" borderId="1192" xfId="0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5" borderId="1158" xfId="0" applyNumberFormat="1" applyFont="1" applyFill="1" applyBorder="1" applyAlignment="1">
      <alignment horizontal="right" vertical="center"/>
    </xf>
    <xf numFmtId="1" fontId="3" fillId="5" borderId="377" xfId="27" applyNumberFormat="1" applyFont="1" applyFill="1" applyBorder="1" applyAlignment="1" applyProtection="1">
      <alignment horizontal="right" wrapText="1"/>
    </xf>
    <xf numFmtId="1" fontId="3" fillId="0" borderId="1192" xfId="0" applyNumberFormat="1" applyFont="1" applyBorder="1" applyAlignment="1">
      <alignment vertical="center"/>
    </xf>
    <xf numFmtId="1" fontId="3" fillId="5" borderId="846" xfId="27" applyNumberFormat="1" applyFont="1" applyFill="1" applyBorder="1" applyAlignment="1" applyProtection="1">
      <alignment horizontal="right" wrapText="1"/>
    </xf>
    <xf numFmtId="1" fontId="3" fillId="7" borderId="1197" xfId="0" applyNumberFormat="1" applyFont="1" applyFill="1" applyBorder="1"/>
    <xf numFmtId="1" fontId="3" fillId="0" borderId="1237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/>
    </xf>
    <xf numFmtId="1" fontId="3" fillId="0" borderId="1077" xfId="0" applyNumberFormat="1" applyFont="1" applyBorder="1"/>
    <xf numFmtId="1" fontId="3" fillId="0" borderId="1100" xfId="0" applyNumberFormat="1" applyFont="1" applyBorder="1"/>
    <xf numFmtId="1" fontId="3" fillId="0" borderId="1245" xfId="0" applyNumberFormat="1" applyFont="1" applyBorder="1"/>
    <xf numFmtId="1" fontId="3" fillId="0" borderId="1250" xfId="0" applyNumberFormat="1" applyFont="1" applyBorder="1"/>
    <xf numFmtId="1" fontId="3" fillId="0" borderId="1145" xfId="0" applyNumberFormat="1" applyFont="1" applyBorder="1"/>
    <xf numFmtId="1" fontId="3" fillId="0" borderId="1144" xfId="0" applyNumberFormat="1" applyFont="1" applyBorder="1"/>
    <xf numFmtId="1" fontId="3" fillId="4" borderId="1189" xfId="0" applyNumberFormat="1" applyFont="1" applyFill="1" applyBorder="1" applyProtection="1">
      <protection locked="0"/>
    </xf>
    <xf numFmtId="1" fontId="3" fillId="4" borderId="1251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36" borderId="734" xfId="0" applyNumberFormat="1" applyFont="1" applyFill="1" applyBorder="1" applyProtection="1">
      <protection locked="0"/>
    </xf>
    <xf numFmtId="1" fontId="3" fillId="36" borderId="1145" xfId="0" applyNumberFormat="1" applyFont="1" applyFill="1" applyBorder="1" applyProtection="1">
      <protection locked="0"/>
    </xf>
    <xf numFmtId="1" fontId="3" fillId="36" borderId="1144" xfId="0" applyNumberFormat="1" applyFont="1" applyFill="1" applyBorder="1" applyProtection="1">
      <protection locked="0"/>
    </xf>
    <xf numFmtId="1" fontId="3" fillId="0" borderId="1091" xfId="0" applyNumberFormat="1" applyFont="1" applyBorder="1" applyAlignment="1">
      <alignment wrapText="1"/>
    </xf>
    <xf numFmtId="1" fontId="3" fillId="0" borderId="1093" xfId="0" applyNumberFormat="1" applyFont="1" applyBorder="1"/>
    <xf numFmtId="1" fontId="3" fillId="4" borderId="881" xfId="0" applyNumberFormat="1" applyFont="1" applyFill="1" applyBorder="1" applyProtection="1">
      <protection locked="0"/>
    </xf>
    <xf numFmtId="1" fontId="3" fillId="36" borderId="351" xfId="0" applyNumberFormat="1" applyFont="1" applyFill="1" applyBorder="1" applyProtection="1">
      <protection locked="0"/>
    </xf>
    <xf numFmtId="1" fontId="3" fillId="36" borderId="1093" xfId="0" applyNumberFormat="1" applyFont="1" applyFill="1" applyBorder="1" applyProtection="1">
      <protection locked="0"/>
    </xf>
    <xf numFmtId="1" fontId="3" fillId="36" borderId="391" xfId="0" applyNumberFormat="1" applyFont="1" applyFill="1" applyBorder="1" applyProtection="1">
      <protection locked="0"/>
    </xf>
    <xf numFmtId="1" fontId="3" fillId="0" borderId="1099" xfId="0" applyNumberFormat="1" applyFont="1" applyBorder="1"/>
    <xf numFmtId="1" fontId="3" fillId="36" borderId="1075" xfId="0" applyNumberFormat="1" applyFont="1" applyFill="1" applyBorder="1" applyProtection="1">
      <protection locked="0"/>
    </xf>
    <xf numFmtId="1" fontId="3" fillId="36" borderId="1076" xfId="0" applyNumberFormat="1" applyFont="1" applyFill="1" applyBorder="1" applyProtection="1">
      <protection locked="0"/>
    </xf>
    <xf numFmtId="1" fontId="3" fillId="36" borderId="1077" xfId="0" applyNumberFormat="1" applyFont="1" applyFill="1" applyBorder="1" applyProtection="1">
      <protection locked="0"/>
    </xf>
    <xf numFmtId="1" fontId="3" fillId="36" borderId="1098" xfId="0" applyNumberFormat="1" applyFont="1" applyFill="1" applyBorder="1" applyProtection="1">
      <protection locked="0"/>
    </xf>
    <xf numFmtId="1" fontId="3" fillId="0" borderId="1247" xfId="0" applyNumberFormat="1" applyFont="1" applyBorder="1" applyAlignment="1">
      <alignment horizontal="center" vertical="center" wrapText="1"/>
    </xf>
    <xf numFmtId="1" fontId="3" fillId="4" borderId="1249" xfId="0" applyNumberFormat="1" applyFont="1" applyFill="1" applyBorder="1" applyProtection="1">
      <protection locked="0"/>
    </xf>
    <xf numFmtId="1" fontId="3" fillId="0" borderId="1237" xfId="0" applyNumberFormat="1" applyFont="1" applyBorder="1" applyAlignment="1">
      <alignment vertical="center" wrapText="1"/>
    </xf>
    <xf numFmtId="1" fontId="3" fillId="0" borderId="1240" xfId="0" applyNumberFormat="1" applyFont="1" applyBorder="1" applyAlignment="1">
      <alignment vertical="center" wrapText="1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29" xfId="8" applyNumberFormat="1" applyFont="1" applyBorder="1" applyAlignment="1" applyProtection="1">
      <alignment vertical="center"/>
    </xf>
    <xf numFmtId="1" fontId="3" fillId="0" borderId="1247" xfId="0" applyNumberFormat="1" applyFont="1" applyBorder="1"/>
    <xf numFmtId="1" fontId="3" fillId="0" borderId="1240" xfId="0" applyNumberFormat="1" applyFont="1" applyBorder="1"/>
    <xf numFmtId="1" fontId="3" fillId="3" borderId="1245" xfId="0" applyNumberFormat="1" applyFont="1" applyFill="1" applyBorder="1"/>
    <xf numFmtId="1" fontId="3" fillId="3" borderId="1230" xfId="0" applyNumberFormat="1" applyFont="1" applyFill="1" applyBorder="1"/>
    <xf numFmtId="1" fontId="3" fillId="3" borderId="1247" xfId="0" applyNumberFormat="1" applyFont="1" applyFill="1" applyBorder="1"/>
    <xf numFmtId="1" fontId="3" fillId="0" borderId="1248" xfId="0" applyNumberFormat="1" applyFont="1" applyBorder="1"/>
    <xf numFmtId="1" fontId="3" fillId="4" borderId="1242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7" borderId="881" xfId="0" applyNumberFormat="1" applyFont="1" applyFill="1" applyBorder="1"/>
    <xf numFmtId="1" fontId="3" fillId="7" borderId="1108" xfId="0" applyNumberFormat="1" applyFont="1" applyFill="1" applyBorder="1"/>
    <xf numFmtId="1" fontId="3" fillId="7" borderId="1107" xfId="0" applyNumberFormat="1" applyFont="1" applyFill="1" applyBorder="1"/>
    <xf numFmtId="1" fontId="3" fillId="7" borderId="1109" xfId="0" applyNumberFormat="1" applyFont="1" applyFill="1" applyBorder="1"/>
    <xf numFmtId="1" fontId="3" fillId="0" borderId="1246" xfId="0" applyNumberFormat="1" applyFont="1" applyBorder="1"/>
    <xf numFmtId="1" fontId="3" fillId="0" borderId="1232" xfId="0" applyNumberFormat="1" applyFont="1" applyBorder="1"/>
    <xf numFmtId="1" fontId="3" fillId="0" borderId="1243" xfId="0" applyNumberFormat="1" applyFont="1" applyBorder="1"/>
    <xf numFmtId="1" fontId="3" fillId="0" borderId="1249" xfId="0" applyNumberFormat="1" applyFont="1" applyBorder="1"/>
    <xf numFmtId="1" fontId="3" fillId="0" borderId="1239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vertical="center" wrapText="1"/>
    </xf>
    <xf numFmtId="1" fontId="3" fillId="3" borderId="1240" xfId="0" applyNumberFormat="1" applyFont="1" applyFill="1" applyBorder="1"/>
    <xf numFmtId="1" fontId="3" fillId="3" borderId="1232" xfId="0" applyNumberFormat="1" applyFont="1" applyFill="1" applyBorder="1"/>
    <xf numFmtId="1" fontId="3" fillId="3" borderId="1246" xfId="0" applyNumberFormat="1" applyFont="1" applyFill="1" applyBorder="1"/>
    <xf numFmtId="1" fontId="3" fillId="3" borderId="1233" xfId="0" applyNumberFormat="1" applyFont="1" applyFill="1" applyBorder="1"/>
    <xf numFmtId="1" fontId="3" fillId="36" borderId="1238" xfId="0" applyNumberFormat="1" applyFont="1" applyFill="1" applyBorder="1" applyProtection="1">
      <protection locked="0"/>
    </xf>
    <xf numFmtId="1" fontId="3" fillId="36" borderId="1256" xfId="0" applyNumberFormat="1" applyFont="1" applyFill="1" applyBorder="1" applyProtection="1">
      <protection locked="0"/>
    </xf>
    <xf numFmtId="1" fontId="3" fillId="36" borderId="1252" xfId="0" applyNumberFormat="1" applyFont="1" applyFill="1" applyBorder="1" applyProtection="1">
      <protection locked="0"/>
    </xf>
    <xf numFmtId="1" fontId="3" fillId="36" borderId="1242" xfId="0" applyNumberFormat="1" applyFont="1" applyFill="1" applyBorder="1" applyProtection="1">
      <protection locked="0"/>
    </xf>
    <xf numFmtId="0" fontId="3" fillId="0" borderId="122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29" xfId="0" applyFont="1" applyBorder="1" applyAlignment="1">
      <alignment horizontal="center" vertical="center" wrapText="1"/>
    </xf>
    <xf numFmtId="1" fontId="3" fillId="0" borderId="1229" xfId="0" applyNumberFormat="1" applyFont="1" applyBorder="1"/>
    <xf numFmtId="1" fontId="3" fillId="0" borderId="1230" xfId="0" applyNumberFormat="1" applyFont="1" applyBorder="1"/>
    <xf numFmtId="0" fontId="3" fillId="0" borderId="1158" xfId="0" applyFont="1" applyBorder="1" applyAlignment="1">
      <alignment vertical="center"/>
    </xf>
    <xf numFmtId="0" fontId="3" fillId="6" borderId="377" xfId="0" applyFont="1" applyFill="1" applyBorder="1" applyAlignment="1">
      <alignment vertical="center"/>
    </xf>
    <xf numFmtId="0" fontId="3" fillId="0" borderId="1071" xfId="0" applyFont="1" applyBorder="1" applyAlignment="1">
      <alignment vertical="center"/>
    </xf>
    <xf numFmtId="1" fontId="3" fillId="6" borderId="1071" xfId="0" applyNumberFormat="1" applyFont="1" applyFill="1" applyBorder="1" applyProtection="1">
      <protection locked="0"/>
    </xf>
    <xf numFmtId="1" fontId="3" fillId="0" borderId="1230" xfId="0" applyNumberFormat="1" applyFont="1" applyBorder="1" applyAlignment="1">
      <alignment vertical="center" wrapText="1"/>
    </xf>
    <xf numFmtId="1" fontId="3" fillId="0" borderId="1229" xfId="0" applyNumberFormat="1" applyFont="1" applyBorder="1" applyAlignment="1">
      <alignment vertical="center" wrapText="1"/>
    </xf>
    <xf numFmtId="1" fontId="3" fillId="4" borderId="1229" xfId="0" applyNumberFormat="1" applyFont="1" applyFill="1" applyBorder="1" applyProtection="1">
      <protection locked="0"/>
    </xf>
    <xf numFmtId="1" fontId="3" fillId="4" borderId="1245" xfId="0" applyNumberFormat="1" applyFont="1" applyFill="1" applyBorder="1" applyProtection="1">
      <protection locked="0"/>
    </xf>
    <xf numFmtId="1" fontId="3" fillId="4" borderId="1246" xfId="0" applyNumberFormat="1" applyFont="1" applyFill="1" applyBorder="1" applyProtection="1">
      <protection locked="0"/>
    </xf>
    <xf numFmtId="1" fontId="3" fillId="0" borderId="1158" xfId="0" applyNumberFormat="1" applyFont="1" applyBorder="1" applyAlignment="1">
      <alignment horizontal="center" vertical="center"/>
    </xf>
    <xf numFmtId="1" fontId="3" fillId="5" borderId="1231" xfId="0" applyNumberFormat="1" applyFont="1" applyFill="1" applyBorder="1"/>
    <xf numFmtId="1" fontId="3" fillId="5" borderId="1246" xfId="0" applyNumberFormat="1" applyFont="1" applyFill="1" applyBorder="1"/>
    <xf numFmtId="1" fontId="3" fillId="5" borderId="1247" xfId="0" applyNumberFormat="1" applyFont="1" applyFill="1" applyBorder="1"/>
    <xf numFmtId="1" fontId="3" fillId="5" borderId="1245" xfId="0" applyNumberFormat="1" applyFont="1" applyFill="1" applyBorder="1"/>
    <xf numFmtId="1" fontId="3" fillId="0" borderId="1234" xfId="0" applyNumberFormat="1" applyFont="1" applyBorder="1"/>
    <xf numFmtId="1" fontId="3" fillId="8" borderId="905" xfId="0" applyNumberFormat="1" applyFont="1" applyFill="1" applyBorder="1" applyProtection="1">
      <protection locked="0"/>
    </xf>
    <xf numFmtId="1" fontId="3" fillId="6" borderId="905" xfId="0" applyNumberFormat="1" applyFont="1" applyFill="1" applyBorder="1"/>
    <xf numFmtId="1" fontId="3" fillId="44" borderId="543" xfId="0" applyNumberFormat="1" applyFont="1" applyFill="1" applyBorder="1" applyProtection="1">
      <protection locked="0"/>
    </xf>
    <xf numFmtId="1" fontId="3" fillId="44" borderId="391" xfId="0" applyNumberFormat="1" applyFont="1" applyFill="1" applyBorder="1" applyProtection="1">
      <protection locked="0"/>
    </xf>
    <xf numFmtId="1" fontId="3" fillId="44" borderId="1078" xfId="0" applyNumberFormat="1" applyFont="1" applyFill="1" applyBorder="1" applyProtection="1">
      <protection locked="0"/>
    </xf>
    <xf numFmtId="1" fontId="3" fillId="47" borderId="543" xfId="0" applyNumberFormat="1" applyFont="1" applyFill="1" applyBorder="1" applyProtection="1">
      <protection locked="0"/>
    </xf>
    <xf numFmtId="1" fontId="3" fillId="44" borderId="550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391" xfId="0" applyNumberFormat="1" applyFont="1" applyFill="1" applyBorder="1" applyProtection="1">
      <protection locked="0"/>
    </xf>
    <xf numFmtId="1" fontId="3" fillId="36" borderId="550" xfId="0" applyNumberFormat="1" applyFont="1" applyFill="1" applyBorder="1" applyProtection="1">
      <protection locked="0"/>
    </xf>
    <xf numFmtId="1" fontId="3" fillId="47" borderId="1078" xfId="0" applyNumberFormat="1" applyFont="1" applyFill="1" applyBorder="1" applyProtection="1">
      <protection locked="0"/>
    </xf>
    <xf numFmtId="1" fontId="3" fillId="44" borderId="1197" xfId="0" applyNumberFormat="1" applyFont="1" applyFill="1" applyBorder="1" applyProtection="1">
      <protection locked="0"/>
    </xf>
    <xf numFmtId="1" fontId="3" fillId="44" borderId="785" xfId="0" applyNumberFormat="1" applyFont="1" applyFill="1" applyBorder="1" applyProtection="1">
      <protection locked="0"/>
    </xf>
    <xf numFmtId="1" fontId="3" fillId="47" borderId="785" xfId="0" applyNumberFormat="1" applyFont="1" applyFill="1" applyBorder="1" applyProtection="1">
      <protection locked="0"/>
    </xf>
    <xf numFmtId="1" fontId="3" fillId="47" borderId="1197" xfId="0" applyNumberFormat="1" applyFont="1" applyFill="1" applyBorder="1" applyProtection="1">
      <protection locked="0"/>
    </xf>
    <xf numFmtId="1" fontId="2" fillId="3" borderId="1192" xfId="0" applyNumberFormat="1" applyFont="1" applyFill="1" applyBorder="1"/>
    <xf numFmtId="1" fontId="3" fillId="5" borderId="1230" xfId="0" applyNumberFormat="1" applyFont="1" applyFill="1" applyBorder="1"/>
    <xf numFmtId="1" fontId="3" fillId="5" borderId="1144" xfId="0" applyNumberFormat="1" applyFont="1" applyFill="1" applyBorder="1"/>
    <xf numFmtId="1" fontId="3" fillId="5" borderId="734" xfId="0" applyNumberFormat="1" applyFont="1" applyFill="1" applyBorder="1"/>
    <xf numFmtId="1" fontId="3" fillId="5" borderId="391" xfId="0" applyNumberFormat="1" applyFont="1" applyFill="1" applyBorder="1"/>
    <xf numFmtId="1" fontId="3" fillId="5" borderId="351" xfId="0" applyNumberFormat="1" applyFont="1" applyFill="1" applyBorder="1"/>
    <xf numFmtId="1" fontId="3" fillId="5" borderId="1098" xfId="0" applyNumberFormat="1" applyFont="1" applyFill="1" applyBorder="1"/>
    <xf numFmtId="1" fontId="3" fillId="5" borderId="1076" xfId="0" applyNumberFormat="1" applyFont="1" applyFill="1" applyBorder="1"/>
    <xf numFmtId="1" fontId="3" fillId="36" borderId="1104" xfId="0" applyNumberFormat="1" applyFont="1" applyFill="1" applyBorder="1" applyProtection="1">
      <protection locked="0"/>
    </xf>
    <xf numFmtId="1" fontId="3" fillId="36" borderId="1099" xfId="0" applyNumberFormat="1" applyFont="1" applyFill="1" applyBorder="1" applyProtection="1">
      <protection locked="0"/>
    </xf>
    <xf numFmtId="1" fontId="3" fillId="0" borderId="1229" xfId="8" applyNumberFormat="1" applyFont="1" applyBorder="1" applyAlignment="1" applyProtection="1">
      <alignment horizontal="center" vertical="center"/>
    </xf>
    <xf numFmtId="1" fontId="3" fillId="0" borderId="1237" xfId="0" applyNumberFormat="1" applyFont="1" applyBorder="1"/>
    <xf numFmtId="1" fontId="3" fillId="0" borderId="1146" xfId="0" applyNumberFormat="1" applyFont="1" applyBorder="1"/>
    <xf numFmtId="1" fontId="3" fillId="6" borderId="1091" xfId="0" applyNumberFormat="1" applyFont="1" applyFill="1" applyBorder="1"/>
    <xf numFmtId="1" fontId="3" fillId="6" borderId="1084" xfId="0" applyNumberFormat="1" applyFont="1" applyFill="1" applyBorder="1"/>
    <xf numFmtId="1" fontId="3" fillId="0" borderId="1197" xfId="0" applyNumberFormat="1" applyFont="1" applyBorder="1"/>
    <xf numFmtId="1" fontId="3" fillId="6" borderId="1197" xfId="0" applyNumberFormat="1" applyFont="1" applyFill="1" applyBorder="1"/>
    <xf numFmtId="1" fontId="2" fillId="3" borderId="1192" xfId="0" applyNumberFormat="1" applyFont="1" applyFill="1" applyBorder="1" applyAlignment="1">
      <alignment horizontal="left"/>
    </xf>
    <xf numFmtId="1" fontId="3" fillId="0" borderId="1252" xfId="0" applyNumberFormat="1" applyFont="1" applyBorder="1" applyAlignment="1">
      <alignment horizontal="right" vertical="center"/>
    </xf>
    <xf numFmtId="1" fontId="3" fillId="0" borderId="1239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7" xfId="0" applyNumberFormat="1" applyFont="1" applyBorder="1" applyAlignment="1">
      <alignment horizontal="right" vertical="center"/>
    </xf>
    <xf numFmtId="1" fontId="3" fillId="0" borderId="1230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right" vertical="center"/>
    </xf>
    <xf numFmtId="1" fontId="3" fillId="0" borderId="1158" xfId="34" applyNumberFormat="1" applyFont="1" applyBorder="1" applyAlignment="1">
      <alignment horizontal="left" vertical="center" wrapText="1"/>
    </xf>
    <xf numFmtId="1" fontId="3" fillId="0" borderId="377" xfId="34" applyNumberFormat="1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vertical="center" wrapText="1"/>
    </xf>
    <xf numFmtId="1" fontId="3" fillId="36" borderId="785" xfId="0" applyNumberFormat="1" applyFont="1" applyFill="1" applyBorder="1" applyProtection="1">
      <protection locked="0"/>
    </xf>
    <xf numFmtId="1" fontId="2" fillId="0" borderId="1229" xfId="0" applyNumberFormat="1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right" vertical="center"/>
    </xf>
    <xf numFmtId="1" fontId="3" fillId="0" borderId="1237" xfId="0" applyNumberFormat="1" applyFont="1" applyBorder="1" applyAlignment="1">
      <alignment vertical="center"/>
    </xf>
    <xf numFmtId="1" fontId="3" fillId="0" borderId="1229" xfId="0" applyNumberFormat="1" applyFont="1" applyBorder="1" applyAlignment="1">
      <alignment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35" xfId="0" applyNumberFormat="1" applyFont="1" applyFill="1" applyBorder="1" applyAlignment="1">
      <alignment horizontal="left"/>
    </xf>
    <xf numFmtId="1" fontId="7" fillId="3" borderId="1235" xfId="0" applyNumberFormat="1" applyFont="1" applyFill="1" applyBorder="1" applyAlignment="1">
      <alignment vertical="center"/>
    </xf>
    <xf numFmtId="1" fontId="7" fillId="3" borderId="1239" xfId="0" applyNumberFormat="1" applyFont="1" applyFill="1" applyBorder="1" applyAlignment="1">
      <alignment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vertical="center" wrapText="1"/>
    </xf>
    <xf numFmtId="1" fontId="3" fillId="6" borderId="1249" xfId="0" applyNumberFormat="1" applyFont="1" applyFill="1" applyBorder="1"/>
    <xf numFmtId="1" fontId="3" fillId="0" borderId="1233" xfId="0" applyNumberFormat="1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0" fontId="3" fillId="0" borderId="1192" xfId="0" applyFont="1" applyBorder="1" applyAlignment="1">
      <alignment horizontal="center" vertical="center" wrapText="1"/>
    </xf>
    <xf numFmtId="0" fontId="3" fillId="0" borderId="1230" xfId="0" applyFont="1" applyBorder="1" applyAlignment="1">
      <alignment horizontal="center" vertical="center" wrapText="1"/>
    </xf>
    <xf numFmtId="0" fontId="3" fillId="5" borderId="543" xfId="0" applyFont="1" applyFill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47" xfId="0" applyFont="1" applyBorder="1" applyAlignment="1">
      <alignment horizontal="center" vertical="center" wrapText="1"/>
    </xf>
    <xf numFmtId="0" fontId="3" fillId="0" borderId="1245" xfId="0" applyFont="1" applyBorder="1" applyAlignment="1">
      <alignment horizontal="center" vertical="center" wrapText="1"/>
    </xf>
    <xf numFmtId="0" fontId="3" fillId="5" borderId="1249" xfId="0" applyFont="1" applyFill="1" applyBorder="1" applyAlignment="1">
      <alignment horizontal="center" vertical="center" wrapText="1"/>
    </xf>
    <xf numFmtId="0" fontId="3" fillId="5" borderId="1197" xfId="0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vertical="center" wrapText="1"/>
    </xf>
    <xf numFmtId="1" fontId="3" fillId="4" borderId="1258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0" fontId="3" fillId="0" borderId="550" xfId="0" applyFont="1" applyBorder="1" applyAlignment="1">
      <alignment horizontal="right" vertical="center" wrapText="1"/>
    </xf>
    <xf numFmtId="0" fontId="3" fillId="0" borderId="467" xfId="0" applyFont="1" applyBorder="1" applyAlignment="1">
      <alignment horizontal="right" vertical="center" wrapText="1"/>
    </xf>
    <xf numFmtId="0" fontId="3" fillId="0" borderId="1146" xfId="0" applyFont="1" applyBorder="1"/>
    <xf numFmtId="0" fontId="3" fillId="0" borderId="377" xfId="0" applyFont="1" applyBorder="1" applyAlignment="1">
      <alignment horizontal="left" vertical="center" wrapText="1"/>
    </xf>
    <xf numFmtId="0" fontId="3" fillId="0" borderId="1081" xfId="0" applyFont="1" applyBorder="1"/>
    <xf numFmtId="0" fontId="3" fillId="0" borderId="1093" xfId="0" applyFont="1" applyBorder="1" applyAlignment="1">
      <alignment horizontal="right" vertical="center" wrapText="1"/>
    </xf>
    <xf numFmtId="0" fontId="3" fillId="0" borderId="1078" xfId="0" applyFont="1" applyBorder="1"/>
    <xf numFmtId="0" fontId="3" fillId="0" borderId="551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1247" xfId="0" applyFont="1" applyBorder="1" applyAlignment="1">
      <alignment horizontal="right" vertical="center" wrapText="1"/>
    </xf>
    <xf numFmtId="1" fontId="3" fillId="0" borderId="1233" xfId="0" applyNumberFormat="1" applyFont="1" applyBorder="1"/>
    <xf numFmtId="0" fontId="3" fillId="0" borderId="78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0" fontId="3" fillId="0" borderId="1246" xfId="0" applyFont="1" applyBorder="1" applyAlignment="1">
      <alignment horizontal="center" vertical="center" wrapText="1"/>
    </xf>
    <xf numFmtId="1" fontId="3" fillId="8" borderId="548" xfId="0" applyNumberFormat="1" applyFont="1" applyFill="1" applyBorder="1" applyProtection="1">
      <protection locked="0"/>
    </xf>
    <xf numFmtId="1" fontId="3" fillId="8" borderId="1145" xfId="0" applyNumberFormat="1" applyFont="1" applyFill="1" applyBorder="1" applyProtection="1">
      <protection locked="0"/>
    </xf>
    <xf numFmtId="0" fontId="3" fillId="0" borderId="1240" xfId="0" applyFont="1" applyBorder="1" applyAlignment="1">
      <alignment horizontal="center" vertical="center" wrapText="1"/>
    </xf>
    <xf numFmtId="0" fontId="3" fillId="0" borderId="1161" xfId="0" applyFont="1" applyBorder="1" applyAlignment="1">
      <alignment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0" borderId="549" xfId="0" applyNumberFormat="1" applyFont="1" applyBorder="1"/>
    <xf numFmtId="0" fontId="3" fillId="0" borderId="1091" xfId="0" applyFont="1" applyBorder="1" applyAlignment="1">
      <alignment vertical="center" wrapText="1"/>
    </xf>
    <xf numFmtId="0" fontId="3" fillId="0" borderId="549" xfId="0" applyFont="1" applyBorder="1" applyAlignment="1">
      <alignment horizontal="right" vertical="center" wrapText="1"/>
    </xf>
    <xf numFmtId="0" fontId="3" fillId="5" borderId="1091" xfId="0" applyFont="1" applyFill="1" applyBorder="1" applyAlignment="1">
      <alignment vertical="center" wrapText="1"/>
    </xf>
    <xf numFmtId="0" fontId="3" fillId="5" borderId="1104" xfId="0" applyFont="1" applyFill="1" applyBorder="1" applyAlignment="1">
      <alignment vertical="center" wrapText="1"/>
    </xf>
    <xf numFmtId="1" fontId="3" fillId="0" borderId="1254" xfId="0" applyNumberFormat="1" applyFont="1" applyBorder="1"/>
    <xf numFmtId="1" fontId="3" fillId="8" borderId="1197" xfId="0" applyNumberFormat="1" applyFont="1" applyFill="1" applyBorder="1" applyProtection="1">
      <protection locked="0"/>
    </xf>
    <xf numFmtId="164" fontId="3" fillId="0" borderId="1264" xfId="18" applyNumberFormat="1" applyFont="1" applyBorder="1" applyAlignment="1" applyProtection="1">
      <alignment horizontal="center" vertical="center" wrapText="1"/>
    </xf>
    <xf numFmtId="164" fontId="3" fillId="0" borderId="1265" xfId="18" applyNumberFormat="1" applyFont="1" applyBorder="1" applyAlignment="1" applyProtection="1">
      <alignment horizontal="center" vertical="center"/>
    </xf>
    <xf numFmtId="0" fontId="3" fillId="0" borderId="377" xfId="20" applyFont="1" applyBorder="1" applyAlignment="1">
      <alignment horizontal="left" vertical="center" wrapText="1"/>
    </xf>
    <xf numFmtId="166" fontId="3" fillId="5" borderId="551" xfId="18" applyNumberFormat="1" applyFont="1" applyFill="1" applyBorder="1" applyAlignment="1" applyProtection="1">
      <alignment horizontal="right" vertical="center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734" xfId="0" applyNumberFormat="1" applyFont="1" applyFill="1" applyBorder="1" applyAlignment="1" applyProtection="1">
      <alignment vertical="center"/>
      <protection locked="0"/>
    </xf>
    <xf numFmtId="1" fontId="3" fillId="4" borderId="1267" xfId="0" applyNumberFormat="1" applyFont="1" applyFill="1" applyBorder="1" applyAlignment="1" applyProtection="1">
      <alignment vertical="center"/>
      <protection locked="0"/>
    </xf>
    <xf numFmtId="1" fontId="3" fillId="4" borderId="1268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610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834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764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6" borderId="391" xfId="0" applyNumberFormat="1" applyFont="1" applyFill="1" applyBorder="1" applyAlignment="1">
      <alignment vertical="center"/>
    </xf>
    <xf numFmtId="1" fontId="3" fillId="6" borderId="355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64" fontId="3" fillId="0" borderId="1231" xfId="18" applyNumberFormat="1" applyFont="1" applyBorder="1" applyAlignment="1" applyProtection="1">
      <alignment horizontal="center" vertical="center"/>
    </xf>
    <xf numFmtId="166" fontId="3" fillId="0" borderId="1229" xfId="18" applyNumberFormat="1" applyFont="1" applyBorder="1" applyAlignment="1" applyProtection="1">
      <alignment horizontal="right" vertical="center"/>
    </xf>
    <xf numFmtId="166" fontId="3" fillId="0" borderId="1247" xfId="18" applyNumberFormat="1" applyFont="1" applyBorder="1" applyAlignment="1" applyProtection="1">
      <alignment horizontal="right" vertical="center"/>
    </xf>
    <xf numFmtId="166" fontId="3" fillId="0" borderId="1245" xfId="18" applyNumberFormat="1" applyFont="1" applyBorder="1" applyAlignment="1" applyProtection="1">
      <alignment horizontal="right" vertical="center"/>
    </xf>
    <xf numFmtId="166" fontId="3" fillId="0" borderId="1233" xfId="18" applyNumberFormat="1" applyFont="1" applyBorder="1" applyAlignment="1" applyProtection="1">
      <alignment horizontal="right" vertical="center"/>
    </xf>
    <xf numFmtId="166" fontId="3" fillId="0" borderId="1246" xfId="18" applyNumberFormat="1" applyFont="1" applyBorder="1" applyAlignment="1" applyProtection="1">
      <alignment horizontal="right" vertical="center"/>
    </xf>
    <xf numFmtId="166" fontId="3" fillId="0" borderId="1264" xfId="18" applyNumberFormat="1" applyFont="1" applyBorder="1" applyAlignment="1" applyProtection="1">
      <alignment horizontal="right" vertical="center"/>
    </xf>
    <xf numFmtId="166" fontId="3" fillId="0" borderId="1265" xfId="18" applyNumberFormat="1" applyFont="1" applyBorder="1" applyAlignment="1" applyProtection="1">
      <alignment horizontal="right" vertical="center"/>
    </xf>
    <xf numFmtId="0" fontId="2" fillId="0" borderId="1192" xfId="20" applyFont="1" applyBorder="1" applyAlignment="1">
      <alignment vertical="center" wrapText="1"/>
    </xf>
    <xf numFmtId="1" fontId="3" fillId="0" borderId="1229" xfId="20" applyNumberFormat="1" applyFont="1" applyBorder="1" applyAlignment="1">
      <alignment vertical="center"/>
    </xf>
    <xf numFmtId="1" fontId="3" fillId="0" borderId="1229" xfId="20" applyNumberFormat="1" applyFont="1" applyBorder="1" applyAlignment="1">
      <alignment horizontal="center" vertical="center" wrapText="1"/>
    </xf>
    <xf numFmtId="0" fontId="3" fillId="0" borderId="1247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0" borderId="1230" xfId="20" applyFont="1" applyBorder="1" applyAlignment="1">
      <alignment horizontal="center" vertical="center" wrapText="1"/>
    </xf>
    <xf numFmtId="0" fontId="3" fillId="5" borderId="1158" xfId="20" applyFont="1" applyFill="1" applyBorder="1" applyAlignment="1">
      <alignment horizontal="left" vertical="center" wrapText="1"/>
    </xf>
    <xf numFmtId="1" fontId="3" fillId="0" borderId="1158" xfId="20" applyNumberFormat="1" applyFont="1" applyBorder="1" applyAlignment="1">
      <alignment horizontal="right" vertical="center"/>
    </xf>
    <xf numFmtId="1" fontId="3" fillId="8" borderId="1144" xfId="20" applyNumberFormat="1" applyFont="1" applyFill="1" applyBorder="1" applyAlignment="1" applyProtection="1">
      <alignment vertical="center"/>
      <protection locked="0"/>
    </xf>
    <xf numFmtId="1" fontId="3" fillId="8" borderId="734" xfId="20" applyNumberFormat="1" applyFont="1" applyFill="1" applyBorder="1" applyAlignment="1" applyProtection="1">
      <alignment vertical="center"/>
      <protection locked="0"/>
    </xf>
    <xf numFmtId="1" fontId="3" fillId="0" borderId="377" xfId="20" applyNumberFormat="1" applyFont="1" applyBorder="1" applyAlignment="1">
      <alignment horizontal="right" vertical="center"/>
    </xf>
    <xf numFmtId="1" fontId="3" fillId="8" borderId="391" xfId="20" applyNumberFormat="1" applyFont="1" applyFill="1" applyBorder="1" applyAlignment="1" applyProtection="1">
      <alignment vertical="center"/>
      <protection locked="0"/>
    </xf>
    <xf numFmtId="1" fontId="3" fillId="8" borderId="355" xfId="20" applyNumberFormat="1" applyFont="1" applyFill="1" applyBorder="1" applyAlignment="1" applyProtection="1">
      <alignment vertical="center"/>
      <protection locked="0"/>
    </xf>
    <xf numFmtId="1" fontId="3" fillId="8" borderId="351" xfId="20" applyNumberFormat="1" applyFont="1" applyFill="1" applyBorder="1" applyAlignment="1" applyProtection="1">
      <alignment vertical="center"/>
      <protection locked="0"/>
    </xf>
    <xf numFmtId="0" fontId="3" fillId="5" borderId="377" xfId="20" applyFont="1" applyFill="1" applyBorder="1" applyAlignment="1">
      <alignment horizontal="left" vertical="center" wrapText="1"/>
    </xf>
    <xf numFmtId="0" fontId="3" fillId="5" borderId="1071" xfId="20" applyFont="1" applyFill="1" applyBorder="1" applyAlignment="1">
      <alignment horizontal="left" vertical="center" wrapText="1"/>
    </xf>
    <xf numFmtId="1" fontId="3" fillId="0" borderId="1071" xfId="20" applyNumberFormat="1" applyFont="1" applyBorder="1" applyAlignment="1">
      <alignment horizontal="right" vertical="center"/>
    </xf>
    <xf numFmtId="1" fontId="3" fillId="8" borderId="1098" xfId="20" applyNumberFormat="1" applyFont="1" applyFill="1" applyBorder="1" applyAlignment="1" applyProtection="1">
      <alignment vertical="center"/>
      <protection locked="0"/>
    </xf>
    <xf numFmtId="1" fontId="3" fillId="8" borderId="1074" xfId="20" applyNumberFormat="1" applyFont="1" applyFill="1" applyBorder="1" applyAlignment="1" applyProtection="1">
      <alignment vertical="center"/>
      <protection locked="0"/>
    </xf>
    <xf numFmtId="1" fontId="3" fillId="8" borderId="1076" xfId="20" applyNumberFormat="1" applyFont="1" applyFill="1" applyBorder="1" applyAlignment="1" applyProtection="1">
      <alignment vertical="center"/>
      <protection locked="0"/>
    </xf>
    <xf numFmtId="164" fontId="3" fillId="5" borderId="1229" xfId="18" applyNumberFormat="1" applyFont="1" applyFill="1" applyBorder="1" applyAlignment="1" applyProtection="1">
      <alignment horizontal="center" vertical="center"/>
    </xf>
    <xf numFmtId="1" fontId="3" fillId="0" borderId="1229" xfId="20" applyNumberFormat="1" applyFont="1" applyBorder="1" applyAlignment="1">
      <alignment horizontal="right" vertical="center" wrapText="1"/>
    </xf>
    <xf numFmtId="1" fontId="3" fillId="0" borderId="1247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" fontId="3" fillId="0" borderId="1230" xfId="20" applyNumberFormat="1" applyFont="1" applyBorder="1" applyAlignment="1">
      <alignment horizontal="right" vertical="center" wrapText="1"/>
    </xf>
    <xf numFmtId="164" fontId="3" fillId="0" borderId="1231" xfId="18" applyNumberFormat="1" applyFont="1" applyBorder="1" applyAlignment="1" applyProtection="1">
      <alignment horizontal="center" vertical="center" wrapText="1"/>
    </xf>
    <xf numFmtId="164" fontId="3" fillId="0" borderId="1230" xfId="18" applyNumberFormat="1" applyFont="1" applyBorder="1" applyAlignment="1" applyProtection="1">
      <alignment horizontal="center" vertical="center" wrapText="1"/>
    </xf>
    <xf numFmtId="164" fontId="3" fillId="0" borderId="1247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47" xfId="18" applyNumberFormat="1" applyFont="1" applyBorder="1" applyAlignment="1" applyProtection="1">
      <alignment horizontal="center" vertical="center"/>
    </xf>
    <xf numFmtId="0" fontId="3" fillId="0" borderId="1158" xfId="20" applyFont="1" applyBorder="1" applyAlignment="1">
      <alignment horizontal="left" vertical="center" wrapText="1"/>
    </xf>
    <xf numFmtId="166" fontId="3" fillId="5" borderId="1158" xfId="18" applyNumberFormat="1" applyFont="1" applyFill="1" applyBorder="1" applyAlignment="1" applyProtection="1">
      <alignment vertical="center"/>
    </xf>
    <xf numFmtId="1" fontId="3" fillId="4" borderId="1144" xfId="0" applyNumberFormat="1" applyFont="1" applyFill="1" applyBorder="1" applyAlignment="1" applyProtection="1">
      <alignment vertical="center"/>
      <protection locked="0"/>
    </xf>
    <xf numFmtId="1" fontId="3" fillId="4" borderId="1173" xfId="0" applyNumberFormat="1" applyFont="1" applyFill="1" applyBorder="1" applyAlignment="1" applyProtection="1">
      <alignment vertical="center"/>
      <protection locked="0"/>
    </xf>
    <xf numFmtId="1" fontId="3" fillId="4" borderId="1146" xfId="0" applyNumberFormat="1" applyFont="1" applyFill="1" applyBorder="1" applyAlignment="1" applyProtection="1">
      <alignment vertical="center"/>
      <protection locked="0"/>
    </xf>
    <xf numFmtId="0" fontId="3" fillId="5" borderId="846" xfId="20" applyFont="1" applyFill="1" applyBorder="1" applyAlignment="1">
      <alignment horizontal="left" vertical="center" wrapText="1"/>
    </xf>
    <xf numFmtId="166" fontId="3" fillId="5" borderId="846" xfId="18" applyNumberFormat="1" applyFont="1" applyFill="1" applyBorder="1" applyAlignment="1" applyProtection="1">
      <alignment horizontal="right" vertical="center"/>
    </xf>
    <xf numFmtId="1" fontId="3" fillId="4" borderId="785" xfId="0" applyNumberFormat="1" applyFont="1" applyFill="1" applyBorder="1" applyAlignment="1" applyProtection="1">
      <alignment vertical="center"/>
      <protection locked="0"/>
    </xf>
    <xf numFmtId="1" fontId="3" fillId="4" borderId="1193" xfId="0" applyNumberFormat="1" applyFont="1" applyFill="1" applyBorder="1" applyAlignment="1" applyProtection="1">
      <alignment vertical="center"/>
      <protection locked="0"/>
    </xf>
    <xf numFmtId="1" fontId="3" fillId="4" borderId="1266" xfId="0" applyNumberFormat="1" applyFont="1" applyFill="1" applyBorder="1" applyAlignment="1" applyProtection="1">
      <alignment vertical="center"/>
      <protection locked="0"/>
    </xf>
    <xf numFmtId="1" fontId="3" fillId="4" borderId="784" xfId="0" applyNumberFormat="1" applyFont="1" applyFill="1" applyBorder="1" applyAlignment="1" applyProtection="1">
      <alignment vertical="center"/>
      <protection locked="0"/>
    </xf>
    <xf numFmtId="1" fontId="3" fillId="4" borderId="1197" xfId="0" applyNumberFormat="1" applyFont="1" applyFill="1" applyBorder="1" applyAlignment="1" applyProtection="1">
      <alignment vertical="center"/>
      <protection locked="0"/>
    </xf>
    <xf numFmtId="164" fontId="3" fillId="0" borderId="1230" xfId="18" applyNumberFormat="1" applyFont="1" applyBorder="1" applyAlignment="1" applyProtection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 wrapText="1"/>
    </xf>
    <xf numFmtId="1" fontId="3" fillId="0" borderId="1275" xfId="0" applyNumberFormat="1" applyFont="1" applyBorder="1" applyAlignment="1">
      <alignment horizontal="center" vertical="center" wrapText="1"/>
    </xf>
    <xf numFmtId="1" fontId="3" fillId="9" borderId="734" xfId="21" applyNumberFormat="1" applyFont="1" applyBorder="1" applyAlignment="1" applyProtection="1">
      <alignment vertical="center"/>
      <protection locked="0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7" borderId="355" xfId="0" applyNumberFormat="1" applyFont="1" applyFill="1" applyBorder="1" applyAlignment="1">
      <alignment vertical="center"/>
    </xf>
    <xf numFmtId="1" fontId="3" fillId="7" borderId="351" xfId="0" applyNumberFormat="1" applyFont="1" applyFill="1" applyBorder="1" applyAlignment="1">
      <alignment vertical="center"/>
    </xf>
    <xf numFmtId="1" fontId="3" fillId="7" borderId="391" xfId="0" applyNumberFormat="1" applyFont="1" applyFill="1" applyBorder="1" applyAlignment="1">
      <alignment vertical="center"/>
    </xf>
    <xf numFmtId="1" fontId="3" fillId="9" borderId="355" xfId="21" applyNumberFormat="1" applyFont="1" applyBorder="1" applyAlignment="1" applyProtection="1">
      <alignment vertical="center"/>
      <protection locked="0"/>
    </xf>
    <xf numFmtId="1" fontId="3" fillId="9" borderId="391" xfId="21" applyNumberFormat="1" applyFont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66" fontId="3" fillId="0" borderId="1229" xfId="19" applyNumberFormat="1" applyFont="1" applyFill="1" applyBorder="1" applyAlignment="1" applyProtection="1">
      <alignment horizontal="right" vertical="center"/>
    </xf>
    <xf numFmtId="166" fontId="3" fillId="0" borderId="1247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5" xfId="19" applyNumberFormat="1" applyFont="1" applyFill="1" applyBorder="1" applyAlignment="1" applyProtection="1">
      <alignment horizontal="right" vertical="center"/>
    </xf>
    <xf numFmtId="166" fontId="3" fillId="0" borderId="1230" xfId="19" applyNumberFormat="1" applyFont="1" applyFill="1" applyBorder="1" applyAlignment="1" applyProtection="1">
      <alignment horizontal="right" vertical="center"/>
    </xf>
    <xf numFmtId="166" fontId="3" fillId="0" borderId="1240" xfId="19" applyNumberFormat="1" applyFont="1" applyFill="1" applyBorder="1" applyAlignment="1" applyProtection="1">
      <alignment horizontal="right" vertical="center"/>
    </xf>
    <xf numFmtId="166" fontId="3" fillId="0" borderId="1273" xfId="19" applyNumberFormat="1" applyFont="1" applyFill="1" applyBorder="1" applyAlignment="1" applyProtection="1">
      <alignment horizontal="right" vertical="center"/>
    </xf>
    <xf numFmtId="166" fontId="3" fillId="0" borderId="1274" xfId="19" applyNumberFormat="1" applyFont="1" applyFill="1" applyBorder="1" applyAlignment="1" applyProtection="1">
      <alignment horizontal="right" vertical="center"/>
    </xf>
    <xf numFmtId="166" fontId="3" fillId="0" borderId="1275" xfId="19" applyNumberFormat="1" applyFont="1" applyFill="1" applyBorder="1" applyAlignment="1" applyProtection="1">
      <alignment horizontal="right" vertical="center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64" fontId="3" fillId="0" borderId="1232" xfId="18" applyNumberFormat="1" applyFont="1" applyBorder="1" applyAlignment="1" applyProtection="1">
      <alignment horizontal="center" vertical="center" wrapText="1"/>
    </xf>
    <xf numFmtId="164" fontId="3" fillId="0" borderId="1236" xfId="18" applyNumberFormat="1" applyFont="1" applyBorder="1" applyAlignment="1" applyProtection="1">
      <alignment horizontal="center" vertical="center" wrapText="1"/>
    </xf>
    <xf numFmtId="1" fontId="3" fillId="0" borderId="1234" xfId="0" applyNumberFormat="1" applyFont="1" applyBorder="1" applyAlignment="1">
      <alignment vertical="center"/>
    </xf>
    <xf numFmtId="1" fontId="3" fillId="0" borderId="1239" xfId="0" applyNumberFormat="1" applyFont="1" applyBorder="1" applyAlignment="1">
      <alignment vertical="center"/>
    </xf>
    <xf numFmtId="1" fontId="3" fillId="4" borderId="125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6" xfId="0" applyNumberFormat="1" applyFont="1" applyFill="1" applyBorder="1" applyAlignment="1" applyProtection="1">
      <alignment vertical="center"/>
      <protection locked="0"/>
    </xf>
    <xf numFmtId="1" fontId="3" fillId="4" borderId="1232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4" borderId="1245" xfId="0" applyNumberFormat="1" applyFont="1" applyFill="1" applyBorder="1" applyAlignment="1" applyProtection="1">
      <alignment vertical="center"/>
      <protection locked="0"/>
    </xf>
    <xf numFmtId="1" fontId="3" fillId="0" borderId="1228" xfId="0" applyNumberFormat="1" applyFont="1" applyBorder="1" applyAlignment="1">
      <alignment vertical="center" wrapText="1"/>
    </xf>
    <xf numFmtId="1" fontId="3" fillId="7" borderId="1145" xfId="0" applyNumberFormat="1" applyFont="1" applyFill="1" applyBorder="1" applyAlignment="1">
      <alignment horizontal="right" vertical="center"/>
    </xf>
    <xf numFmtId="1" fontId="3" fillId="7" borderId="1144" xfId="0" applyNumberFormat="1" applyFont="1" applyFill="1" applyBorder="1" applyAlignment="1">
      <alignment vertical="center"/>
    </xf>
    <xf numFmtId="1" fontId="3" fillId="7" borderId="1146" xfId="0" applyNumberFormat="1" applyFont="1" applyFill="1" applyBorder="1" applyAlignment="1">
      <alignment vertical="center"/>
    </xf>
    <xf numFmtId="1" fontId="3" fillId="4" borderId="549" xfId="0" applyNumberFormat="1" applyFont="1" applyFill="1" applyBorder="1" applyAlignment="1" applyProtection="1">
      <alignment vertical="center"/>
      <protection locked="0"/>
    </xf>
    <xf numFmtId="1" fontId="3" fillId="4" borderId="467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0" borderId="1249" xfId="0" applyNumberFormat="1" applyFont="1" applyBorder="1" applyAlignment="1">
      <alignment horizontal="right" vertical="center"/>
    </xf>
    <xf numFmtId="1" fontId="3" fillId="0" borderId="1197" xfId="0" applyNumberFormat="1" applyFont="1" applyBorder="1" applyAlignment="1">
      <alignment horizontal="right" vertical="center"/>
    </xf>
    <xf numFmtId="1" fontId="3" fillId="7" borderId="1098" xfId="0" applyNumberFormat="1" applyFont="1" applyFill="1" applyBorder="1" applyAlignment="1">
      <alignment vertical="center"/>
    </xf>
    <xf numFmtId="1" fontId="3" fillId="7" borderId="1109" xfId="0" applyNumberFormat="1" applyFont="1" applyFill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4" borderId="547" xfId="0" applyNumberFormat="1" applyFont="1" applyFill="1" applyBorder="1" applyAlignment="1" applyProtection="1">
      <alignment vertical="center"/>
      <protection locked="0"/>
    </xf>
    <xf numFmtId="1" fontId="3" fillId="0" borderId="1078" xfId="0" applyNumberFormat="1" applyFont="1" applyBorder="1" applyAlignment="1">
      <alignment vertical="center"/>
    </xf>
    <xf numFmtId="1" fontId="3" fillId="0" borderId="1091" xfId="0" applyNumberFormat="1" applyFont="1" applyBorder="1" applyAlignment="1">
      <alignment vertical="center" shrinkToFit="1"/>
    </xf>
    <xf numFmtId="1" fontId="3" fillId="0" borderId="1078" xfId="0" applyNumberFormat="1" applyFont="1" applyBorder="1" applyAlignment="1">
      <alignment vertical="center" shrinkToFit="1"/>
    </xf>
    <xf numFmtId="1" fontId="3" fillId="0" borderId="391" xfId="0" applyNumberFormat="1" applyFont="1" applyBorder="1" applyAlignment="1">
      <alignment horizontal="right" vertical="center" shrinkToFit="1"/>
    </xf>
    <xf numFmtId="1" fontId="3" fillId="0" borderId="1093" xfId="0" applyNumberFormat="1" applyFont="1" applyBorder="1" applyAlignment="1">
      <alignment horizontal="right" vertical="center" shrinkToFit="1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vertical="center"/>
    </xf>
    <xf numFmtId="1" fontId="3" fillId="0" borderId="1197" xfId="0" applyNumberFormat="1" applyFont="1" applyBorder="1" applyAlignment="1">
      <alignment vertical="center"/>
    </xf>
    <xf numFmtId="1" fontId="3" fillId="0" borderId="1247" xfId="0" applyNumberFormat="1" applyFont="1" applyBorder="1" applyAlignment="1">
      <alignment vertical="center"/>
    </xf>
    <xf numFmtId="1" fontId="3" fillId="0" borderId="1246" xfId="0" applyNumberFormat="1" applyFont="1" applyBorder="1" applyAlignment="1">
      <alignment vertical="center"/>
    </xf>
    <xf numFmtId="1" fontId="3" fillId="0" borderId="1231" xfId="0" applyNumberFormat="1" applyFont="1" applyBorder="1" applyAlignment="1">
      <alignment vertical="center"/>
    </xf>
    <xf numFmtId="1" fontId="3" fillId="0" borderId="1248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3" fillId="0" borderId="1193" xfId="0" applyNumberFormat="1" applyFont="1" applyBorder="1" applyAlignment="1">
      <alignment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6" borderId="1144" xfId="0" applyNumberFormat="1" applyFont="1" applyFill="1" applyBorder="1" applyAlignment="1">
      <alignment horizontal="right" vertical="center"/>
    </xf>
    <xf numFmtId="1" fontId="3" fillId="6" borderId="550" xfId="0" applyNumberFormat="1" applyFont="1" applyFill="1" applyBorder="1" applyAlignment="1">
      <alignment vertical="center"/>
    </xf>
    <xf numFmtId="1" fontId="3" fillId="6" borderId="880" xfId="0" applyNumberFormat="1" applyFont="1" applyFill="1" applyBorder="1" applyAlignment="1">
      <alignment vertical="center"/>
    </xf>
    <xf numFmtId="1" fontId="3" fillId="6" borderId="1081" xfId="0" applyNumberFormat="1" applyFont="1" applyFill="1" applyBorder="1" applyAlignment="1">
      <alignment vertical="center"/>
    </xf>
    <xf numFmtId="1" fontId="3" fillId="6" borderId="391" xfId="0" applyNumberFormat="1" applyFont="1" applyFill="1" applyBorder="1" applyAlignment="1">
      <alignment horizontal="right" vertical="center"/>
    </xf>
    <xf numFmtId="1" fontId="3" fillId="6" borderId="1098" xfId="0" applyNumberFormat="1" applyFont="1" applyFill="1" applyBorder="1" applyAlignment="1">
      <alignment horizontal="right" vertical="center"/>
    </xf>
    <xf numFmtId="1" fontId="3" fillId="6" borderId="1247" xfId="0" applyNumberFormat="1" applyFont="1" applyFill="1" applyBorder="1" applyAlignment="1">
      <alignment horizontal="right" vertical="center" wrapText="1"/>
    </xf>
    <xf numFmtId="1" fontId="3" fillId="6" borderId="1237" xfId="0" applyNumberFormat="1" applyFont="1" applyFill="1" applyBorder="1" applyAlignment="1">
      <alignment horizontal="right" vertical="center" wrapText="1"/>
    </xf>
    <xf numFmtId="1" fontId="3" fillId="6" borderId="1246" xfId="0" applyNumberFormat="1" applyFont="1" applyFill="1" applyBorder="1" applyAlignment="1">
      <alignment horizontal="right" vertical="center"/>
    </xf>
    <xf numFmtId="1" fontId="3" fillId="6" borderId="1247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6" borderId="1248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0" xfId="0" applyNumberFormat="1" applyFont="1" applyFill="1" applyBorder="1" applyAlignment="1">
      <alignment horizontal="right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4" borderId="88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0" borderId="1279" xfId="0" applyNumberFormat="1" applyFont="1" applyBorder="1" applyAlignment="1">
      <alignment horizontal="right" vertical="center" wrapText="1"/>
    </xf>
    <xf numFmtId="1" fontId="3" fillId="0" borderId="1237" xfId="0" applyNumberFormat="1" applyFont="1" applyBorder="1" applyAlignment="1">
      <alignment horizontal="right" vertical="center" wrapText="1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73" xfId="0" applyNumberFormat="1" applyFont="1" applyBorder="1" applyAlignment="1">
      <alignment horizontal="right" vertical="center"/>
    </xf>
    <xf numFmtId="1" fontId="3" fillId="0" borderId="1275" xfId="0" applyNumberFormat="1" applyFont="1" applyBorder="1" applyAlignment="1">
      <alignment horizontal="right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vertical="center" wrapText="1"/>
    </xf>
    <xf numFmtId="1" fontId="3" fillId="3" borderId="1158" xfId="0" applyNumberFormat="1" applyFont="1" applyFill="1" applyBorder="1" applyAlignment="1">
      <alignment horizontal="right" vertical="center"/>
    </xf>
    <xf numFmtId="1" fontId="3" fillId="8" borderId="391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549" xfId="0" applyNumberFormat="1" applyFont="1" applyFill="1" applyBorder="1" applyAlignment="1" applyProtection="1">
      <alignment vertical="center"/>
      <protection locked="0"/>
    </xf>
    <xf numFmtId="1" fontId="3" fillId="8" borderId="1066" xfId="0" applyNumberFormat="1" applyFont="1" applyFill="1" applyBorder="1" applyAlignment="1" applyProtection="1">
      <alignment vertical="center"/>
      <protection locked="0"/>
    </xf>
    <xf numFmtId="1" fontId="3" fillId="8" borderId="1280" xfId="0" applyNumberFormat="1" applyFont="1" applyFill="1" applyBorder="1" applyAlignment="1" applyProtection="1">
      <alignment vertical="center"/>
      <protection locked="0"/>
    </xf>
    <xf numFmtId="1" fontId="3" fillId="8" borderId="764" xfId="0" applyNumberFormat="1" applyFont="1" applyFill="1" applyBorder="1" applyAlignment="1" applyProtection="1">
      <alignment vertical="center"/>
      <protection locked="0"/>
    </xf>
    <xf numFmtId="1" fontId="3" fillId="8" borderId="834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3" borderId="377" xfId="0" applyNumberFormat="1" applyFont="1" applyFill="1" applyBorder="1" applyAlignment="1">
      <alignment horizontal="right" vertical="center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8" borderId="1108" xfId="0" applyNumberFormat="1" applyFont="1" applyFill="1" applyBorder="1" applyAlignment="1" applyProtection="1">
      <alignment vertical="center"/>
      <protection locked="0"/>
    </xf>
    <xf numFmtId="1" fontId="3" fillId="3" borderId="846" xfId="0" applyNumberFormat="1" applyFont="1" applyFill="1" applyBorder="1" applyAlignment="1">
      <alignment horizontal="right" vertical="center"/>
    </xf>
    <xf numFmtId="1" fontId="3" fillId="8" borderId="785" xfId="0" applyNumberFormat="1" applyFont="1" applyFill="1" applyBorder="1" applyAlignment="1" applyProtection="1">
      <alignment vertical="center"/>
      <protection locked="0"/>
    </xf>
    <xf numFmtId="1" fontId="3" fillId="8" borderId="1192" xfId="0" applyNumberFormat="1" applyFont="1" applyFill="1" applyBorder="1" applyAlignment="1" applyProtection="1">
      <alignment vertical="center"/>
      <protection locked="0"/>
    </xf>
    <xf numFmtId="1" fontId="3" fillId="8" borderId="1193" xfId="0" applyNumberFormat="1" applyFont="1" applyFill="1" applyBorder="1" applyAlignment="1" applyProtection="1">
      <alignment vertical="center"/>
      <protection locked="0"/>
    </xf>
    <xf numFmtId="1" fontId="3" fillId="8" borderId="784" xfId="0" applyNumberFormat="1" applyFont="1" applyFill="1" applyBorder="1" applyAlignment="1" applyProtection="1">
      <alignment vertical="center"/>
      <protection locked="0"/>
    </xf>
    <xf numFmtId="1" fontId="3" fillId="8" borderId="868" xfId="0" applyNumberFormat="1" applyFont="1" applyFill="1" applyBorder="1" applyAlignment="1" applyProtection="1">
      <alignment vertical="center"/>
      <protection locked="0"/>
    </xf>
    <xf numFmtId="1" fontId="3" fillId="8" borderId="1197" xfId="0" applyNumberFormat="1" applyFont="1" applyFill="1" applyBorder="1" applyAlignment="1" applyProtection="1">
      <alignment vertical="center"/>
      <protection locked="0"/>
    </xf>
    <xf numFmtId="1" fontId="3" fillId="3" borderId="1144" xfId="23" applyNumberFormat="1" applyFont="1" applyFill="1" applyBorder="1" applyAlignment="1">
      <alignment horizontal="right" vertical="center"/>
    </xf>
    <xf numFmtId="1" fontId="3" fillId="3" borderId="1146" xfId="23" applyNumberFormat="1" applyFont="1" applyFill="1" applyBorder="1" applyAlignment="1">
      <alignment horizontal="right" vertical="center"/>
    </xf>
    <xf numFmtId="1" fontId="3" fillId="8" borderId="1144" xfId="0" applyNumberFormat="1" applyFont="1" applyFill="1" applyBorder="1" applyAlignment="1" applyProtection="1">
      <alignment vertical="center"/>
      <protection locked="0"/>
    </xf>
    <xf numFmtId="1" fontId="3" fillId="8" borderId="1146" xfId="0" applyNumberFormat="1" applyFont="1" applyFill="1" applyBorder="1" applyAlignment="1" applyProtection="1">
      <alignment vertical="center"/>
      <protection locked="0"/>
    </xf>
    <xf numFmtId="1" fontId="3" fillId="8" borderId="1145" xfId="0" applyNumberFormat="1" applyFont="1" applyFill="1" applyBorder="1" applyAlignment="1" applyProtection="1">
      <alignment vertical="center"/>
      <protection locked="0"/>
    </xf>
    <xf numFmtId="1" fontId="3" fillId="8" borderId="809" xfId="0" applyNumberFormat="1" applyFont="1" applyFill="1" applyBorder="1" applyAlignment="1" applyProtection="1">
      <alignment vertical="center"/>
      <protection locked="0"/>
    </xf>
    <xf numFmtId="1" fontId="3" fillId="8" borderId="734" xfId="0" applyNumberFormat="1" applyFont="1" applyFill="1" applyBorder="1" applyAlignment="1" applyProtection="1">
      <alignment vertical="center"/>
      <protection locked="0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3" borderId="391" xfId="23" applyNumberFormat="1" applyFont="1" applyFill="1" applyBorder="1" applyAlignment="1">
      <alignment horizontal="right" vertical="center"/>
    </xf>
    <xf numFmtId="1" fontId="3" fillId="3" borderId="355" xfId="23" applyNumberFormat="1" applyFont="1" applyFill="1" applyBorder="1" applyAlignment="1">
      <alignment horizontal="right" vertical="center"/>
    </xf>
    <xf numFmtId="1" fontId="3" fillId="3" borderId="1078" xfId="23" applyNumberFormat="1" applyFont="1" applyFill="1" applyBorder="1" applyAlignment="1">
      <alignment horizontal="right" vertical="center"/>
    </xf>
    <xf numFmtId="1" fontId="3" fillId="8" borderId="1093" xfId="0" applyNumberFormat="1" applyFont="1" applyFill="1" applyBorder="1" applyAlignment="1" applyProtection="1">
      <alignment vertical="center"/>
      <protection locked="0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3" borderId="1098" xfId="23" applyNumberFormat="1" applyFont="1" applyFill="1" applyBorder="1" applyAlignment="1">
      <alignment horizontal="right" vertical="center"/>
    </xf>
    <xf numFmtId="1" fontId="3" fillId="3" borderId="1074" xfId="23" applyNumberFormat="1" applyFont="1" applyFill="1" applyBorder="1" applyAlignment="1">
      <alignment horizontal="right" vertical="center"/>
    </xf>
    <xf numFmtId="1" fontId="3" fillId="8" borderId="109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8" borderId="1099" xfId="0" applyNumberFormat="1" applyFont="1" applyFill="1" applyBorder="1" applyAlignment="1" applyProtection="1">
      <alignment vertical="center"/>
      <protection locked="0"/>
    </xf>
    <xf numFmtId="1" fontId="3" fillId="8" borderId="1076" xfId="0" applyNumberFormat="1" applyFont="1" applyFill="1" applyBorder="1" applyAlignment="1" applyProtection="1">
      <alignment vertical="center"/>
      <protection locked="0"/>
    </xf>
    <xf numFmtId="1" fontId="3" fillId="8" borderId="1075" xfId="0" applyNumberFormat="1" applyFont="1" applyFill="1" applyBorder="1" applyAlignment="1" applyProtection="1">
      <alignment vertical="center"/>
      <protection locked="0"/>
    </xf>
    <xf numFmtId="1" fontId="3" fillId="8" borderId="1074" xfId="0" applyNumberFormat="1" applyFont="1" applyFill="1" applyBorder="1" applyAlignment="1" applyProtection="1">
      <alignment vertical="center"/>
      <protection locked="0"/>
    </xf>
    <xf numFmtId="1" fontId="3" fillId="0" borderId="785" xfId="23" applyNumberFormat="1" applyFont="1" applyFill="1" applyBorder="1" applyAlignment="1">
      <alignment horizontal="right" vertical="center"/>
    </xf>
    <xf numFmtId="1" fontId="3" fillId="0" borderId="1197" xfId="23" applyNumberFormat="1" applyFont="1" applyFill="1" applyBorder="1" applyAlignment="1">
      <alignment horizontal="right" vertical="center"/>
    </xf>
    <xf numFmtId="1" fontId="3" fillId="0" borderId="1197" xfId="0" applyNumberFormat="1" applyFont="1" applyBorder="1" applyAlignment="1">
      <alignment horizontal="right" vertical="center" wrapText="1"/>
    </xf>
    <xf numFmtId="1" fontId="3" fillId="0" borderId="1192" xfId="0" applyNumberFormat="1" applyFont="1" applyBorder="1" applyAlignment="1">
      <alignment horizontal="right" vertical="center" wrapText="1"/>
    </xf>
    <xf numFmtId="1" fontId="3" fillId="3" borderId="550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550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8" borderId="467" xfId="0" applyNumberFormat="1" applyFont="1" applyFill="1" applyBorder="1" applyAlignment="1" applyProtection="1">
      <alignment vertical="center"/>
      <protection locked="0"/>
    </xf>
    <xf numFmtId="1" fontId="3" fillId="8" borderId="548" xfId="0" applyNumberFormat="1" applyFont="1" applyFill="1" applyBorder="1" applyAlignment="1" applyProtection="1">
      <alignment vertical="center"/>
      <protection locked="0"/>
    </xf>
    <xf numFmtId="1" fontId="3" fillId="3" borderId="1281" xfId="23" applyNumberFormat="1" applyFont="1" applyFill="1" applyBorder="1" applyAlignment="1">
      <alignment horizontal="right" vertical="center"/>
    </xf>
    <xf numFmtId="1" fontId="3" fillId="3" borderId="1282" xfId="23" applyNumberFormat="1" applyFont="1" applyFill="1" applyBorder="1" applyAlignment="1">
      <alignment horizontal="right" vertical="center"/>
    </xf>
    <xf numFmtId="1" fontId="3" fillId="3" borderId="1283" xfId="23" applyNumberFormat="1" applyFont="1" applyFill="1" applyBorder="1" applyAlignment="1">
      <alignment horizontal="right" vertical="center"/>
    </xf>
    <xf numFmtId="1" fontId="3" fillId="4" borderId="1284" xfId="0" applyNumberFormat="1" applyFont="1" applyFill="1" applyBorder="1" applyAlignment="1" applyProtection="1">
      <alignment vertical="center"/>
      <protection locked="0"/>
    </xf>
    <xf numFmtId="1" fontId="3" fillId="6" borderId="1098" xfId="23" applyNumberFormat="1" applyFont="1" applyFill="1" applyBorder="1" applyAlignment="1">
      <alignment horizontal="right" vertical="center"/>
    </xf>
    <xf numFmtId="1" fontId="3" fillId="6" borderId="1074" xfId="23" applyNumberFormat="1" applyFont="1" applyFill="1" applyBorder="1" applyAlignment="1">
      <alignment horizontal="right" vertical="center"/>
    </xf>
    <xf numFmtId="1" fontId="3" fillId="6" borderId="785" xfId="0" applyNumberFormat="1" applyFont="1" applyFill="1" applyBorder="1" applyAlignment="1">
      <alignment vertical="center"/>
    </xf>
    <xf numFmtId="1" fontId="3" fillId="6" borderId="1197" xfId="0" applyNumberFormat="1" applyFont="1" applyFill="1" applyBorder="1" applyAlignment="1">
      <alignment vertical="center"/>
    </xf>
    <xf numFmtId="0" fontId="3" fillId="0" borderId="1286" xfId="0" applyFont="1" applyBorder="1" applyAlignment="1">
      <alignment horizontal="center" vertical="center"/>
    </xf>
    <xf numFmtId="0" fontId="3" fillId="0" borderId="1286" xfId="0" applyFont="1" applyBorder="1" applyAlignment="1">
      <alignment horizontal="center" vertical="center" wrapText="1"/>
    </xf>
    <xf numFmtId="0" fontId="3" fillId="6" borderId="369" xfId="0" applyFont="1" applyFill="1" applyBorder="1" applyAlignment="1">
      <alignment vertical="center"/>
    </xf>
    <xf numFmtId="0" fontId="3" fillId="6" borderId="355" xfId="0" applyFont="1" applyFill="1" applyBorder="1" applyAlignment="1">
      <alignment vertical="center"/>
    </xf>
    <xf numFmtId="1" fontId="3" fillId="0" borderId="846" xfId="0" applyNumberFormat="1" applyFont="1" applyBorder="1" applyAlignment="1">
      <alignment vertical="center"/>
    </xf>
    <xf numFmtId="0" fontId="3" fillId="0" borderId="1285" xfId="0" applyFont="1" applyBorder="1" applyAlignment="1">
      <alignment horizontal="center" vertical="center" wrapText="1"/>
    </xf>
    <xf numFmtId="0" fontId="3" fillId="0" borderId="1220" xfId="0" applyFont="1" applyBorder="1" applyAlignment="1">
      <alignment horizontal="center" vertical="center"/>
    </xf>
    <xf numFmtId="0" fontId="3" fillId="0" borderId="1158" xfId="0" applyFont="1" applyBorder="1" applyAlignment="1">
      <alignment horizontal="right" vertical="center"/>
    </xf>
    <xf numFmtId="0" fontId="3" fillId="8" borderId="1144" xfId="0" applyFont="1" applyFill="1" applyBorder="1" applyAlignment="1" applyProtection="1">
      <alignment horizontal="justify" vertical="center"/>
      <protection locked="0"/>
    </xf>
    <xf numFmtId="0" fontId="3" fillId="8" borderId="1146" xfId="0" applyFont="1" applyFill="1" applyBorder="1" applyAlignment="1" applyProtection="1">
      <alignment horizontal="justify" vertical="center"/>
      <protection locked="0"/>
    </xf>
    <xf numFmtId="0" fontId="3" fillId="0" borderId="846" xfId="0" applyFont="1" applyBorder="1" applyAlignment="1">
      <alignment horizontal="right" vertical="center"/>
    </xf>
    <xf numFmtId="0" fontId="3" fillId="8" borderId="785" xfId="0" applyFont="1" applyFill="1" applyBorder="1" applyAlignment="1" applyProtection="1">
      <alignment horizontal="justify" vertical="center"/>
      <protection locked="0"/>
    </xf>
    <xf numFmtId="0" fontId="3" fillId="8" borderId="1197" xfId="0" applyFont="1" applyFill="1" applyBorder="1" applyAlignment="1" applyProtection="1">
      <alignment horizontal="justify" vertical="center"/>
      <protection locked="0"/>
    </xf>
    <xf numFmtId="1" fontId="3" fillId="5" borderId="1247" xfId="0" applyNumberFormat="1" applyFont="1" applyFill="1" applyBorder="1" applyAlignment="1">
      <alignment horizontal="center" vertical="center" wrapText="1"/>
    </xf>
    <xf numFmtId="1" fontId="3" fillId="5" borderId="1233" xfId="0" applyNumberFormat="1" applyFont="1" applyFill="1" applyBorder="1" applyAlignment="1">
      <alignment horizontal="center" vertical="center" wrapText="1"/>
    </xf>
    <xf numFmtId="1" fontId="3" fillId="5" borderId="1285" xfId="0" applyNumberFormat="1" applyFont="1" applyFill="1" applyBorder="1" applyAlignment="1">
      <alignment horizontal="center" vertical="center" wrapText="1"/>
    </xf>
    <xf numFmtId="1" fontId="3" fillId="5" borderId="1213" xfId="0" applyNumberFormat="1" applyFont="1" applyFill="1" applyBorder="1" applyAlignment="1">
      <alignment horizontal="center" vertical="center" wrapText="1"/>
    </xf>
    <xf numFmtId="0" fontId="3" fillId="5" borderId="1214" xfId="0" applyFont="1" applyFill="1" applyBorder="1" applyAlignment="1">
      <alignment horizontal="center" vertical="center" wrapText="1"/>
    </xf>
    <xf numFmtId="1" fontId="3" fillId="5" borderId="124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1" xfId="0" applyFont="1" applyFill="1" applyBorder="1" applyAlignment="1">
      <alignment vertical="center"/>
    </xf>
    <xf numFmtId="1" fontId="3" fillId="5" borderId="1287" xfId="0" applyNumberFormat="1" applyFont="1" applyFill="1" applyBorder="1" applyAlignment="1">
      <alignment horizontal="center" vertical="center" wrapText="1"/>
    </xf>
    <xf numFmtId="1" fontId="3" fillId="5" borderId="1286" xfId="0" applyNumberFormat="1" applyFont="1" applyFill="1" applyBorder="1" applyAlignment="1">
      <alignment horizontal="center" vertical="center" wrapText="1"/>
    </xf>
    <xf numFmtId="0" fontId="3" fillId="6" borderId="1144" xfId="0" applyFont="1" applyFill="1" applyBorder="1" applyAlignment="1">
      <alignment vertical="center"/>
    </xf>
    <xf numFmtId="0" fontId="3" fillId="6" borderId="1146" xfId="0" applyFont="1" applyFill="1" applyBorder="1" applyAlignment="1">
      <alignment vertical="center"/>
    </xf>
    <xf numFmtId="0" fontId="3" fillId="6" borderId="1078" xfId="0" applyFont="1" applyFill="1" applyBorder="1" applyAlignment="1">
      <alignment vertical="center"/>
    </xf>
    <xf numFmtId="0" fontId="3" fillId="6" borderId="550" xfId="0" applyFont="1" applyFill="1" applyBorder="1" applyAlignment="1">
      <alignment vertical="center"/>
    </xf>
    <xf numFmtId="0" fontId="3" fillId="6" borderId="1098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6" borderId="1074" xfId="0" applyFont="1" applyFill="1" applyBorder="1" applyAlignment="1">
      <alignment vertical="center"/>
    </xf>
    <xf numFmtId="0" fontId="3" fillId="5" borderId="1286" xfId="0" applyFont="1" applyFill="1" applyBorder="1" applyAlignment="1">
      <alignment horizontal="center" vertical="center" wrapText="1"/>
    </xf>
    <xf numFmtId="0" fontId="3" fillId="5" borderId="1247" xfId="0" applyFont="1" applyFill="1" applyBorder="1" applyAlignment="1">
      <alignment horizontal="center" vertical="center" wrapText="1"/>
    </xf>
    <xf numFmtId="0" fontId="3" fillId="5" borderId="1233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1" fontId="3" fillId="5" borderId="1158" xfId="0" applyNumberFormat="1" applyFont="1" applyFill="1" applyBorder="1" applyAlignment="1">
      <alignment horizontal="right" vertical="center" wrapText="1"/>
    </xf>
    <xf numFmtId="1" fontId="3" fillId="5" borderId="377" xfId="0" applyNumberFormat="1" applyFont="1" applyFill="1" applyBorder="1" applyAlignment="1">
      <alignment horizontal="right" vertical="center" wrapText="1"/>
    </xf>
    <xf numFmtId="1" fontId="3" fillId="5" borderId="846" xfId="0" applyNumberFormat="1" applyFont="1" applyFill="1" applyBorder="1" applyAlignment="1">
      <alignment horizontal="right" vertical="center" wrapText="1"/>
    </xf>
    <xf numFmtId="1" fontId="3" fillId="4" borderId="1290" xfId="0" applyNumberFormat="1" applyFont="1" applyFill="1" applyBorder="1" applyAlignment="1" applyProtection="1">
      <alignment vertical="center"/>
      <protection locked="0"/>
    </xf>
    <xf numFmtId="0" fontId="3" fillId="0" borderId="1220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1295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296" xfId="0" applyNumberFormat="1" applyFont="1" applyFill="1" applyBorder="1" applyAlignment="1" applyProtection="1">
      <alignment vertical="center"/>
      <protection locked="0"/>
    </xf>
    <xf numFmtId="1" fontId="3" fillId="4" borderId="1133" xfId="0" applyNumberFormat="1" applyFont="1" applyFill="1" applyBorder="1" applyAlignment="1" applyProtection="1">
      <alignment vertical="center"/>
      <protection locked="0"/>
    </xf>
    <xf numFmtId="1" fontId="3" fillId="5" borderId="1285" xfId="0" applyNumberFormat="1" applyFont="1" applyFill="1" applyBorder="1" applyAlignment="1">
      <alignment vertical="center" wrapText="1"/>
    </xf>
    <xf numFmtId="1" fontId="3" fillId="5" borderId="1220" xfId="0" applyNumberFormat="1" applyFont="1" applyFill="1" applyBorder="1" applyAlignment="1">
      <alignment vertical="center"/>
    </xf>
    <xf numFmtId="1" fontId="25" fillId="4" borderId="1247" xfId="0" applyNumberFormat="1" applyFont="1" applyFill="1" applyBorder="1" applyAlignment="1" applyProtection="1">
      <alignment vertical="center"/>
      <protection locked="0"/>
    </xf>
    <xf numFmtId="1" fontId="25" fillId="4" borderId="1233" xfId="0" applyNumberFormat="1" applyFont="1" applyFill="1" applyBorder="1" applyAlignment="1" applyProtection="1">
      <alignment vertical="center"/>
      <protection locked="0"/>
    </xf>
    <xf numFmtId="1" fontId="25" fillId="4" borderId="1294" xfId="0" applyNumberFormat="1" applyFont="1" applyFill="1" applyBorder="1" applyAlignment="1" applyProtection="1">
      <alignment vertical="center"/>
      <protection locked="0"/>
    </xf>
    <xf numFmtId="1" fontId="25" fillId="4" borderId="1246" xfId="0" applyNumberFormat="1" applyFont="1" applyFill="1" applyBorder="1" applyAlignment="1" applyProtection="1">
      <alignment vertical="center"/>
      <protection locked="0"/>
    </xf>
    <xf numFmtId="1" fontId="3" fillId="0" borderId="1220" xfId="0" applyNumberFormat="1" applyFont="1" applyBorder="1" applyAlignment="1">
      <alignment vertical="center" wrapText="1"/>
    </xf>
    <xf numFmtId="1" fontId="3" fillId="4" borderId="1220" xfId="0" applyNumberFormat="1" applyFont="1" applyFill="1" applyBorder="1" applyAlignment="1" applyProtection="1">
      <alignment vertical="center"/>
      <protection locked="0"/>
    </xf>
    <xf numFmtId="1" fontId="3" fillId="4" borderId="1246" xfId="0" applyNumberFormat="1" applyFont="1" applyFill="1" applyBorder="1" applyAlignment="1" applyProtection="1">
      <alignment vertical="center"/>
      <protection locked="0"/>
    </xf>
    <xf numFmtId="1" fontId="3" fillId="0" borderId="1285" xfId="0" applyNumberFormat="1" applyFont="1" applyBorder="1" applyAlignment="1">
      <alignment horizontal="center" vertical="center"/>
    </xf>
    <xf numFmtId="1" fontId="3" fillId="0" borderId="1286" xfId="0" applyNumberFormat="1" applyFont="1" applyBorder="1" applyAlignment="1">
      <alignment horizontal="center" vertical="center" wrapText="1"/>
    </xf>
    <xf numFmtId="1" fontId="3" fillId="0" borderId="1287" xfId="0" applyNumberFormat="1" applyFont="1" applyBorder="1" applyAlignment="1">
      <alignment horizontal="center" vertical="center" wrapText="1"/>
    </xf>
    <xf numFmtId="1" fontId="3" fillId="0" borderId="1298" xfId="0" applyNumberFormat="1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0" fontId="3" fillId="0" borderId="1158" xfId="0" applyFont="1" applyBorder="1"/>
    <xf numFmtId="0" fontId="3" fillId="0" borderId="1300" xfId="0" applyFont="1" applyBorder="1" applyAlignment="1">
      <alignment horizontal="center" vertical="center" wrapText="1"/>
    </xf>
    <xf numFmtId="0" fontId="3" fillId="0" borderId="1301" xfId="0" applyFont="1" applyBorder="1" applyAlignment="1">
      <alignment horizontal="center" vertical="center" wrapText="1"/>
    </xf>
    <xf numFmtId="0" fontId="3" fillId="0" borderId="1301" xfId="0" applyFont="1" applyBorder="1" applyAlignment="1">
      <alignment horizontal="center" wrapText="1"/>
    </xf>
    <xf numFmtId="0" fontId="3" fillId="0" borderId="1302" xfId="0" applyFont="1" applyBorder="1" applyAlignment="1">
      <alignment wrapText="1"/>
    </xf>
    <xf numFmtId="0" fontId="3" fillId="18" borderId="543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0" borderId="1287" xfId="0" applyFont="1" applyBorder="1" applyAlignment="1">
      <alignment horizontal="center" vertical="center"/>
    </xf>
    <xf numFmtId="0" fontId="3" fillId="0" borderId="1247" xfId="0" applyFont="1" applyBorder="1" applyAlignment="1">
      <alignment horizontal="center" vertical="center"/>
    </xf>
    <xf numFmtId="0" fontId="3" fillId="53" borderId="1158" xfId="0" applyFont="1" applyFill="1" applyBorder="1"/>
    <xf numFmtId="0" fontId="3" fillId="18" borderId="1144" xfId="0" applyFont="1" applyFill="1" applyBorder="1" applyProtection="1">
      <protection locked="0"/>
    </xf>
    <xf numFmtId="0" fontId="3" fillId="18" borderId="1146" xfId="0" applyFont="1" applyFill="1" applyBorder="1" applyProtection="1">
      <protection locked="0"/>
    </xf>
    <xf numFmtId="0" fontId="3" fillId="53" borderId="846" xfId="0" applyFont="1" applyFill="1" applyBorder="1"/>
    <xf numFmtId="0" fontId="3" fillId="18" borderId="785" xfId="0" applyFont="1" applyFill="1" applyBorder="1" applyProtection="1">
      <protection locked="0"/>
    </xf>
    <xf numFmtId="0" fontId="3" fillId="18" borderId="1197" xfId="0" applyFont="1" applyFill="1" applyBorder="1" applyProtection="1">
      <protection locked="0"/>
    </xf>
    <xf numFmtId="0" fontId="3" fillId="17" borderId="785" xfId="0" applyFont="1" applyFill="1" applyBorder="1"/>
    <xf numFmtId="0" fontId="3" fillId="17" borderId="1197" xfId="0" applyFont="1" applyFill="1" applyBorder="1"/>
    <xf numFmtId="0" fontId="3" fillId="53" borderId="1220" xfId="0" applyFont="1" applyFill="1" applyBorder="1" applyAlignment="1">
      <alignment horizontal="center"/>
    </xf>
    <xf numFmtId="0" fontId="3" fillId="53" borderId="1220" xfId="0" applyFont="1" applyFill="1" applyBorder="1" applyAlignment="1">
      <alignment horizontal="center" vertical="center"/>
    </xf>
    <xf numFmtId="0" fontId="3" fillId="53" borderId="1247" xfId="0" applyFont="1" applyFill="1" applyBorder="1" applyAlignment="1">
      <alignment horizontal="center" vertical="center" wrapText="1"/>
    </xf>
    <xf numFmtId="0" fontId="3" fillId="53" borderId="1286" xfId="0" applyFont="1" applyFill="1" applyBorder="1" applyAlignment="1">
      <alignment horizontal="center" vertical="center" wrapText="1"/>
    </xf>
    <xf numFmtId="0" fontId="3" fillId="27" borderId="1158" xfId="0" applyFont="1" applyFill="1" applyBorder="1"/>
    <xf numFmtId="0" fontId="3" fillId="18" borderId="1158" xfId="0" applyFont="1" applyFill="1" applyBorder="1" applyProtection="1">
      <protection locked="0"/>
    </xf>
    <xf numFmtId="0" fontId="3" fillId="27" borderId="1144" xfId="0" applyFont="1" applyFill="1" applyBorder="1"/>
    <xf numFmtId="0" fontId="3" fillId="27" borderId="846" xfId="0" applyFont="1" applyFill="1" applyBorder="1"/>
    <xf numFmtId="0" fontId="3" fillId="18" borderId="846" xfId="0" applyFont="1" applyFill="1" applyBorder="1" applyProtection="1">
      <protection locked="0"/>
    </xf>
    <xf numFmtId="0" fontId="3" fillId="27" borderId="1098" xfId="0" applyFont="1" applyFill="1" applyBorder="1"/>
    <xf numFmtId="0" fontId="3" fillId="54" borderId="1144" xfId="0" applyFont="1" applyFill="1" applyBorder="1"/>
    <xf numFmtId="0" fontId="3" fillId="54" borderId="1146" xfId="0" applyFont="1" applyFill="1" applyBorder="1"/>
    <xf numFmtId="0" fontId="3" fillId="54" borderId="785" xfId="0" applyFont="1" applyFill="1" applyBorder="1"/>
    <xf numFmtId="0" fontId="3" fillId="54" borderId="1197" xfId="0" applyFont="1" applyFill="1" applyBorder="1"/>
    <xf numFmtId="0" fontId="3" fillId="27" borderId="785" xfId="0" applyFont="1" applyFill="1" applyBorder="1"/>
    <xf numFmtId="0" fontId="3" fillId="53" borderId="1220" xfId="0" applyFont="1" applyFill="1" applyBorder="1" applyAlignment="1">
      <alignment horizontal="center" vertical="center" wrapText="1"/>
    </xf>
    <xf numFmtId="0" fontId="3" fillId="53" borderId="543" xfId="0" applyFont="1" applyFill="1" applyBorder="1" applyAlignment="1">
      <alignment horizontal="center" vertical="center" wrapText="1"/>
    </xf>
    <xf numFmtId="0" fontId="3" fillId="44" borderId="1136" xfId="0" applyFont="1" applyFill="1" applyBorder="1" applyProtection="1">
      <protection locked="0"/>
    </xf>
    <xf numFmtId="0" fontId="3" fillId="54" borderId="1305" xfId="0" applyFont="1" applyFill="1" applyBorder="1"/>
    <xf numFmtId="0" fontId="3" fillId="5" borderId="1247" xfId="0" applyFont="1" applyFill="1" applyBorder="1" applyAlignment="1">
      <alignment horizontal="center" wrapText="1"/>
    </xf>
    <xf numFmtId="0" fontId="3" fillId="5" borderId="1233" xfId="0" applyFont="1" applyFill="1" applyBorder="1" applyAlignment="1">
      <alignment horizontal="center" wrapText="1"/>
    </xf>
    <xf numFmtId="0" fontId="3" fillId="5" borderId="1286" xfId="0" applyFont="1" applyFill="1" applyBorder="1" applyAlignment="1">
      <alignment horizontal="center" wrapText="1"/>
    </xf>
    <xf numFmtId="0" fontId="3" fillId="5" borderId="1248" xfId="0" applyFont="1" applyFill="1" applyBorder="1" applyAlignment="1">
      <alignment horizontal="center" vertical="center" wrapText="1"/>
    </xf>
    <xf numFmtId="0" fontId="3" fillId="20" borderId="1158" xfId="0" applyFont="1" applyFill="1" applyBorder="1" applyAlignment="1">
      <alignment wrapText="1"/>
    </xf>
    <xf numFmtId="1" fontId="3" fillId="5" borderId="1144" xfId="0" applyNumberFormat="1" applyFont="1" applyFill="1" applyBorder="1" applyAlignment="1">
      <alignment horizontal="right" wrapText="1"/>
    </xf>
    <xf numFmtId="1" fontId="3" fillId="5" borderId="1145" xfId="0" applyNumberFormat="1" applyFont="1" applyFill="1" applyBorder="1" applyAlignment="1">
      <alignment horizontal="right" wrapText="1"/>
    </xf>
    <xf numFmtId="1" fontId="3" fillId="5" borderId="1146" xfId="0" applyNumberFormat="1" applyFont="1" applyFill="1" applyBorder="1" applyAlignment="1">
      <alignment horizontal="right"/>
    </xf>
    <xf numFmtId="0" fontId="3" fillId="44" borderId="371" xfId="0" applyFont="1" applyFill="1" applyBorder="1" applyProtection="1">
      <protection locked="0"/>
    </xf>
    <xf numFmtId="0" fontId="3" fillId="44" borderId="1146" xfId="0" applyFont="1" applyFill="1" applyBorder="1" applyProtection="1">
      <protection locked="0"/>
    </xf>
    <xf numFmtId="0" fontId="3" fillId="20" borderId="551" xfId="0" applyFont="1" applyFill="1" applyBorder="1" applyAlignment="1">
      <alignment wrapText="1"/>
    </xf>
    <xf numFmtId="0" fontId="3" fillId="44" borderId="1081" xfId="0" applyFont="1" applyFill="1" applyBorder="1" applyProtection="1">
      <protection locked="0"/>
    </xf>
    <xf numFmtId="0" fontId="3" fillId="20" borderId="846" xfId="0" applyFont="1" applyFill="1" applyBorder="1" applyAlignment="1">
      <alignment wrapText="1"/>
    </xf>
    <xf numFmtId="1" fontId="3" fillId="5" borderId="1093" xfId="0" applyNumberFormat="1" applyFont="1" applyFill="1" applyBorder="1" applyAlignment="1">
      <alignment horizontal="right" wrapText="1"/>
    </xf>
    <xf numFmtId="1" fontId="3" fillId="5" borderId="1078" xfId="0" applyNumberFormat="1" applyFont="1" applyFill="1" applyBorder="1" applyAlignment="1">
      <alignment horizontal="right"/>
    </xf>
    <xf numFmtId="1" fontId="3" fillId="0" borderId="1247" xfId="0" applyNumberFormat="1" applyFont="1" applyBorder="1" applyAlignment="1">
      <alignment horizontal="right"/>
    </xf>
    <xf numFmtId="1" fontId="3" fillId="0" borderId="1294" xfId="0" applyNumberFormat="1" applyFont="1" applyBorder="1" applyAlignment="1">
      <alignment horizontal="right"/>
    </xf>
    <xf numFmtId="1" fontId="3" fillId="0" borderId="1286" xfId="0" applyNumberFormat="1" applyFont="1" applyBorder="1" applyAlignment="1">
      <alignment horizontal="right"/>
    </xf>
    <xf numFmtId="1" fontId="3" fillId="0" borderId="1286" xfId="0" applyNumberFormat="1" applyFont="1" applyBorder="1"/>
    <xf numFmtId="1" fontId="3" fillId="5" borderId="1287" xfId="0" applyNumberFormat="1" applyFont="1" applyFill="1" applyBorder="1"/>
    <xf numFmtId="1" fontId="3" fillId="5" borderId="1248" xfId="0" applyNumberFormat="1" applyFont="1" applyFill="1" applyBorder="1"/>
    <xf numFmtId="1" fontId="3" fillId="5" borderId="1220" xfId="0" applyNumberFormat="1" applyFont="1" applyFill="1" applyBorder="1"/>
    <xf numFmtId="1" fontId="3" fillId="20" borderId="1158" xfId="0" applyNumberFormat="1" applyFont="1" applyFill="1" applyBorder="1" applyAlignment="1">
      <alignment horizontal="right" wrapText="1"/>
    </xf>
    <xf numFmtId="1" fontId="3" fillId="6" borderId="1144" xfId="0" applyNumberFormat="1" applyFont="1" applyFill="1" applyBorder="1" applyAlignment="1">
      <alignment horizontal="right" wrapText="1"/>
    </xf>
    <xf numFmtId="1" fontId="3" fillId="4" borderId="369" xfId="0" applyNumberFormat="1" applyFont="1" applyFill="1" applyBorder="1" applyProtection="1">
      <protection locked="0"/>
    </xf>
    <xf numFmtId="1" fontId="3" fillId="20" borderId="551" xfId="0" applyNumberFormat="1" applyFont="1" applyFill="1" applyBorder="1" applyAlignment="1">
      <alignment horizontal="right" wrapText="1"/>
    </xf>
    <xf numFmtId="1" fontId="3" fillId="20" borderId="846" xfId="0" applyNumberFormat="1" applyFont="1" applyFill="1" applyBorder="1" applyAlignment="1">
      <alignment horizontal="right" wrapText="1"/>
    </xf>
    <xf numFmtId="1" fontId="3" fillId="0" borderId="1220" xfId="0" applyNumberFormat="1" applyFont="1" applyBorder="1"/>
    <xf numFmtId="1" fontId="3" fillId="0" borderId="1294" xfId="0" applyNumberFormat="1" applyFont="1" applyBorder="1" applyAlignment="1">
      <alignment horizontal="center" vertical="center"/>
    </xf>
    <xf numFmtId="1" fontId="3" fillId="0" borderId="1286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20" borderId="1146" xfId="0" applyFont="1" applyFill="1" applyBorder="1" applyAlignment="1">
      <alignment wrapText="1"/>
    </xf>
    <xf numFmtId="1" fontId="3" fillId="0" borderId="1144" xfId="0" applyNumberFormat="1" applyFont="1" applyBorder="1" applyAlignment="1">
      <alignment horizontal="right" vertical="center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0" fontId="3" fillId="20" borderId="1081" xfId="0" applyFont="1" applyFill="1" applyBorder="1" applyAlignment="1">
      <alignment wrapText="1"/>
    </xf>
    <xf numFmtId="0" fontId="3" fillId="20" borderId="1197" xfId="0" applyFont="1" applyFill="1" applyBorder="1" applyAlignment="1">
      <alignment wrapText="1"/>
    </xf>
    <xf numFmtId="1" fontId="3" fillId="0" borderId="1286" xfId="0" applyNumberFormat="1" applyFont="1" applyBorder="1" applyAlignment="1">
      <alignment vertical="center"/>
    </xf>
    <xf numFmtId="1" fontId="3" fillId="4" borderId="1232" xfId="0" applyNumberFormat="1" applyFont="1" applyFill="1" applyBorder="1" applyAlignment="1" applyProtection="1">
      <alignment horizontal="right"/>
      <protection locked="0"/>
    </xf>
    <xf numFmtId="1" fontId="3" fillId="4" borderId="1246" xfId="0" applyNumberFormat="1" applyFont="1" applyFill="1" applyBorder="1" applyAlignment="1" applyProtection="1">
      <alignment horizontal="right"/>
      <protection locked="0"/>
    </xf>
    <xf numFmtId="1" fontId="3" fillId="4" borderId="1247" xfId="0" applyNumberFormat="1" applyFont="1" applyFill="1" applyBorder="1" applyAlignment="1" applyProtection="1">
      <alignment horizontal="right"/>
      <protection locked="0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94" xfId="0" applyNumberFormat="1" applyFont="1" applyFill="1" applyBorder="1" applyAlignment="1" applyProtection="1">
      <alignment horizontal="right"/>
      <protection locked="0"/>
    </xf>
    <xf numFmtId="1" fontId="3" fillId="4" borderId="1248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/>
    </xf>
    <xf numFmtId="1" fontId="3" fillId="0" borderId="1286" xfId="0" applyNumberFormat="1" applyFont="1" applyBorder="1" applyAlignment="1">
      <alignment horizontal="right" vertical="center"/>
    </xf>
    <xf numFmtId="1" fontId="3" fillId="0" borderId="1247" xfId="0" applyNumberFormat="1" applyFont="1" applyBorder="1" applyAlignment="1">
      <alignment horizontal="right" vertical="center" wrapText="1"/>
    </xf>
    <xf numFmtId="1" fontId="3" fillId="0" borderId="1294" xfId="0" applyNumberFormat="1" applyFont="1" applyBorder="1" applyAlignment="1">
      <alignment horizontal="right" vertical="center" wrapText="1"/>
    </xf>
    <xf numFmtId="1" fontId="3" fillId="0" borderId="1286" xfId="0" applyNumberFormat="1" applyFont="1" applyBorder="1" applyAlignment="1">
      <alignment horizontal="right" vertical="center" wrapText="1"/>
    </xf>
    <xf numFmtId="1" fontId="3" fillId="0" borderId="1248" xfId="0" applyNumberFormat="1" applyFont="1" applyBorder="1" applyAlignment="1">
      <alignment horizontal="right" vertical="center" wrapText="1"/>
    </xf>
    <xf numFmtId="1" fontId="3" fillId="6" borderId="1287" xfId="0" applyNumberFormat="1" applyFont="1" applyFill="1" applyBorder="1" applyAlignment="1">
      <alignment horizontal="right" wrapText="1"/>
    </xf>
    <xf numFmtId="1" fontId="3" fillId="6" borderId="1285" xfId="0" applyNumberFormat="1" applyFont="1" applyFill="1" applyBorder="1" applyAlignment="1">
      <alignment horizontal="right" wrapText="1"/>
    </xf>
    <xf numFmtId="1" fontId="3" fillId="6" borderId="1286" xfId="0" applyNumberFormat="1" applyFont="1" applyFill="1" applyBorder="1" applyAlignment="1">
      <alignment horizontal="right" wrapText="1"/>
    </xf>
    <xf numFmtId="1" fontId="3" fillId="6" borderId="1291" xfId="0" applyNumberFormat="1" applyFont="1" applyFill="1" applyBorder="1" applyAlignment="1">
      <alignment horizontal="right" wrapText="1"/>
    </xf>
    <xf numFmtId="1" fontId="3" fillId="5" borderId="1250" xfId="0" applyNumberFormat="1" applyFont="1" applyFill="1" applyBorder="1" applyAlignment="1">
      <alignment horizontal="right" vertical="center" wrapText="1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0" borderId="1291" xfId="0" applyNumberFormat="1" applyFont="1" applyBorder="1" applyAlignment="1">
      <alignment horizontal="right" vertical="center" wrapText="1"/>
    </xf>
    <xf numFmtId="1" fontId="3" fillId="5" borderId="1286" xfId="0" applyNumberFormat="1" applyFont="1" applyFill="1" applyBorder="1" applyAlignment="1">
      <alignment horizontal="right" vertical="center" wrapText="1"/>
    </xf>
    <xf numFmtId="1" fontId="3" fillId="0" borderId="1158" xfId="0" applyNumberFormat="1" applyFont="1" applyBorder="1" applyAlignment="1">
      <alignment horizontal="left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0" borderId="1246" xfId="0" applyNumberFormat="1" applyFont="1" applyBorder="1" applyAlignment="1">
      <alignment horizontal="right" vertical="center" wrapText="1"/>
    </xf>
    <xf numFmtId="1" fontId="3" fillId="0" borderId="1285" xfId="0" applyNumberFormat="1" applyFont="1" applyBorder="1" applyAlignment="1">
      <alignment horizontal="right" vertical="center" wrapText="1"/>
    </xf>
    <xf numFmtId="1" fontId="3" fillId="0" borderId="1213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1191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right"/>
    </xf>
    <xf numFmtId="1" fontId="3" fillId="0" borderId="1145" xfId="0" applyNumberFormat="1" applyFont="1" applyBorder="1" applyAlignment="1">
      <alignment horizontal="right"/>
    </xf>
    <xf numFmtId="1" fontId="3" fillId="0" borderId="1146" xfId="0" applyNumberFormat="1" applyFont="1" applyBorder="1" applyAlignment="1">
      <alignment horizontal="right"/>
    </xf>
    <xf numFmtId="1" fontId="3" fillId="0" borderId="1197" xfId="0" applyNumberFormat="1" applyFont="1" applyBorder="1" applyAlignment="1">
      <alignment horizontal="right"/>
    </xf>
    <xf numFmtId="1" fontId="3" fillId="4" borderId="1306" xfId="0" applyNumberFormat="1" applyFont="1" applyFill="1" applyBorder="1" applyProtection="1">
      <protection locked="0"/>
    </xf>
    <xf numFmtId="1" fontId="3" fillId="0" borderId="1249" xfId="0" applyNumberFormat="1" applyFont="1" applyBorder="1" applyAlignment="1">
      <alignment horizontal="right"/>
    </xf>
    <xf numFmtId="1" fontId="3" fillId="5" borderId="1144" xfId="0" applyNumberFormat="1" applyFont="1" applyFill="1" applyBorder="1" applyAlignment="1">
      <alignment horizontal="right"/>
    </xf>
    <xf numFmtId="1" fontId="3" fillId="5" borderId="1145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86" xfId="0" applyNumberFormat="1" applyFont="1" applyFill="1" applyBorder="1" applyAlignment="1">
      <alignment horizontal="center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261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3" borderId="1084" xfId="0" applyNumberFormat="1" applyFont="1" applyFill="1" applyBorder="1" applyAlignment="1">
      <alignment horizontal="left" vertical="center"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3" borderId="1308" xfId="0" applyNumberFormat="1" applyFont="1" applyFill="1" applyBorder="1" applyAlignment="1">
      <alignment horizontal="left" vertical="center" wrapText="1"/>
    </xf>
    <xf numFmtId="1" fontId="3" fillId="3" borderId="1247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3" borderId="1246" xfId="0" applyNumberFormat="1" applyFont="1" applyFill="1" applyBorder="1" applyAlignment="1">
      <alignment horizontal="center" vertical="center"/>
    </xf>
    <xf numFmtId="1" fontId="3" fillId="3" borderId="1158" xfId="0" applyNumberFormat="1" applyFont="1" applyFill="1" applyBorder="1" applyAlignment="1">
      <alignment vertical="center" wrapText="1"/>
    </xf>
    <xf numFmtId="1" fontId="3" fillId="3" borderId="1144" xfId="0" applyNumberFormat="1" applyFont="1" applyFill="1" applyBorder="1" applyAlignment="1">
      <alignment horizontal="right" vertical="center" wrapText="1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4" borderId="1309" xfId="0" applyNumberFormat="1" applyFont="1" applyFill="1" applyBorder="1" applyAlignment="1" applyProtection="1">
      <alignment horizontal="right"/>
      <protection locked="0"/>
    </xf>
    <xf numFmtId="1" fontId="3" fillId="4" borderId="1310" xfId="0" applyNumberFormat="1" applyFont="1" applyFill="1" applyBorder="1" applyAlignment="1" applyProtection="1">
      <alignment horizontal="right"/>
      <protection locked="0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3" borderId="547" xfId="0" applyNumberFormat="1" applyFont="1" applyFill="1" applyBorder="1" applyAlignment="1">
      <alignment vertical="center" wrapText="1"/>
    </xf>
    <xf numFmtId="1" fontId="3" fillId="3" borderId="847" xfId="0" applyNumberFormat="1" applyFont="1" applyFill="1" applyBorder="1" applyAlignment="1">
      <alignment vertical="center" wrapText="1"/>
    </xf>
    <xf numFmtId="1" fontId="3" fillId="3" borderId="1098" xfId="0" applyNumberFormat="1" applyFont="1" applyFill="1" applyBorder="1" applyAlignment="1">
      <alignment horizontal="right" vertical="center" wrapText="1"/>
    </xf>
    <xf numFmtId="1" fontId="3" fillId="5" borderId="1197" xfId="0" applyNumberFormat="1" applyFont="1" applyFill="1" applyBorder="1" applyAlignment="1">
      <alignment horizontal="right"/>
    </xf>
    <xf numFmtId="1" fontId="3" fillId="3" borderId="551" xfId="0" applyNumberFormat="1" applyFont="1" applyFill="1" applyBorder="1" applyAlignment="1">
      <alignment vertical="center" wrapText="1"/>
    </xf>
    <xf numFmtId="1" fontId="3" fillId="3" borderId="1247" xfId="0" applyNumberFormat="1" applyFont="1" applyFill="1" applyBorder="1" applyAlignment="1">
      <alignment horizontal="center" vertical="center" wrapText="1"/>
    </xf>
    <xf numFmtId="0" fontId="3" fillId="0" borderId="1158" xfId="0" applyFont="1" applyBorder="1" applyAlignment="1">
      <alignment horizontal="left" wrapText="1"/>
    </xf>
    <xf numFmtId="0" fontId="3" fillId="0" borderId="1081" xfId="0" applyFont="1" applyBorder="1" applyAlignment="1">
      <alignment horizontal="right"/>
    </xf>
    <xf numFmtId="0" fontId="3" fillId="44" borderId="391" xfId="0" applyFont="1" applyFill="1" applyBorder="1" applyAlignment="1" applyProtection="1">
      <alignment horizontal="right"/>
      <protection locked="0"/>
    </xf>
    <xf numFmtId="0" fontId="3" fillId="44" borderId="355" xfId="0" applyFont="1" applyFill="1" applyBorder="1" applyAlignment="1" applyProtection="1">
      <alignment horizontal="right"/>
      <protection locked="0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377" xfId="0" applyFont="1" applyBorder="1" applyAlignment="1">
      <alignment horizontal="right"/>
    </xf>
    <xf numFmtId="0" fontId="3" fillId="44" borderId="1078" xfId="0" applyFont="1" applyFill="1" applyBorder="1" applyAlignment="1" applyProtection="1">
      <alignment horizontal="right"/>
      <protection locked="0"/>
    </xf>
    <xf numFmtId="0" fontId="3" fillId="0" borderId="1071" xfId="0" applyFont="1" applyBorder="1" applyAlignment="1">
      <alignment horizontal="left" wrapText="1"/>
    </xf>
    <xf numFmtId="0" fontId="3" fillId="0" borderId="1071" xfId="0" applyFont="1" applyBorder="1" applyAlignment="1">
      <alignment horizontal="right"/>
    </xf>
    <xf numFmtId="0" fontId="3" fillId="44" borderId="785" xfId="0" applyFont="1" applyFill="1" applyBorder="1" applyAlignment="1" applyProtection="1">
      <alignment horizontal="right"/>
      <protection locked="0"/>
    </xf>
    <xf numFmtId="0" fontId="3" fillId="44" borderId="1074" xfId="0" applyFont="1" applyFill="1" applyBorder="1" applyAlignment="1" applyProtection="1">
      <alignment horizontal="right"/>
      <protection locked="0"/>
    </xf>
    <xf numFmtId="0" fontId="3" fillId="44" borderId="1197" xfId="0" applyFont="1" applyFill="1" applyBorder="1" applyAlignment="1" applyProtection="1">
      <alignment horizontal="right"/>
      <protection locked="0"/>
    </xf>
    <xf numFmtId="1" fontId="3" fillId="3" borderId="1161" xfId="0" applyNumberFormat="1" applyFont="1" applyFill="1" applyBorder="1" applyAlignment="1">
      <alignment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3" borderId="1071" xfId="0" applyNumberFormat="1" applyFont="1" applyFill="1" applyBorder="1" applyAlignment="1">
      <alignment vertical="center" wrapText="1"/>
    </xf>
    <xf numFmtId="0" fontId="3" fillId="0" borderId="1213" xfId="0" applyFont="1" applyBorder="1" applyAlignment="1">
      <alignment horizontal="center" vertical="center" wrapText="1"/>
    </xf>
    <xf numFmtId="0" fontId="3" fillId="0" borderId="1158" xfId="0" applyFont="1" applyBorder="1" applyAlignment="1">
      <alignment wrapText="1"/>
    </xf>
    <xf numFmtId="0" fontId="3" fillId="44" borderId="1158" xfId="0" applyFont="1" applyFill="1" applyBorder="1" applyAlignment="1" applyProtection="1">
      <alignment wrapText="1"/>
      <protection locked="0"/>
    </xf>
    <xf numFmtId="0" fontId="3" fillId="44" borderId="1144" xfId="0" applyFont="1" applyFill="1" applyBorder="1" applyProtection="1">
      <protection locked="0"/>
    </xf>
    <xf numFmtId="0" fontId="3" fillId="44" borderId="551" xfId="0" applyFont="1" applyFill="1" applyBorder="1" applyAlignment="1" applyProtection="1">
      <alignment wrapText="1"/>
      <protection locked="0"/>
    </xf>
    <xf numFmtId="0" fontId="3" fillId="44" borderId="1078" xfId="0" applyFont="1" applyFill="1" applyBorder="1" applyProtection="1">
      <protection locked="0"/>
    </xf>
    <xf numFmtId="0" fontId="3" fillId="0" borderId="1078" xfId="0" applyFont="1" applyBorder="1" applyAlignment="1">
      <alignment vertical="center" wrapText="1"/>
    </xf>
    <xf numFmtId="0" fontId="3" fillId="44" borderId="846" xfId="0" applyFont="1" applyFill="1" applyBorder="1" applyAlignment="1" applyProtection="1">
      <alignment wrapText="1"/>
      <protection locked="0"/>
    </xf>
    <xf numFmtId="0" fontId="3" fillId="44" borderId="1197" xfId="0" applyFont="1" applyFill="1" applyBorder="1" applyProtection="1">
      <protection locked="0"/>
    </xf>
    <xf numFmtId="0" fontId="3" fillId="44" borderId="1315" xfId="0" applyFont="1" applyFill="1" applyBorder="1" applyProtection="1">
      <protection locked="0"/>
    </xf>
    <xf numFmtId="0" fontId="3" fillId="44" borderId="963" xfId="0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0" fontId="3" fillId="44" borderId="1316" xfId="0" applyFont="1" applyFill="1" applyBorder="1" applyProtection="1">
      <protection locked="0"/>
    </xf>
    <xf numFmtId="0" fontId="3" fillId="44" borderId="549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0" borderId="1132" xfId="0" applyFont="1" applyBorder="1" applyAlignment="1">
      <alignment wrapText="1"/>
    </xf>
    <xf numFmtId="0" fontId="3" fillId="44" borderId="368" xfId="0" applyFont="1" applyFill="1" applyBorder="1" applyProtection="1">
      <protection locked="0"/>
    </xf>
    <xf numFmtId="0" fontId="3" fillId="0" borderId="1317" xfId="0" applyFont="1" applyBorder="1" applyAlignment="1">
      <alignment wrapText="1"/>
    </xf>
    <xf numFmtId="0" fontId="3" fillId="44" borderId="1074" xfId="0" applyFont="1" applyFill="1" applyBorder="1" applyProtection="1">
      <protection locked="0"/>
    </xf>
    <xf numFmtId="1" fontId="3" fillId="0" borderId="125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0" borderId="1233" xfId="0" applyNumberFormat="1" applyFont="1" applyBorder="1" applyAlignment="1">
      <alignment horizontal="right"/>
    </xf>
    <xf numFmtId="0" fontId="28" fillId="38" borderId="543" xfId="0" applyFont="1" applyFill="1" applyBorder="1" applyAlignment="1">
      <alignment horizontal="center" vertical="center" wrapText="1"/>
    </xf>
    <xf numFmtId="0" fontId="15" fillId="0" borderId="1220" xfId="0" applyFont="1" applyBorder="1" applyAlignment="1" applyProtection="1">
      <alignment horizontal="center" vertical="center"/>
      <protection hidden="1"/>
    </xf>
    <xf numFmtId="0" fontId="15" fillId="0" borderId="1220" xfId="0" applyFont="1" applyBorder="1" applyAlignment="1" applyProtection="1">
      <alignment horizontal="center" vertical="center" wrapText="1"/>
      <protection hidden="1"/>
    </xf>
    <xf numFmtId="0" fontId="29" fillId="0" borderId="1220" xfId="0" applyFont="1" applyBorder="1" applyProtection="1">
      <protection hidden="1"/>
    </xf>
    <xf numFmtId="0" fontId="29" fillId="0" borderId="1220" xfId="0" applyFont="1" applyBorder="1" applyAlignment="1" applyProtection="1">
      <alignment horizontal="center"/>
      <protection hidden="1"/>
    </xf>
    <xf numFmtId="1" fontId="29" fillId="0" borderId="1220" xfId="0" applyNumberFormat="1" applyFont="1" applyBorder="1" applyAlignment="1" applyProtection="1">
      <alignment horizontal="center"/>
      <protection hidden="1"/>
    </xf>
    <xf numFmtId="0" fontId="32" fillId="0" borderId="1220" xfId="0" applyFont="1" applyBorder="1" applyAlignment="1" applyProtection="1">
      <alignment horizontal="center"/>
      <protection hidden="1"/>
    </xf>
    <xf numFmtId="3" fontId="29" fillId="0" borderId="1220" xfId="0" applyNumberFormat="1" applyFont="1" applyBorder="1" applyAlignment="1" applyProtection="1">
      <alignment horizontal="center"/>
      <protection hidden="1"/>
    </xf>
    <xf numFmtId="1" fontId="29" fillId="5" borderId="1220" xfId="0" applyNumberFormat="1" applyFont="1" applyFill="1" applyBorder="1" applyAlignment="1" applyProtection="1">
      <alignment horizontal="center"/>
      <protection hidden="1"/>
    </xf>
    <xf numFmtId="3" fontId="29" fillId="5" borderId="1220" xfId="0" applyNumberFormat="1" applyFont="1" applyFill="1" applyBorder="1" applyAlignment="1" applyProtection="1">
      <alignment horizontal="center"/>
      <protection hidden="1"/>
    </xf>
    <xf numFmtId="0" fontId="15" fillId="0" borderId="846" xfId="0" applyFont="1" applyBorder="1" applyAlignment="1" applyProtection="1">
      <alignment horizontal="left" vertical="center"/>
      <protection hidden="1"/>
    </xf>
    <xf numFmtId="0" fontId="15" fillId="0" borderId="846" xfId="0" applyFont="1" applyBorder="1" applyAlignment="1" applyProtection="1">
      <alignment horizontal="center" vertical="center"/>
      <protection hidden="1"/>
    </xf>
    <xf numFmtId="0" fontId="28" fillId="38" borderId="1197" xfId="0" applyFont="1" applyFill="1" applyBorder="1" applyAlignment="1">
      <alignment horizontal="center" vertical="center" wrapText="1"/>
    </xf>
    <xf numFmtId="0" fontId="28" fillId="38" borderId="1220" xfId="0" applyFont="1" applyFill="1" applyBorder="1" applyAlignment="1">
      <alignment horizontal="center" vertical="center" wrapText="1"/>
    </xf>
    <xf numFmtId="1" fontId="3" fillId="4" borderId="1132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5" xfId="0" applyNumberFormat="1" applyFont="1" applyBorder="1" applyAlignment="1">
      <alignment horizontal="center" vertical="center" wrapText="1"/>
    </xf>
    <xf numFmtId="1" fontId="3" fillId="0" borderId="1342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right"/>
    </xf>
    <xf numFmtId="1" fontId="3" fillId="0" borderId="1229" xfId="0" applyNumberFormat="1" applyFont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4" borderId="1094" xfId="0" applyNumberFormat="1" applyFont="1" applyFill="1" applyBorder="1" applyAlignment="1" applyProtection="1">
      <alignment horizontal="right" vertical="center"/>
      <protection locked="0"/>
    </xf>
    <xf numFmtId="1" fontId="3" fillId="0" borderId="1243" xfId="0" applyNumberFormat="1" applyFont="1" applyBorder="1" applyAlignment="1">
      <alignment horizontal="right"/>
    </xf>
    <xf numFmtId="1" fontId="3" fillId="4" borderId="1343" xfId="0" applyNumberFormat="1" applyFont="1" applyFill="1" applyBorder="1" applyAlignment="1" applyProtection="1">
      <alignment horizontal="right" vertical="center"/>
      <protection locked="0"/>
    </xf>
    <xf numFmtId="1" fontId="3" fillId="4" borderId="279" xfId="0" applyNumberFormat="1" applyFont="1" applyFill="1" applyBorder="1" applyAlignment="1" applyProtection="1">
      <alignment horizontal="right" vertical="center"/>
      <protection locked="0"/>
    </xf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4" borderId="408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4" borderId="548" xfId="0" applyNumberFormat="1" applyFont="1" applyFill="1" applyBorder="1" applyAlignment="1" applyProtection="1">
      <alignment horizontal="right" vertical="center"/>
      <protection locked="0"/>
    </xf>
    <xf numFmtId="1" fontId="3" fillId="0" borderId="1243" xfId="0" applyNumberFormat="1" applyFont="1" applyBorder="1" applyAlignment="1">
      <alignment horizontal="right" vertical="center"/>
    </xf>
    <xf numFmtId="1" fontId="3" fillId="4" borderId="1189" xfId="0" applyNumberFormat="1" applyFont="1" applyFill="1" applyBorder="1" applyAlignment="1" applyProtection="1">
      <alignment horizontal="right" vertical="center"/>
      <protection locked="0"/>
    </xf>
    <xf numFmtId="1" fontId="3" fillId="4" borderId="1084" xfId="0" applyNumberFormat="1" applyFont="1" applyFill="1" applyBorder="1" applyAlignment="1" applyProtection="1">
      <alignment horizontal="right" vertical="center"/>
      <protection locked="0"/>
    </xf>
    <xf numFmtId="1" fontId="3" fillId="4" borderId="1344" xfId="0" applyNumberFormat="1" applyFont="1" applyFill="1" applyBorder="1" applyAlignment="1" applyProtection="1">
      <alignment horizontal="right" vertical="center"/>
      <protection locked="0"/>
    </xf>
    <xf numFmtId="1" fontId="3" fillId="0" borderId="1285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4" xfId="0" applyNumberFormat="1" applyFont="1" applyBorder="1" applyAlignment="1">
      <alignment horizontal="right" vertical="center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29" xfId="0" applyNumberFormat="1" applyFont="1" applyBorder="1" applyAlignment="1">
      <alignment horizontal="right" vertical="center"/>
    </xf>
    <xf numFmtId="1" fontId="3" fillId="4" borderId="1344" xfId="0" applyNumberFormat="1" applyFont="1" applyFill="1" applyBorder="1" applyProtection="1">
      <protection locked="0"/>
    </xf>
    <xf numFmtId="1" fontId="3" fillId="4" borderId="398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87" xfId="0" applyNumberFormat="1" applyFont="1" applyBorder="1" applyAlignment="1">
      <alignment horizontal="right"/>
    </xf>
    <xf numFmtId="1" fontId="3" fillId="4" borderId="1345" xfId="0" applyNumberFormat="1" applyFont="1" applyFill="1" applyBorder="1" applyProtection="1">
      <protection locked="0"/>
    </xf>
    <xf numFmtId="1" fontId="3" fillId="4" borderId="1325" xfId="0" applyNumberFormat="1" applyFont="1" applyFill="1" applyBorder="1" applyProtection="1">
      <protection locked="0"/>
    </xf>
    <xf numFmtId="1" fontId="3" fillId="4" borderId="1286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4" borderId="1346" xfId="0" applyNumberFormat="1" applyFont="1" applyFill="1" applyBorder="1" applyProtection="1">
      <protection locked="0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2" xfId="0" applyNumberFormat="1" applyFont="1" applyFill="1" applyBorder="1" applyProtection="1">
      <protection locked="0"/>
    </xf>
    <xf numFmtId="1" fontId="3" fillId="4" borderId="1347" xfId="0" applyNumberFormat="1" applyFont="1" applyFill="1" applyBorder="1" applyProtection="1">
      <protection locked="0"/>
    </xf>
    <xf numFmtId="1" fontId="3" fillId="4" borderId="1348" xfId="0" applyNumberFormat="1" applyFont="1" applyFill="1" applyBorder="1" applyProtection="1">
      <protection locked="0"/>
    </xf>
    <xf numFmtId="1" fontId="3" fillId="4" borderId="134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23" xfId="0" applyNumberFormat="1" applyFont="1" applyFill="1" applyBorder="1" applyProtection="1">
      <protection locked="0"/>
    </xf>
    <xf numFmtId="1" fontId="3" fillId="63" borderId="882" xfId="0" applyNumberFormat="1" applyFont="1" applyFill="1" applyBorder="1" applyAlignment="1">
      <alignment horizontal="right" vertical="center" wrapText="1"/>
    </xf>
    <xf numFmtId="1" fontId="3" fillId="63" borderId="401" xfId="0" applyNumberFormat="1" applyFont="1" applyFill="1" applyBorder="1" applyAlignment="1">
      <alignment horizontal="right" vertical="center" wrapText="1"/>
    </xf>
    <xf numFmtId="1" fontId="3" fillId="63" borderId="384" xfId="0" applyNumberFormat="1" applyFont="1" applyFill="1" applyBorder="1" applyAlignment="1">
      <alignment horizontal="right" vertical="center" wrapText="1"/>
    </xf>
    <xf numFmtId="1" fontId="3" fillId="63" borderId="891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1" xfId="0" applyNumberFormat="1" applyFont="1" applyFill="1" applyBorder="1"/>
    <xf numFmtId="1" fontId="3" fillId="4" borderId="1351" xfId="0" applyNumberFormat="1" applyFont="1" applyFill="1" applyBorder="1" applyProtection="1">
      <protection locked="0"/>
    </xf>
    <xf numFmtId="1" fontId="3" fillId="6" borderId="1352" xfId="0" applyNumberFormat="1" applyFont="1" applyFill="1" applyBorder="1"/>
    <xf numFmtId="1" fontId="3" fillId="7" borderId="1353" xfId="0" applyNumberFormat="1" applyFont="1" applyFill="1" applyBorder="1"/>
    <xf numFmtId="1" fontId="3" fillId="7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1" fontId="3" fillId="7" borderId="1355" xfId="0" applyNumberFormat="1" applyFont="1" applyFill="1" applyBorder="1"/>
    <xf numFmtId="1" fontId="3" fillId="7" borderId="1126" xfId="0" applyNumberFormat="1" applyFont="1" applyFill="1" applyBorder="1"/>
    <xf numFmtId="1" fontId="3" fillId="7" borderId="400" xfId="0" applyNumberFormat="1" applyFont="1" applyFill="1" applyBorder="1"/>
    <xf numFmtId="1" fontId="3" fillId="7" borderId="381" xfId="0" applyNumberFormat="1" applyFont="1" applyFill="1" applyBorder="1"/>
    <xf numFmtId="1" fontId="3" fillId="6" borderId="1355" xfId="0" applyNumberFormat="1" applyFont="1" applyFill="1" applyBorder="1"/>
    <xf numFmtId="1" fontId="3" fillId="6" borderId="1126" xfId="0" applyNumberFormat="1" applyFont="1" applyFill="1" applyBorder="1"/>
    <xf numFmtId="1" fontId="3" fillId="4" borderId="1356" xfId="0" applyNumberFormat="1" applyFont="1" applyFill="1" applyBorder="1" applyProtection="1">
      <protection locked="0"/>
    </xf>
    <xf numFmtId="1" fontId="3" fillId="0" borderId="1346" xfId="0" applyNumberFormat="1" applyFont="1" applyBorder="1"/>
    <xf numFmtId="1" fontId="3" fillId="8" borderId="551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6" borderId="1084" xfId="0" applyNumberFormat="1" applyFont="1" applyFill="1" applyBorder="1" applyAlignment="1">
      <alignment wrapText="1"/>
    </xf>
    <xf numFmtId="1" fontId="3" fillId="4" borderId="1189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6" borderId="1345" xfId="0" applyNumberFormat="1" applyFont="1" applyFill="1" applyBorder="1" applyAlignment="1">
      <alignment wrapText="1"/>
    </xf>
    <xf numFmtId="1" fontId="3" fillId="6" borderId="375" xfId="0" applyNumberFormat="1" applyFont="1" applyFill="1" applyBorder="1" applyAlignment="1">
      <alignment wrapText="1"/>
    </xf>
    <xf numFmtId="1" fontId="3" fillId="6" borderId="1078" xfId="0" applyNumberFormat="1" applyFont="1" applyFill="1" applyBorder="1" applyAlignment="1">
      <alignment wrapText="1"/>
    </xf>
    <xf numFmtId="1" fontId="3" fillId="6" borderId="403" xfId="0" applyNumberFormat="1" applyFont="1" applyFill="1" applyBorder="1" applyAlignment="1">
      <alignment wrapText="1"/>
    </xf>
    <xf numFmtId="1" fontId="3" fillId="4" borderId="1356" xfId="0" applyNumberFormat="1" applyFont="1" applyFill="1" applyBorder="1" applyAlignment="1" applyProtection="1">
      <alignment wrapText="1"/>
      <protection locked="0"/>
    </xf>
    <xf numFmtId="1" fontId="3" fillId="4" borderId="1249" xfId="0" applyNumberFormat="1" applyFont="1" applyFill="1" applyBorder="1" applyAlignment="1" applyProtection="1">
      <alignment wrapText="1"/>
      <protection locked="0"/>
    </xf>
    <xf numFmtId="1" fontId="3" fillId="4" borderId="1346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1357" xfId="0" applyNumberFormat="1" applyFont="1" applyFill="1" applyBorder="1" applyAlignment="1" applyProtection="1">
      <alignment wrapText="1"/>
      <protection locked="0"/>
    </xf>
    <xf numFmtId="1" fontId="3" fillId="4" borderId="279" xfId="0" applyNumberFormat="1" applyFont="1" applyFill="1" applyBorder="1" applyAlignment="1" applyProtection="1">
      <alignment wrapText="1"/>
      <protection locked="0"/>
    </xf>
    <xf numFmtId="1" fontId="3" fillId="4" borderId="1358" xfId="0" applyNumberFormat="1" applyFont="1" applyFill="1" applyBorder="1" applyAlignment="1" applyProtection="1">
      <alignment wrapText="1"/>
      <protection locked="0"/>
    </xf>
    <xf numFmtId="1" fontId="3" fillId="0" borderId="1351" xfId="0" applyNumberFormat="1" applyFont="1" applyBorder="1" applyAlignment="1" applyProtection="1">
      <alignment horizontal="center" vertical="center" wrapText="1"/>
      <protection hidden="1"/>
    </xf>
    <xf numFmtId="1" fontId="3" fillId="0" borderId="1352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6" borderId="1118" xfId="0" applyNumberFormat="1" applyFont="1" applyFill="1" applyBorder="1" applyProtection="1">
      <protection locked="0"/>
    </xf>
    <xf numFmtId="1" fontId="3" fillId="6" borderId="801" xfId="0" applyNumberFormat="1" applyFont="1" applyFill="1" applyBorder="1" applyProtection="1">
      <protection locked="0"/>
    </xf>
    <xf numFmtId="1" fontId="3" fillId="6" borderId="1125" xfId="0" applyNumberFormat="1" applyFont="1" applyFill="1" applyBorder="1" applyProtection="1">
      <protection locked="0"/>
    </xf>
    <xf numFmtId="1" fontId="3" fillId="0" borderId="1361" xfId="0" applyNumberFormat="1" applyFont="1" applyBorder="1"/>
    <xf numFmtId="1" fontId="3" fillId="6" borderId="1125" xfId="0" applyNumberFormat="1" applyFont="1" applyFill="1" applyBorder="1"/>
    <xf numFmtId="1" fontId="3" fillId="0" borderId="1362" xfId="0" applyNumberFormat="1" applyFont="1" applyBorder="1"/>
    <xf numFmtId="1" fontId="3" fillId="5" borderId="790" xfId="0" applyNumberFormat="1" applyFont="1" applyFill="1" applyBorder="1"/>
    <xf numFmtId="1" fontId="3" fillId="4" borderId="790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1346" xfId="0" applyNumberFormat="1" applyFont="1" applyFill="1" applyBorder="1" applyProtection="1">
      <protection locked="0"/>
    </xf>
    <xf numFmtId="1" fontId="3" fillId="6" borderId="551" xfId="0" applyNumberFormat="1" applyFont="1" applyFill="1" applyBorder="1" applyProtection="1">
      <protection locked="0"/>
    </xf>
    <xf numFmtId="1" fontId="3" fillId="6" borderId="1082" xfId="0" applyNumberFormat="1" applyFont="1" applyFill="1" applyBorder="1" applyProtection="1">
      <protection locked="0"/>
    </xf>
    <xf numFmtId="1" fontId="3" fillId="0" borderId="1351" xfId="0" applyNumberFormat="1" applyFont="1" applyBorder="1"/>
    <xf numFmtId="1" fontId="3" fillId="6" borderId="279" xfId="0" applyNumberFormat="1" applyFont="1" applyFill="1" applyBorder="1"/>
    <xf numFmtId="1" fontId="3" fillId="6" borderId="1346" xfId="0" applyNumberFormat="1" applyFont="1" applyFill="1" applyBorder="1"/>
    <xf numFmtId="1" fontId="3" fillId="6" borderId="1082" xfId="0" applyNumberFormat="1" applyFont="1" applyFill="1" applyBorder="1"/>
    <xf numFmtId="1" fontId="3" fillId="0" borderId="1363" xfId="0" applyNumberFormat="1" applyFont="1" applyBorder="1"/>
    <xf numFmtId="1" fontId="3" fillId="6" borderId="1189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4" xfId="0" applyNumberFormat="1" applyFont="1" applyFill="1" applyBorder="1" applyProtection="1">
      <protection locked="0"/>
    </xf>
    <xf numFmtId="1" fontId="3" fillId="0" borderId="1342" xfId="0" applyNumberFormat="1" applyFont="1" applyBorder="1"/>
    <xf numFmtId="1" fontId="3" fillId="6" borderId="4" xfId="0" applyNumberFormat="1" applyFont="1" applyFill="1" applyBorder="1"/>
    <xf numFmtId="1" fontId="3" fillId="6" borderId="1189" xfId="0" applyNumberFormat="1" applyFont="1" applyFill="1" applyBorder="1"/>
    <xf numFmtId="1" fontId="3" fillId="0" borderId="1364" xfId="0" applyNumberFormat="1" applyFont="1" applyBorder="1"/>
    <xf numFmtId="1" fontId="3" fillId="6" borderId="398" xfId="0" applyNumberFormat="1" applyFont="1" applyFill="1" applyBorder="1"/>
    <xf numFmtId="1" fontId="3" fillId="5" borderId="1344" xfId="0" applyNumberFormat="1" applyFont="1" applyFill="1" applyBorder="1"/>
    <xf numFmtId="1" fontId="3" fillId="7" borderId="1082" xfId="0" applyNumberFormat="1" applyFont="1" applyFill="1" applyBorder="1"/>
    <xf numFmtId="1" fontId="3" fillId="6" borderId="1356" xfId="0" applyNumberFormat="1" applyFont="1" applyFill="1" applyBorder="1"/>
    <xf numFmtId="1" fontId="3" fillId="6" borderId="1344" xfId="0" applyNumberFormat="1" applyFont="1" applyFill="1" applyBorder="1"/>
    <xf numFmtId="1" fontId="3" fillId="7" borderId="1189" xfId="0" applyNumberFormat="1" applyFont="1" applyFill="1" applyBorder="1"/>
    <xf numFmtId="1" fontId="3" fillId="6" borderId="279" xfId="0" applyNumberFormat="1" applyFont="1" applyFill="1" applyBorder="1" applyProtection="1">
      <protection locked="0"/>
    </xf>
    <xf numFmtId="1" fontId="3" fillId="4" borderId="1366" xfId="0" applyNumberFormat="1" applyFont="1" applyFill="1" applyBorder="1" applyProtection="1">
      <protection locked="0"/>
    </xf>
    <xf numFmtId="1" fontId="3" fillId="4" borderId="1367" xfId="0" applyNumberFormat="1" applyFont="1" applyFill="1" applyBorder="1" applyProtection="1"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801" xfId="0" applyNumberFormat="1" applyFont="1" applyFill="1" applyBorder="1" applyAlignment="1" applyProtection="1">
      <alignment horizontal="right"/>
      <protection locked="0"/>
    </xf>
    <xf numFmtId="1" fontId="5" fillId="4" borderId="1125" xfId="0" applyNumberFormat="1" applyFont="1" applyFill="1" applyBorder="1" applyAlignment="1" applyProtection="1">
      <alignment horizontal="right"/>
      <protection locked="0"/>
    </xf>
    <xf numFmtId="1" fontId="5" fillId="4" borderId="1126" xfId="0" applyNumberFormat="1" applyFont="1" applyFill="1" applyBorder="1" applyAlignment="1" applyProtection="1">
      <alignment horizontal="right"/>
      <protection locked="0"/>
    </xf>
    <xf numFmtId="1" fontId="5" fillId="4" borderId="1118" xfId="0" applyNumberFormat="1" applyFont="1" applyFill="1" applyBorder="1" applyAlignment="1" applyProtection="1">
      <alignment horizontal="right"/>
      <protection locked="0"/>
    </xf>
    <xf numFmtId="1" fontId="5" fillId="4" borderId="1355" xfId="0" applyNumberFormat="1" applyFont="1" applyFill="1" applyBorder="1" applyAlignment="1" applyProtection="1">
      <alignment horizontal="right"/>
      <protection locked="0"/>
    </xf>
    <xf numFmtId="1" fontId="5" fillId="4" borderId="1351" xfId="0" applyNumberFormat="1" applyFont="1" applyFill="1" applyBorder="1" applyAlignment="1" applyProtection="1">
      <alignment horizontal="right"/>
      <protection locked="0"/>
    </xf>
    <xf numFmtId="1" fontId="5" fillId="4" borderId="1082" xfId="0" applyNumberFormat="1" applyFont="1" applyFill="1" applyBorder="1" applyAlignment="1" applyProtection="1">
      <alignment horizontal="right"/>
      <protection locked="0"/>
    </xf>
    <xf numFmtId="1" fontId="5" fillId="4" borderId="1346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1189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1344" xfId="0" applyNumberFormat="1" applyFont="1" applyFill="1" applyBorder="1" applyAlignment="1" applyProtection="1">
      <alignment horizontal="right"/>
      <protection locked="0"/>
    </xf>
    <xf numFmtId="1" fontId="5" fillId="6" borderId="801" xfId="0" applyNumberFormat="1" applyFont="1" applyFill="1" applyBorder="1" applyAlignment="1">
      <alignment horizontal="right"/>
    </xf>
    <xf numFmtId="1" fontId="5" fillId="6" borderId="1125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69" xfId="0" applyNumberFormat="1" applyFont="1" applyFill="1" applyBorder="1" applyAlignment="1" applyProtection="1">
      <alignment horizontal="right"/>
      <protection locked="0"/>
    </xf>
    <xf numFmtId="1" fontId="5" fillId="6" borderId="551" xfId="0" applyNumberFormat="1" applyFont="1" applyFill="1" applyBorder="1" applyAlignment="1">
      <alignment horizontal="right"/>
    </xf>
    <xf numFmtId="1" fontId="5" fillId="6" borderId="1082" xfId="0" applyNumberFormat="1" applyFont="1" applyFill="1" applyBorder="1" applyAlignment="1">
      <alignment horizontal="right"/>
    </xf>
    <xf numFmtId="1" fontId="5" fillId="8" borderId="1189" xfId="0" applyNumberFormat="1" applyFont="1" applyFill="1" applyBorder="1" applyAlignment="1" applyProtection="1">
      <alignment horizontal="right"/>
      <protection locked="0"/>
    </xf>
    <xf numFmtId="1" fontId="5" fillId="8" borderId="1084" xfId="0" applyNumberFormat="1" applyFont="1" applyFill="1" applyBorder="1" applyAlignment="1" applyProtection="1">
      <alignment horizontal="right"/>
      <protection locked="0"/>
    </xf>
    <xf numFmtId="1" fontId="5" fillId="5" borderId="1342" xfId="0" applyNumberFormat="1" applyFont="1" applyFill="1" applyBorder="1" applyAlignment="1">
      <alignment vertical="center"/>
    </xf>
    <xf numFmtId="1" fontId="5" fillId="6" borderId="1342" xfId="0" applyNumberFormat="1" applyFont="1" applyFill="1" applyBorder="1" applyAlignment="1">
      <alignment vertical="center"/>
    </xf>
    <xf numFmtId="1" fontId="5" fillId="8" borderId="1346" xfId="0" applyNumberFormat="1" applyFont="1" applyFill="1" applyBorder="1" applyAlignment="1" applyProtection="1">
      <alignment horizontal="right"/>
      <protection locked="0"/>
    </xf>
    <xf numFmtId="1" fontId="5" fillId="8" borderId="1082" xfId="0" applyNumberFormat="1" applyFont="1" applyFill="1" applyBorder="1" applyAlignment="1" applyProtection="1">
      <alignment horizontal="right"/>
      <protection locked="0"/>
    </xf>
    <xf numFmtId="1" fontId="5" fillId="8" borderId="381" xfId="0" applyNumberFormat="1" applyFont="1" applyFill="1" applyBorder="1" applyAlignment="1" applyProtection="1">
      <alignment horizontal="right"/>
      <protection locked="0"/>
    </xf>
    <xf numFmtId="1" fontId="5" fillId="8" borderId="400" xfId="0" applyNumberFormat="1" applyFont="1" applyFill="1" applyBorder="1" applyAlignment="1" applyProtection="1">
      <alignment horizontal="right"/>
      <protection locked="0"/>
    </xf>
    <xf numFmtId="1" fontId="5" fillId="5" borderId="1351" xfId="0" applyNumberFormat="1" applyFont="1" applyFill="1" applyBorder="1" applyAlignment="1">
      <alignment vertical="center"/>
    </xf>
    <xf numFmtId="1" fontId="5" fillId="6" borderId="279" xfId="0" applyNumberFormat="1" applyFont="1" applyFill="1" applyBorder="1" applyAlignment="1">
      <alignment horizontal="right"/>
    </xf>
    <xf numFmtId="1" fontId="5" fillId="6" borderId="1351" xfId="0" applyNumberFormat="1" applyFont="1" applyFill="1" applyBorder="1" applyAlignment="1">
      <alignment vertical="center"/>
    </xf>
    <xf numFmtId="1" fontId="5" fillId="4" borderId="999" xfId="15" applyNumberFormat="1" applyFont="1" applyFill="1" applyBorder="1" applyAlignment="1" applyProtection="1">
      <alignment horizontal="right"/>
      <protection locked="0"/>
    </xf>
    <xf numFmtId="1" fontId="5" fillId="0" borderId="1352" xfId="15" applyNumberFormat="1" applyFont="1" applyBorder="1"/>
    <xf numFmtId="1" fontId="5" fillId="4" borderId="1346" xfId="15" applyNumberFormat="1" applyFont="1" applyFill="1" applyBorder="1" applyAlignment="1" applyProtection="1">
      <alignment horizontal="right"/>
      <protection locked="0"/>
    </xf>
    <xf numFmtId="1" fontId="5" fillId="4" borderId="381" xfId="15" applyNumberFormat="1" applyFont="1" applyFill="1" applyBorder="1" applyAlignment="1" applyProtection="1">
      <alignment horizontal="right"/>
      <protection locked="0"/>
    </xf>
    <xf numFmtId="1" fontId="5" fillId="0" borderId="1351" xfId="15" applyNumberFormat="1" applyFont="1" applyBorder="1"/>
    <xf numFmtId="1" fontId="5" fillId="8" borderId="1118" xfId="0" applyNumberFormat="1" applyFont="1" applyFill="1" applyBorder="1" applyAlignment="1" applyProtection="1">
      <alignment horizontal="right"/>
      <protection locked="0"/>
    </xf>
    <xf numFmtId="1" fontId="5" fillId="8" borderId="1125" xfId="0" applyNumberFormat="1" applyFont="1" applyFill="1" applyBorder="1" applyAlignment="1" applyProtection="1">
      <alignment horizontal="right"/>
      <protection locked="0"/>
    </xf>
    <xf numFmtId="1" fontId="5" fillId="8" borderId="790" xfId="0" applyNumberFormat="1" applyFont="1" applyFill="1" applyBorder="1" applyAlignment="1" applyProtection="1">
      <alignment horizontal="right"/>
      <protection locked="0"/>
    </xf>
    <xf numFmtId="0" fontId="5" fillId="0" borderId="1361" xfId="0" applyFont="1" applyBorder="1" applyAlignment="1">
      <alignment horizontal="right" wrapText="1"/>
    </xf>
    <xf numFmtId="0" fontId="5" fillId="8" borderId="1118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5" xfId="0" applyFont="1" applyFill="1" applyBorder="1" applyAlignment="1" applyProtection="1">
      <alignment horizontal="right"/>
      <protection locked="0"/>
    </xf>
    <xf numFmtId="0" fontId="5" fillId="8" borderId="790" xfId="0" applyFont="1" applyFill="1" applyBorder="1" applyAlignment="1" applyProtection="1">
      <alignment horizontal="right"/>
      <protection locked="0"/>
    </xf>
    <xf numFmtId="1" fontId="5" fillId="8" borderId="846" xfId="0" applyNumberFormat="1" applyFont="1" applyFill="1" applyBorder="1" applyAlignment="1" applyProtection="1">
      <alignment horizontal="right"/>
      <protection locked="0"/>
    </xf>
    <xf numFmtId="0" fontId="5" fillId="0" borderId="1351" xfId="0" applyFont="1" applyBorder="1" applyAlignment="1">
      <alignment horizontal="right" wrapText="1"/>
    </xf>
    <xf numFmtId="0" fontId="5" fillId="8" borderId="1346" xfId="0" applyFont="1" applyFill="1" applyBorder="1" applyAlignment="1" applyProtection="1">
      <alignment horizontal="right"/>
      <protection locked="0"/>
    </xf>
    <xf numFmtId="0" fontId="5" fillId="8" borderId="279" xfId="0" applyFont="1" applyFill="1" applyBorder="1" applyAlignment="1" applyProtection="1">
      <alignment horizontal="right"/>
      <protection locked="0"/>
    </xf>
    <xf numFmtId="0" fontId="5" fillId="8" borderId="1082" xfId="0" applyFont="1" applyFill="1" applyBorder="1" applyAlignment="1" applyProtection="1">
      <alignment horizontal="right"/>
      <protection locked="0"/>
    </xf>
    <xf numFmtId="0" fontId="5" fillId="8" borderId="846" xfId="0" applyFont="1" applyFill="1" applyBorder="1" applyAlignment="1" applyProtection="1">
      <alignment horizontal="right"/>
      <protection locked="0"/>
    </xf>
    <xf numFmtId="0" fontId="5" fillId="0" borderId="1362" xfId="0" applyFont="1" applyBorder="1" applyAlignment="1">
      <alignment horizontal="center" vertical="center" wrapText="1"/>
    </xf>
    <xf numFmtId="0" fontId="5" fillId="0" borderId="790" xfId="0" applyFont="1" applyBorder="1" applyAlignment="1">
      <alignment horizontal="right" vertical="center" wrapText="1"/>
    </xf>
    <xf numFmtId="0" fontId="5" fillId="0" borderId="1363" xfId="0" applyFont="1" applyBorder="1" applyAlignment="1">
      <alignment horizontal="center" vertical="center" wrapText="1"/>
    </xf>
    <xf numFmtId="0" fontId="5" fillId="0" borderId="846" xfId="0" applyFont="1" applyBorder="1" applyAlignment="1">
      <alignment horizontal="right" vertical="center" wrapText="1"/>
    </xf>
    <xf numFmtId="0" fontId="5" fillId="8" borderId="1371" xfId="0" applyFont="1" applyFill="1" applyBorder="1" applyProtection="1">
      <protection locked="0"/>
    </xf>
    <xf numFmtId="0" fontId="5" fillId="8" borderId="333" xfId="0" applyFont="1" applyFill="1" applyBorder="1" applyProtection="1">
      <protection locked="0"/>
    </xf>
    <xf numFmtId="0" fontId="5" fillId="8" borderId="1372" xfId="0" applyFont="1" applyFill="1" applyBorder="1" applyProtection="1">
      <protection locked="0"/>
    </xf>
    <xf numFmtId="0" fontId="5" fillId="8" borderId="1373" xfId="0" applyFont="1" applyFill="1" applyBorder="1" applyProtection="1">
      <protection locked="0"/>
    </xf>
    <xf numFmtId="1" fontId="5" fillId="7" borderId="369" xfId="0" applyNumberFormat="1" applyFont="1" applyFill="1" applyBorder="1" applyAlignment="1">
      <alignment horizontal="right"/>
    </xf>
    <xf numFmtId="1" fontId="5" fillId="4" borderId="1097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1" xfId="0" applyFont="1" applyFill="1" applyBorder="1" applyProtection="1">
      <protection locked="0"/>
    </xf>
    <xf numFmtId="1" fontId="3" fillId="4" borderId="1344" xfId="0" applyNumberFormat="1" applyFont="1" applyFill="1" applyBorder="1" applyAlignment="1" applyProtection="1">
      <alignment horizontal="right"/>
      <protection locked="0"/>
    </xf>
    <xf numFmtId="1" fontId="3" fillId="4" borderId="1355" xfId="0" applyNumberFormat="1" applyFont="1" applyFill="1" applyBorder="1" applyAlignment="1" applyProtection="1">
      <alignment horizontal="right"/>
      <protection locked="0"/>
    </xf>
    <xf numFmtId="1" fontId="3" fillId="4" borderId="1385" xfId="0" applyNumberFormat="1" applyFont="1" applyFill="1" applyBorder="1" applyProtection="1">
      <protection locked="0"/>
    </xf>
    <xf numFmtId="1" fontId="3" fillId="4" borderId="1382" xfId="0" applyNumberFormat="1" applyFont="1" applyFill="1" applyBorder="1" applyProtection="1">
      <protection locked="0"/>
    </xf>
    <xf numFmtId="1" fontId="3" fillId="19" borderId="1178" xfId="0" applyNumberFormat="1" applyFont="1" applyFill="1" applyBorder="1"/>
    <xf numFmtId="1" fontId="3" fillId="19" borderId="1189" xfId="0" applyNumberFormat="1" applyFont="1" applyFill="1" applyBorder="1"/>
    <xf numFmtId="1" fontId="3" fillId="19" borderId="398" xfId="0" applyNumberFormat="1" applyFont="1" applyFill="1" applyBorder="1"/>
    <xf numFmtId="0" fontId="3" fillId="44" borderId="279" xfId="0" applyFont="1" applyFill="1" applyBorder="1" applyProtection="1">
      <protection locked="0"/>
    </xf>
    <xf numFmtId="0" fontId="3" fillId="44" borderId="1346" xfId="0" applyFont="1" applyFill="1" applyBorder="1" applyProtection="1">
      <protection locked="0"/>
    </xf>
    <xf numFmtId="0" fontId="3" fillId="44" borderId="1389" xfId="0" applyFont="1" applyFill="1" applyBorder="1" applyProtection="1">
      <protection locked="0"/>
    </xf>
    <xf numFmtId="1" fontId="3" fillId="4" borderId="1386" xfId="0" applyNumberFormat="1" applyFont="1" applyFill="1" applyBorder="1" applyProtection="1">
      <protection locked="0"/>
    </xf>
    <xf numFmtId="1" fontId="3" fillId="4" borderId="1361" xfId="0" applyNumberFormat="1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91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0" fontId="3" fillId="44" borderId="1390" xfId="0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1" fontId="3" fillId="0" borderId="1386" xfId="0" applyNumberFormat="1" applyFont="1" applyBorder="1"/>
    <xf numFmtId="1" fontId="3" fillId="0" borderId="1389" xfId="0" applyNumberFormat="1" applyFont="1" applyBorder="1"/>
    <xf numFmtId="1" fontId="3" fillId="0" borderId="1361" xfId="0" applyNumberFormat="1" applyFont="1" applyBorder="1" applyAlignment="1">
      <alignment horizontal="right"/>
    </xf>
    <xf numFmtId="1" fontId="3" fillId="0" borderId="1386" xfId="0" applyNumberFormat="1" applyFont="1" applyBorder="1" applyAlignment="1">
      <alignment horizontal="right"/>
    </xf>
    <xf numFmtId="1" fontId="3" fillId="0" borderId="1351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6" fillId="6" borderId="1395" xfId="0" applyNumberFormat="1" applyFont="1" applyFill="1" applyBorder="1" applyAlignment="1">
      <alignment horizontal="center"/>
    </xf>
    <xf numFmtId="1" fontId="3" fillId="6" borderId="1361" xfId="0" applyNumberFormat="1" applyFont="1" applyFill="1" applyBorder="1"/>
    <xf numFmtId="1" fontId="3" fillId="7" borderId="1385" xfId="0" applyNumberFormat="1" applyFont="1" applyFill="1" applyBorder="1"/>
    <xf numFmtId="1" fontId="3" fillId="7" borderId="7" xfId="0" applyNumberFormat="1" applyFont="1" applyFill="1" applyBorder="1"/>
    <xf numFmtId="1" fontId="3" fillId="7" borderId="1386" xfId="0" applyNumberFormat="1" applyFont="1" applyFill="1" applyBorder="1"/>
    <xf numFmtId="1" fontId="3" fillId="8" borderId="1126" xfId="0" applyNumberFormat="1" applyFont="1" applyFill="1" applyBorder="1" applyProtection="1">
      <protection locked="0"/>
    </xf>
    <xf numFmtId="1" fontId="3" fillId="0" borderId="1354" xfId="0" applyNumberFormat="1" applyFont="1" applyBorder="1" applyAlignment="1">
      <alignment horizontal="center" vertical="center"/>
    </xf>
    <xf numFmtId="1" fontId="3" fillId="4" borderId="1388" xfId="0" applyNumberFormat="1" applyFont="1" applyFill="1" applyBorder="1" applyProtection="1">
      <protection locked="0"/>
    </xf>
    <xf numFmtId="1" fontId="3" fillId="6" borderId="1354" xfId="0" applyNumberFormat="1" applyFont="1" applyFill="1" applyBorder="1"/>
    <xf numFmtId="1" fontId="6" fillId="6" borderId="1351" xfId="0" applyNumberFormat="1" applyFont="1" applyFill="1" applyBorder="1" applyAlignment="1">
      <alignment horizontal="center"/>
    </xf>
    <xf numFmtId="1" fontId="3" fillId="7" borderId="1382" xfId="0" applyNumberFormat="1" applyFont="1" applyFill="1" applyBorder="1"/>
    <xf numFmtId="1" fontId="3" fillId="7" borderId="279" xfId="0" applyNumberFormat="1" applyFont="1" applyFill="1" applyBorder="1"/>
    <xf numFmtId="1" fontId="3" fillId="7" borderId="1389" xfId="0" applyNumberFormat="1" applyFont="1" applyFill="1" applyBorder="1"/>
    <xf numFmtId="1" fontId="3" fillId="4" borderId="1395" xfId="0" applyNumberFormat="1" applyFont="1" applyFill="1" applyBorder="1" applyProtection="1">
      <protection locked="0"/>
    </xf>
    <xf numFmtId="1" fontId="6" fillId="6" borderId="1395" xfId="0" applyNumberFormat="1" applyFont="1" applyFill="1" applyBorder="1"/>
    <xf numFmtId="1" fontId="3" fillId="4" borderId="1390" xfId="0" applyNumberFormat="1" applyFont="1" applyFill="1" applyBorder="1" applyProtection="1">
      <protection locked="0"/>
    </xf>
    <xf numFmtId="1" fontId="3" fillId="6" borderId="1395" xfId="0" applyNumberFormat="1" applyFont="1" applyFill="1" applyBorder="1"/>
    <xf numFmtId="1" fontId="3" fillId="7" borderId="1178" xfId="0" applyNumberFormat="1" applyFont="1" applyFill="1" applyBorder="1"/>
    <xf numFmtId="1" fontId="3" fillId="7" borderId="1390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6" fillId="6" borderId="1351" xfId="0" applyNumberFormat="1" applyFont="1" applyFill="1" applyBorder="1"/>
    <xf numFmtId="1" fontId="3" fillId="0" borderId="1398" xfId="0" applyNumberFormat="1" applyFont="1" applyBorder="1" applyAlignment="1">
      <alignment wrapText="1"/>
    </xf>
    <xf numFmtId="1" fontId="3" fillId="0" borderId="1351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398" xfId="0" applyNumberFormat="1" applyFont="1" applyFill="1" applyBorder="1" applyProtection="1">
      <protection locked="0"/>
    </xf>
    <xf numFmtId="1" fontId="3" fillId="4" borderId="1393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0" borderId="1387" xfId="0" applyNumberFormat="1" applyFont="1" applyBorder="1"/>
    <xf numFmtId="1" fontId="3" fillId="0" borderId="1403" xfId="0" applyNumberFormat="1" applyFont="1" applyBorder="1"/>
    <xf numFmtId="1" fontId="3" fillId="6" borderId="1388" xfId="0" applyNumberFormat="1" applyFont="1" applyFill="1" applyBorder="1"/>
    <xf numFmtId="1" fontId="3" fillId="6" borderId="370" xfId="0" applyNumberFormat="1" applyFont="1" applyFill="1" applyBorder="1"/>
    <xf numFmtId="1" fontId="3" fillId="0" borderId="1353" xfId="0" applyNumberFormat="1" applyFont="1" applyBorder="1"/>
    <xf numFmtId="1" fontId="3" fillId="0" borderId="1404" xfId="0" applyNumberFormat="1" applyFont="1" applyBorder="1"/>
    <xf numFmtId="1" fontId="3" fillId="6" borderId="1406" xfId="0" applyNumberFormat="1" applyFont="1" applyFill="1" applyBorder="1"/>
    <xf numFmtId="1" fontId="3" fillId="6" borderId="1407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09" xfId="0" applyNumberFormat="1" applyFont="1" applyFill="1" applyBorder="1"/>
    <xf numFmtId="1" fontId="3" fillId="6" borderId="1408" xfId="0" applyNumberFormat="1" applyFont="1" applyFill="1" applyBorder="1"/>
    <xf numFmtId="1" fontId="3" fillId="6" borderId="1345" xfId="0" applyNumberFormat="1" applyFont="1" applyFill="1" applyBorder="1"/>
    <xf numFmtId="1" fontId="3" fillId="4" borderId="1413" xfId="0" applyNumberFormat="1" applyFont="1" applyFill="1" applyBorder="1" applyProtection="1">
      <protection locked="0"/>
    </xf>
    <xf numFmtId="1" fontId="3" fillId="6" borderId="1389" xfId="0" applyNumberFormat="1" applyFont="1" applyFill="1" applyBorder="1"/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42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0" borderId="1421" xfId="0" applyNumberFormat="1" applyFont="1" applyBorder="1" applyAlignment="1">
      <alignment horizontal="center" vertical="center" wrapText="1"/>
    </xf>
    <xf numFmtId="1" fontId="3" fillId="4" borderId="1421" xfId="0" applyNumberFormat="1" applyFont="1" applyFill="1" applyBorder="1" applyProtection="1">
      <protection locked="0"/>
    </xf>
    <xf numFmtId="0" fontId="3" fillId="6" borderId="1424" xfId="0" applyFont="1" applyFill="1" applyBorder="1" applyAlignment="1">
      <alignment horizontal="center" vertical="center" wrapText="1"/>
    </xf>
    <xf numFmtId="1" fontId="3" fillId="4" borderId="1386" xfId="0" applyNumberFormat="1" applyFont="1" applyFill="1" applyBorder="1" applyAlignment="1" applyProtection="1">
      <alignment horizontal="right"/>
      <protection locked="0"/>
    </xf>
    <xf numFmtId="1" fontId="3" fillId="6" borderId="1386" xfId="0" applyNumberFormat="1" applyFont="1" applyFill="1" applyBorder="1"/>
    <xf numFmtId="0" fontId="3" fillId="6" borderId="1421" xfId="0" applyFont="1" applyFill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0" borderId="1421" xfId="0" applyFont="1" applyBorder="1" applyAlignment="1">
      <alignment horizontal="center" vertical="center" wrapText="1"/>
    </xf>
    <xf numFmtId="0" fontId="3" fillId="6" borderId="1425" xfId="0" applyFont="1" applyFill="1" applyBorder="1" applyAlignment="1">
      <alignment horizontal="center" vertical="center" wrapText="1"/>
    </xf>
    <xf numFmtId="1" fontId="3" fillId="6" borderId="1344" xfId="0" applyNumberFormat="1" applyFont="1" applyFill="1" applyBorder="1" applyAlignment="1">
      <alignment horizontal="right"/>
    </xf>
    <xf numFmtId="1" fontId="3" fillId="6" borderId="1386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0" fontId="3" fillId="0" borderId="1425" xfId="0" applyFont="1" applyBorder="1" applyAlignment="1">
      <alignment horizontal="center" vertical="center" wrapText="1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4" borderId="1378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3" borderId="1360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3" borderId="1421" xfId="0" applyNumberFormat="1" applyFont="1" applyFill="1" applyBorder="1" applyAlignment="1">
      <alignment horizontal="right"/>
    </xf>
    <xf numFmtId="1" fontId="3" fillId="3" borderId="1422" xfId="0" applyNumberFormat="1" applyFont="1" applyFill="1" applyBorder="1" applyAlignment="1">
      <alignment horizontal="right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right"/>
    </xf>
    <xf numFmtId="1" fontId="3" fillId="0" borderId="1421" xfId="0" applyNumberFormat="1" applyFont="1" applyBorder="1" applyAlignment="1">
      <alignment horizontal="right"/>
    </xf>
    <xf numFmtId="1" fontId="3" fillId="0" borderId="1378" xfId="0" applyNumberFormat="1" applyFont="1" applyBorder="1" applyAlignment="1">
      <alignment horizontal="right"/>
    </xf>
    <xf numFmtId="1" fontId="3" fillId="0" borderId="1082" xfId="0" applyNumberFormat="1" applyFont="1" applyBorder="1" applyAlignment="1">
      <alignment horizontal="right"/>
    </xf>
    <xf numFmtId="1" fontId="3" fillId="4" borderId="1343" xfId="0" applyNumberFormat="1" applyFont="1" applyFill="1" applyBorder="1" applyAlignment="1" applyProtection="1">
      <alignment horizontal="right"/>
      <protection locked="0"/>
    </xf>
    <xf numFmtId="1" fontId="3" fillId="0" borderId="1425" xfId="0" applyNumberFormat="1" applyFont="1" applyBorder="1" applyAlignment="1">
      <alignment horizontal="center" vertical="center" wrapText="1"/>
    </xf>
    <xf numFmtId="1" fontId="3" fillId="0" borderId="1425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1" xfId="14" applyNumberFormat="1" applyFont="1" applyFill="1" applyBorder="1" applyProtection="1">
      <protection locked="0"/>
    </xf>
    <xf numFmtId="1" fontId="3" fillId="4" borderId="1082" xfId="14" applyNumberFormat="1" applyFont="1" applyFill="1" applyBorder="1" applyProtection="1">
      <protection locked="0"/>
    </xf>
    <xf numFmtId="1" fontId="3" fillId="4" borderId="400" xfId="14" applyNumberFormat="1" applyFont="1" applyFill="1" applyBorder="1" applyProtection="1">
      <protection locked="0"/>
    </xf>
    <xf numFmtId="1" fontId="3" fillId="4" borderId="381" xfId="14" applyNumberFormat="1" applyFont="1" applyFill="1" applyBorder="1" applyProtection="1">
      <protection locked="0"/>
    </xf>
    <xf numFmtId="1" fontId="3" fillId="4" borderId="1378" xfId="0" applyNumberFormat="1" applyFont="1" applyFill="1" applyBorder="1" applyProtection="1">
      <protection locked="0"/>
    </xf>
    <xf numFmtId="1" fontId="3" fillId="4" borderId="1424" xfId="0" applyNumberFormat="1" applyFont="1" applyFill="1" applyBorder="1" applyProtection="1">
      <protection locked="0"/>
    </xf>
    <xf numFmtId="1" fontId="3" fillId="4" borderId="1423" xfId="0" applyNumberFormat="1" applyFont="1" applyFill="1" applyBorder="1" applyProtection="1">
      <protection locked="0"/>
    </xf>
    <xf numFmtId="1" fontId="3" fillId="0" borderId="1427" xfId="0" applyNumberFormat="1" applyFont="1" applyBorder="1" applyAlignment="1">
      <alignment horizontal="center" vertical="center" wrapText="1"/>
    </xf>
    <xf numFmtId="1" fontId="3" fillId="4" borderId="1366" xfId="0" applyNumberFormat="1" applyFont="1" applyFill="1" applyBorder="1" applyAlignment="1" applyProtection="1">
      <alignment horizontal="right"/>
      <protection locked="0"/>
    </xf>
    <xf numFmtId="1" fontId="3" fillId="4" borderId="1428" xfId="0" applyNumberFormat="1" applyFont="1" applyFill="1" applyBorder="1" applyAlignment="1" applyProtection="1">
      <alignment horizontal="right"/>
      <protection locked="0"/>
    </xf>
    <xf numFmtId="1" fontId="3" fillId="4" borderId="1429" xfId="0" applyNumberFormat="1" applyFont="1" applyFill="1" applyBorder="1" applyAlignment="1" applyProtection="1">
      <alignment horizontal="right"/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6" borderId="1130" xfId="0" applyNumberFormat="1" applyFont="1" applyFill="1" applyBorder="1" applyAlignment="1">
      <alignment horizontal="right"/>
    </xf>
    <xf numFmtId="1" fontId="3" fillId="6" borderId="1132" xfId="0" applyNumberFormat="1" applyFont="1" applyFill="1" applyBorder="1" applyAlignment="1">
      <alignment horizontal="right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7" borderId="1132" xfId="0" applyNumberFormat="1" applyFont="1" applyFill="1" applyBorder="1" applyAlignment="1">
      <alignment horizontal="right"/>
    </xf>
    <xf numFmtId="1" fontId="3" fillId="7" borderId="1137" xfId="0" applyNumberFormat="1" applyFont="1" applyFill="1" applyBorder="1" applyAlignment="1">
      <alignment horizontal="right"/>
    </xf>
    <xf numFmtId="1" fontId="3" fillId="7" borderId="1423" xfId="0" applyNumberFormat="1" applyFont="1" applyFill="1" applyBorder="1"/>
    <xf numFmtId="1" fontId="3" fillId="7" borderId="1118" xfId="0" applyNumberFormat="1" applyFont="1" applyFill="1" applyBorder="1"/>
    <xf numFmtId="1" fontId="3" fillId="0" borderId="1424" xfId="0" applyNumberFormat="1" applyFont="1" applyBorder="1"/>
    <xf numFmtId="1" fontId="3" fillId="0" borderId="1421" xfId="0" applyNumberFormat="1" applyFont="1" applyBorder="1"/>
    <xf numFmtId="1" fontId="3" fillId="9" borderId="1125" xfId="24" applyNumberFormat="1" applyFont="1" applyBorder="1" applyProtection="1">
      <protection locked="0"/>
    </xf>
    <xf numFmtId="1" fontId="3" fillId="9" borderId="1126" xfId="24" applyNumberFormat="1" applyFont="1" applyBorder="1" applyProtection="1">
      <protection locked="0"/>
    </xf>
    <xf numFmtId="1" fontId="3" fillId="9" borderId="801" xfId="24" applyNumberFormat="1" applyFont="1" applyBorder="1" applyProtection="1">
      <protection locked="0"/>
    </xf>
    <xf numFmtId="1" fontId="3" fillId="9" borderId="1118" xfId="11" applyNumberFormat="1" applyFont="1" applyBorder="1" applyProtection="1">
      <protection locked="0"/>
    </xf>
    <xf numFmtId="1" fontId="3" fillId="9" borderId="1126" xfId="11" applyNumberFormat="1" applyFont="1" applyBorder="1" applyProtection="1">
      <protection locked="0"/>
    </xf>
    <xf numFmtId="1" fontId="3" fillId="9" borderId="1118" xfId="24" applyNumberFormat="1" applyFont="1" applyBorder="1" applyProtection="1">
      <protection locked="0"/>
    </xf>
    <xf numFmtId="1" fontId="3" fillId="9" borderId="1082" xfId="24" applyNumberFormat="1" applyFont="1" applyBorder="1" applyProtection="1">
      <protection locked="0"/>
    </xf>
    <xf numFmtId="1" fontId="3" fillId="9" borderId="381" xfId="24" applyNumberFormat="1" applyFont="1" applyBorder="1" applyProtection="1">
      <protection locked="0"/>
    </xf>
    <xf numFmtId="1" fontId="3" fillId="9" borderId="1346" xfId="11" applyNumberFormat="1" applyFont="1" applyBorder="1" applyProtection="1">
      <protection locked="0"/>
    </xf>
    <xf numFmtId="1" fontId="3" fillId="9" borderId="381" xfId="11" applyNumberFormat="1" applyFont="1" applyBorder="1" applyProtection="1">
      <protection locked="0"/>
    </xf>
    <xf numFmtId="1" fontId="3" fillId="9" borderId="1346" xfId="24" applyNumberFormat="1" applyFont="1" applyBorder="1" applyProtection="1">
      <protection locked="0"/>
    </xf>
    <xf numFmtId="1" fontId="3" fillId="4" borderId="1431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432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358" xfId="0" applyNumberFormat="1" applyFont="1" applyFill="1" applyBorder="1" applyProtection="1">
      <protection locked="0"/>
    </xf>
    <xf numFmtId="1" fontId="3" fillId="0" borderId="1422" xfId="0" applyNumberFormat="1" applyFont="1" applyBorder="1"/>
    <xf numFmtId="1" fontId="3" fillId="4" borderId="1429" xfId="0" applyNumberFormat="1" applyFont="1" applyFill="1" applyBorder="1" applyAlignment="1" applyProtection="1">
      <alignment vertical="center"/>
      <protection locked="0"/>
    </xf>
    <xf numFmtId="166" fontId="3" fillId="0" borderId="1390" xfId="18" applyNumberFormat="1" applyFont="1" applyBorder="1" applyAlignment="1" applyProtection="1">
      <alignment horizontal="right" vertical="center"/>
    </xf>
    <xf numFmtId="1" fontId="3" fillId="4" borderId="1432" xfId="0" applyNumberFormat="1" applyFont="1" applyFill="1" applyBorder="1" applyAlignment="1" applyProtection="1">
      <alignment vertical="center"/>
      <protection locked="0"/>
    </xf>
    <xf numFmtId="1" fontId="3" fillId="4" borderId="1433" xfId="0" applyNumberFormat="1" applyFont="1" applyFill="1" applyBorder="1" applyAlignment="1" applyProtection="1">
      <alignment vertical="center"/>
      <protection locked="0"/>
    </xf>
    <xf numFmtId="166" fontId="3" fillId="0" borderId="1389" xfId="18" applyNumberFormat="1" applyFont="1" applyBorder="1" applyAlignment="1" applyProtection="1">
      <alignment horizontal="right" vertical="center"/>
    </xf>
    <xf numFmtId="1" fontId="3" fillId="4" borderId="1413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45" xfId="0" applyNumberFormat="1" applyFont="1" applyFill="1" applyBorder="1" applyAlignment="1" applyProtection="1">
      <alignment vertical="center"/>
      <protection locked="0"/>
    </xf>
    <xf numFmtId="166" fontId="3" fillId="0" borderId="1422" xfId="18" applyNumberFormat="1" applyFont="1" applyBorder="1" applyAlignment="1" applyProtection="1">
      <alignment horizontal="right" vertical="center"/>
    </xf>
    <xf numFmtId="1" fontId="3" fillId="4" borderId="1358" xfId="0" applyNumberFormat="1" applyFont="1" applyFill="1" applyBorder="1" applyAlignment="1" applyProtection="1">
      <alignment vertical="center"/>
      <protection locked="0"/>
    </xf>
    <xf numFmtId="166" fontId="3" fillId="0" borderId="1421" xfId="18" applyNumberFormat="1" applyFont="1" applyBorder="1" applyAlignment="1" applyProtection="1">
      <alignment horizontal="right" vertical="center"/>
    </xf>
    <xf numFmtId="166" fontId="3" fillId="0" borderId="1425" xfId="19" applyNumberFormat="1" applyFont="1" applyFill="1" applyBorder="1" applyAlignment="1" applyProtection="1">
      <alignment horizontal="right" vertical="center"/>
    </xf>
    <xf numFmtId="166" fontId="3" fillId="0" borderId="1421" xfId="19" applyNumberFormat="1" applyFont="1" applyFill="1" applyBorder="1" applyAlignment="1" applyProtection="1">
      <alignment horizontal="right"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4" borderId="1431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0" borderId="1424" xfId="0" applyNumberFormat="1" applyFont="1" applyBorder="1" applyAlignment="1">
      <alignment vertical="center"/>
    </xf>
    <xf numFmtId="1" fontId="3" fillId="4" borderId="1421" xfId="0" applyNumberFormat="1" applyFont="1" applyFill="1" applyBorder="1" applyAlignment="1" applyProtection="1">
      <alignment vertical="center"/>
      <protection locked="0"/>
    </xf>
    <xf numFmtId="1" fontId="3" fillId="0" borderId="1389" xfId="0" applyNumberFormat="1" applyFont="1" applyBorder="1" applyAlignment="1">
      <alignment vertical="center"/>
    </xf>
    <xf numFmtId="1" fontId="3" fillId="4" borderId="1425" xfId="0" applyNumberFormat="1" applyFont="1" applyFill="1" applyBorder="1" applyAlignment="1" applyProtection="1">
      <alignment vertical="center"/>
      <protection locked="0"/>
    </xf>
    <xf numFmtId="1" fontId="3" fillId="4" borderId="398" xfId="0" applyNumberFormat="1" applyFont="1" applyFill="1" applyBorder="1" applyAlignment="1" applyProtection="1">
      <alignment vertical="center"/>
      <protection locked="0"/>
    </xf>
    <xf numFmtId="1" fontId="3" fillId="0" borderId="1390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5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6" xfId="0" applyNumberFormat="1" applyFont="1" applyFill="1" applyBorder="1" applyProtection="1">
      <protection locked="0"/>
    </xf>
    <xf numFmtId="1" fontId="3" fillId="18" borderId="1437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1" borderId="391" xfId="0" applyNumberFormat="1" applyFont="1" applyFill="1" applyBorder="1"/>
    <xf numFmtId="1" fontId="3" fillId="11" borderId="388" xfId="0" applyNumberFormat="1" applyFont="1" applyFill="1" applyBorder="1"/>
    <xf numFmtId="1" fontId="3" fillId="11" borderId="1125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78" xfId="0" applyNumberFormat="1" applyFont="1" applyFill="1" applyBorder="1"/>
    <xf numFmtId="1" fontId="3" fillId="11" borderId="355" xfId="0" applyNumberFormat="1" applyFont="1" applyFill="1" applyBorder="1"/>
    <xf numFmtId="1" fontId="3" fillId="11" borderId="405" xfId="0" applyNumberFormat="1" applyFont="1" applyFill="1" applyBorder="1"/>
    <xf numFmtId="1" fontId="3" fillId="11" borderId="403" xfId="0" applyNumberFormat="1" applyFont="1" applyFill="1" applyBorder="1"/>
    <xf numFmtId="1" fontId="3" fillId="11" borderId="1093" xfId="0" applyNumberFormat="1" applyFont="1" applyFill="1" applyBorder="1"/>
    <xf numFmtId="0" fontId="17" fillId="40" borderId="364" xfId="0" applyFont="1" applyFill="1" applyBorder="1" applyAlignment="1" applyProtection="1">
      <alignment horizontal="center"/>
      <protection hidden="1"/>
    </xf>
    <xf numFmtId="0" fontId="17" fillId="40" borderId="225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343" xfId="0" applyNumberFormat="1" applyFont="1" applyBorder="1" applyAlignment="1">
      <alignment horizontal="left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left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left" vertical="center"/>
    </xf>
    <xf numFmtId="1" fontId="5" fillId="0" borderId="400" xfId="0" applyNumberFormat="1" applyFont="1" applyBorder="1" applyAlignment="1">
      <alignment horizontal="left" wrapText="1"/>
    </xf>
    <xf numFmtId="1" fontId="5" fillId="0" borderId="381" xfId="0" applyNumberFormat="1" applyFont="1" applyBorder="1" applyAlignment="1">
      <alignment horizontal="left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2" xfId="0" applyNumberFormat="1" applyFont="1" applyFill="1" applyBorder="1" applyAlignment="1">
      <alignment horizontal="center" vertical="center" wrapText="1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3" borderId="446" xfId="0" applyNumberFormat="1" applyFont="1" applyFill="1" applyBorder="1"/>
    <xf numFmtId="1" fontId="5" fillId="28" borderId="324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71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1000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3" xfId="0" applyNumberFormat="1" applyFont="1" applyFill="1" applyBorder="1"/>
    <xf numFmtId="1" fontId="5" fillId="7" borderId="385" xfId="0" applyNumberFormat="1" applyFont="1" applyFill="1" applyBorder="1" applyAlignment="1">
      <alignment horizontal="right"/>
    </xf>
    <xf numFmtId="1" fontId="5" fillId="28" borderId="383" xfId="0" applyNumberFormat="1" applyFont="1" applyFill="1" applyBorder="1" applyAlignment="1">
      <alignment horizontal="right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1" xfId="0" applyNumberFormat="1" applyFont="1" applyFill="1" applyBorder="1" applyAlignment="1" applyProtection="1">
      <alignment horizontal="right"/>
      <protection locked="0"/>
    </xf>
    <xf numFmtId="1" fontId="5" fillId="6" borderId="381" xfId="0" applyNumberFormat="1" applyFont="1" applyFill="1" applyBorder="1" applyAlignment="1">
      <alignment horizontal="right"/>
    </xf>
    <xf numFmtId="1" fontId="5" fillId="3" borderId="337" xfId="0" applyNumberFormat="1" applyFont="1" applyFill="1" applyBorder="1"/>
    <xf numFmtId="1" fontId="5" fillId="7" borderId="336" xfId="0" applyNumberFormat="1" applyFont="1" applyFill="1" applyBorder="1" applyAlignment="1">
      <alignment horizontal="right"/>
    </xf>
    <xf numFmtId="1" fontId="5" fillId="7" borderId="467" xfId="0" applyNumberFormat="1" applyFont="1" applyFill="1" applyBorder="1" applyAlignment="1">
      <alignment horizontal="right"/>
    </xf>
    <xf numFmtId="1" fontId="5" fillId="6" borderId="472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79" xfId="0" applyNumberFormat="1" applyFont="1" applyFill="1" applyBorder="1"/>
    <xf numFmtId="1" fontId="5" fillId="7" borderId="405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4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6" borderId="397" xfId="0" applyNumberFormat="1" applyFont="1" applyFill="1" applyBorder="1" applyAlignment="1">
      <alignment horizontal="right"/>
    </xf>
    <xf numFmtId="1" fontId="5" fillId="11" borderId="383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7" borderId="466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7" borderId="325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0" xfId="0" applyNumberFormat="1" applyFont="1" applyFill="1" applyBorder="1" applyAlignment="1">
      <alignment horizontal="right"/>
    </xf>
    <xf numFmtId="1" fontId="5" fillId="7" borderId="384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3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5" xfId="0" applyNumberFormat="1" applyFont="1" applyFill="1" applyBorder="1" applyAlignment="1" applyProtection="1">
      <alignment horizontal="right"/>
      <protection locked="0"/>
    </xf>
    <xf numFmtId="1" fontId="5" fillId="0" borderId="279" xfId="0" applyNumberFormat="1" applyFont="1" applyBorder="1" applyAlignment="1">
      <alignment horizontal="left" vertical="center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1334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6" xfId="0" applyNumberFormat="1" applyFont="1" applyFill="1" applyBorder="1" applyAlignment="1">
      <alignment horizontal="right"/>
    </xf>
    <xf numFmtId="1" fontId="5" fillId="0" borderId="364" xfId="0" applyNumberFormat="1" applyFont="1" applyBorder="1"/>
    <xf numFmtId="1" fontId="5" fillId="7" borderId="224" xfId="0" applyNumberFormat="1" applyFont="1" applyFill="1" applyBorder="1" applyAlignment="1">
      <alignment horizontal="right"/>
    </xf>
    <xf numFmtId="1" fontId="5" fillId="7" borderId="228" xfId="0" applyNumberFormat="1" applyFont="1" applyFill="1" applyBorder="1" applyAlignment="1">
      <alignment horizontal="right"/>
    </xf>
    <xf numFmtId="1" fontId="5" fillId="6" borderId="1337" xfId="0" applyNumberFormat="1" applyFont="1" applyFill="1" applyBorder="1" applyAlignment="1">
      <alignment horizontal="right"/>
    </xf>
    <xf numFmtId="1" fontId="5" fillId="6" borderId="1137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2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3" borderId="452" xfId="0" applyNumberFormat="1" applyFont="1" applyFill="1" applyBorder="1" applyAlignment="1">
      <alignment horizontal="center" vertical="center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2" borderId="473" xfId="1" applyNumberFormat="1" applyFont="1" applyBorder="1" applyAlignment="1" applyProtection="1">
      <alignment horizontal="right"/>
      <protection locked="0"/>
    </xf>
    <xf numFmtId="1" fontId="5" fillId="2" borderId="474" xfId="1" applyNumberFormat="1" applyFont="1" applyBorder="1" applyAlignment="1" applyProtection="1">
      <alignment horizontal="right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2" borderId="478" xfId="1" applyNumberFormat="1" applyFont="1" applyBorder="1" applyAlignment="1" applyProtection="1">
      <alignment horizontal="right"/>
      <protection locked="0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5" xfId="1" applyNumberFormat="1" applyFont="1" applyBorder="1" applyAlignment="1" applyProtection="1">
      <alignment horizontal="right"/>
      <protection locked="0"/>
    </xf>
    <xf numFmtId="1" fontId="5" fillId="2" borderId="393" xfId="1" applyNumberFormat="1" applyFont="1" applyBorder="1" applyAlignment="1" applyProtection="1">
      <alignment horizontal="right"/>
      <protection locked="0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2" borderId="377" xfId="1" applyNumberFormat="1" applyFont="1" applyBorder="1" applyAlignment="1" applyProtection="1">
      <alignment horizontal="right"/>
      <protection locked="0"/>
    </xf>
    <xf numFmtId="1" fontId="5" fillId="7" borderId="386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2" borderId="482" xfId="1" applyNumberFormat="1" applyFont="1" applyBorder="1" applyAlignment="1" applyProtection="1">
      <alignment horizontal="right"/>
      <protection locked="0"/>
    </xf>
    <xf numFmtId="1" fontId="5" fillId="7" borderId="344" xfId="0" applyNumberFormat="1" applyFont="1" applyFill="1" applyBorder="1" applyAlignment="1">
      <alignment horizontal="right"/>
    </xf>
    <xf numFmtId="1" fontId="5" fillId="2" borderId="383" xfId="1" applyNumberFormat="1" applyFont="1" applyBorder="1" applyAlignment="1" applyProtection="1">
      <alignment horizontal="right"/>
      <protection locked="0"/>
    </xf>
    <xf numFmtId="1" fontId="5" fillId="7" borderId="229" xfId="0" applyNumberFormat="1" applyFont="1" applyFill="1" applyBorder="1" applyAlignment="1">
      <alignment horizontal="right"/>
    </xf>
    <xf numFmtId="1" fontId="5" fillId="19" borderId="384" xfId="0" applyNumberFormat="1" applyFont="1" applyFill="1" applyBorder="1" applyAlignment="1">
      <alignment horizontal="right"/>
    </xf>
    <xf numFmtId="1" fontId="5" fillId="2" borderId="375" xfId="1" applyNumberFormat="1" applyFont="1" applyBorder="1" applyAlignment="1" applyProtection="1">
      <alignment horizontal="right"/>
      <protection locked="0"/>
    </xf>
    <xf numFmtId="1" fontId="5" fillId="2" borderId="381" xfId="1" applyNumberFormat="1" applyFont="1" applyBorder="1" applyAlignment="1" applyProtection="1">
      <alignment horizontal="right"/>
      <protection locked="0"/>
    </xf>
    <xf numFmtId="1" fontId="69" fillId="5" borderId="485" xfId="0" applyNumberFormat="1" applyFont="1" applyFill="1" applyBorder="1"/>
    <xf numFmtId="1" fontId="26" fillId="5" borderId="0" xfId="0" applyNumberFormat="1" applyFont="1" applyFill="1"/>
    <xf numFmtId="1" fontId="5" fillId="0" borderId="489" xfId="0" applyNumberFormat="1" applyFont="1" applyBorder="1" applyAlignment="1">
      <alignment horizontal="center" vertical="center" wrapText="1"/>
    </xf>
    <xf numFmtId="1" fontId="5" fillId="3" borderId="490" xfId="1" applyNumberFormat="1" applyFont="1" applyFill="1" applyBorder="1" applyAlignment="1">
      <alignment horizontal="right"/>
    </xf>
    <xf numFmtId="1" fontId="5" fillId="3" borderId="491" xfId="1" applyNumberFormat="1" applyFont="1" applyFill="1" applyBorder="1" applyAlignment="1">
      <alignment horizontal="right"/>
    </xf>
    <xf numFmtId="1" fontId="5" fillId="3" borderId="492" xfId="1" applyNumberFormat="1" applyFont="1" applyFill="1" applyBorder="1" applyAlignment="1">
      <alignment horizontal="right"/>
    </xf>
    <xf numFmtId="1" fontId="5" fillId="7" borderId="493" xfId="0" applyNumberFormat="1" applyFont="1" applyFill="1" applyBorder="1" applyAlignment="1">
      <alignment horizontal="right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28" borderId="495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6" xfId="1" applyNumberFormat="1" applyFont="1" applyFill="1" applyBorder="1" applyAlignment="1">
      <alignment horizontal="right"/>
    </xf>
    <xf numFmtId="1" fontId="5" fillId="3" borderId="497" xfId="1" applyNumberFormat="1" applyFont="1" applyFill="1" applyBorder="1" applyAlignment="1">
      <alignment horizontal="right"/>
    </xf>
    <xf numFmtId="1" fontId="5" fillId="3" borderId="498" xfId="1" applyNumberFormat="1" applyFont="1" applyFill="1" applyBorder="1" applyAlignment="1">
      <alignment horizontal="right"/>
    </xf>
    <xf numFmtId="1" fontId="5" fillId="7" borderId="391" xfId="0" applyNumberFormat="1" applyFont="1" applyFill="1" applyBorder="1" applyAlignment="1">
      <alignment horizontal="right"/>
    </xf>
    <xf numFmtId="1" fontId="5" fillId="7" borderId="382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7" borderId="327" xfId="0" applyNumberFormat="1" applyFont="1" applyFill="1" applyBorder="1" applyAlignment="1">
      <alignment horizontal="right"/>
    </xf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225" xfId="0" applyNumberFormat="1" applyFont="1" applyFill="1" applyBorder="1" applyAlignment="1">
      <alignment horizontal="right"/>
    </xf>
    <xf numFmtId="1" fontId="5" fillId="7" borderId="495" xfId="0" applyNumberFormat="1" applyFont="1" applyFill="1" applyBorder="1" applyAlignment="1">
      <alignment horizontal="right"/>
    </xf>
    <xf numFmtId="1" fontId="5" fillId="3" borderId="280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7" borderId="280" xfId="0" applyNumberFormat="1" applyFont="1" applyFill="1" applyBorder="1" applyAlignment="1">
      <alignment horizontal="right"/>
    </xf>
    <xf numFmtId="1" fontId="5" fillId="7" borderId="260" xfId="0" applyNumberFormat="1" applyFont="1" applyFill="1" applyBorder="1" applyAlignment="1">
      <alignment horizontal="right"/>
    </xf>
    <xf numFmtId="1" fontId="5" fillId="7" borderId="502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0" xfId="0" applyNumberFormat="1" applyFont="1" applyFill="1" applyBorder="1" applyAlignment="1">
      <alignment horizontal="right"/>
    </xf>
    <xf numFmtId="1" fontId="5" fillId="7" borderId="375" xfId="0" applyNumberFormat="1" applyFont="1" applyFill="1" applyBorder="1" applyAlignment="1">
      <alignment horizontal="right"/>
    </xf>
    <xf numFmtId="1" fontId="5" fillId="7" borderId="380" xfId="0" applyNumberFormat="1" applyFont="1" applyFill="1" applyBorder="1" applyAlignment="1">
      <alignment horizontal="right"/>
    </xf>
    <xf numFmtId="1" fontId="5" fillId="28" borderId="375" xfId="0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3" borderId="506" xfId="1" applyNumberFormat="1" applyFont="1" applyFill="1" applyBorder="1" applyAlignment="1">
      <alignment horizontal="right"/>
    </xf>
    <xf numFmtId="1" fontId="5" fillId="3" borderId="380" xfId="1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404" xfId="0" applyNumberFormat="1" applyFont="1" applyFill="1" applyBorder="1" applyAlignment="1">
      <alignment horizontal="right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 wrapText="1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337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23" xfId="0" applyNumberFormat="1" applyFont="1" applyBorder="1"/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28" borderId="444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3" borderId="377" xfId="0" applyNumberFormat="1" applyFont="1" applyFill="1" applyBorder="1"/>
    <xf numFmtId="1" fontId="5" fillId="28" borderId="46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28" borderId="379" xfId="0" applyNumberFormat="1" applyFont="1" applyFill="1" applyBorder="1" applyAlignment="1">
      <alignment horizontal="right"/>
    </xf>
    <xf numFmtId="0" fontId="5" fillId="0" borderId="343" xfId="0" applyFont="1" applyBorder="1"/>
    <xf numFmtId="1" fontId="5" fillId="6" borderId="466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6" xfId="0" applyNumberFormat="1" applyFont="1" applyFill="1" applyBorder="1" applyAlignment="1">
      <alignment horizontal="right"/>
    </xf>
    <xf numFmtId="1" fontId="5" fillId="28" borderId="225" xfId="0" applyNumberFormat="1" applyFont="1" applyFill="1" applyBorder="1" applyAlignment="1">
      <alignment horizontal="right"/>
    </xf>
    <xf numFmtId="1" fontId="5" fillId="28" borderId="366" xfId="0" applyNumberFormat="1" applyFont="1" applyFill="1" applyBorder="1" applyAlignment="1">
      <alignment horizontal="right"/>
    </xf>
    <xf numFmtId="1" fontId="5" fillId="28" borderId="343" xfId="0" applyNumberFormat="1" applyFont="1" applyFill="1" applyBorder="1" applyAlignment="1">
      <alignment horizontal="right"/>
    </xf>
    <xf numFmtId="1" fontId="5" fillId="28" borderId="469" xfId="0" applyNumberFormat="1" applyFont="1" applyFill="1" applyBorder="1" applyAlignment="1">
      <alignment horizontal="right"/>
    </xf>
    <xf numFmtId="1" fontId="5" fillId="0" borderId="530" xfId="0" applyNumberFormat="1" applyFont="1" applyBorder="1" applyAlignment="1">
      <alignment horizontal="center" vertical="center"/>
    </xf>
    <xf numFmtId="1" fontId="5" fillId="3" borderId="391" xfId="1" applyNumberFormat="1" applyFont="1" applyFill="1" applyBorder="1" applyAlignment="1">
      <alignment horizontal="right"/>
    </xf>
    <xf numFmtId="1" fontId="5" fillId="3" borderId="395" xfId="1" applyNumberFormat="1" applyFont="1" applyFill="1" applyBorder="1" applyAlignment="1">
      <alignment horizontal="right"/>
    </xf>
    <xf numFmtId="1" fontId="5" fillId="3" borderId="382" xfId="1" applyNumberFormat="1" applyFont="1" applyFill="1" applyBorder="1" applyAlignment="1">
      <alignment horizontal="right"/>
    </xf>
    <xf numFmtId="1" fontId="5" fillId="8" borderId="392" xfId="0" applyNumberFormat="1" applyFont="1" applyFill="1" applyBorder="1" applyAlignment="1" applyProtection="1">
      <alignment horizontal="right"/>
      <protection locked="0"/>
    </xf>
    <xf numFmtId="1" fontId="5" fillId="3" borderId="396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8" borderId="466" xfId="0" applyNumberFormat="1" applyFont="1" applyFill="1" applyBorder="1" applyAlignment="1" applyProtection="1">
      <alignment horizontal="right"/>
      <protection locked="0"/>
    </xf>
    <xf numFmtId="1" fontId="5" fillId="8" borderId="225" xfId="0" applyNumberFormat="1" applyFont="1" applyFill="1" applyBorder="1" applyAlignment="1" applyProtection="1">
      <alignment horizontal="right"/>
      <protection locked="0"/>
    </xf>
    <xf numFmtId="1" fontId="5" fillId="8" borderId="344" xfId="0" applyNumberFormat="1" applyFont="1" applyFill="1" applyBorder="1" applyAlignment="1" applyProtection="1">
      <alignment horizontal="right"/>
      <protection locked="0"/>
    </xf>
    <xf numFmtId="1" fontId="5" fillId="8" borderId="229" xfId="0" applyNumberFormat="1" applyFont="1" applyFill="1" applyBorder="1" applyAlignment="1" applyProtection="1">
      <alignment horizontal="right"/>
      <protection locked="0"/>
    </xf>
    <xf numFmtId="1" fontId="5" fillId="8" borderId="228" xfId="0" applyNumberFormat="1" applyFont="1" applyFill="1" applyBorder="1" applyAlignment="1" applyProtection="1">
      <alignment horizontal="right"/>
      <protection locked="0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3" borderId="336" xfId="1" applyNumberFormat="1" applyFont="1" applyFill="1" applyBorder="1" applyAlignment="1">
      <alignment horizontal="right"/>
    </xf>
    <xf numFmtId="1" fontId="5" fillId="3" borderId="324" xfId="1" applyNumberFormat="1" applyFont="1" applyFill="1" applyBorder="1" applyAlignment="1">
      <alignment horizontal="right"/>
    </xf>
    <xf numFmtId="1" fontId="5" fillId="3" borderId="327" xfId="1" applyNumberFormat="1" applyFont="1" applyFill="1" applyBorder="1" applyAlignment="1">
      <alignment horizontal="right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0" borderId="483" xfId="39" applyNumberFormat="1" applyFont="1" applyBorder="1" applyAlignment="1" applyProtection="1">
      <alignment horizontal="center" vertical="center" wrapText="1"/>
      <protection hidden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461" xfId="39" applyNumberFormat="1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  <protection hidden="1"/>
    </xf>
    <xf numFmtId="1" fontId="5" fillId="0" borderId="460" xfId="39" applyNumberFormat="1" applyFont="1" applyBorder="1" applyAlignment="1" applyProtection="1">
      <alignment horizontal="center" vertical="center" wrapText="1"/>
      <protection hidden="1"/>
    </xf>
    <xf numFmtId="1" fontId="5" fillId="0" borderId="535" xfId="39" applyNumberFormat="1" applyFont="1" applyBorder="1" applyAlignment="1" applyProtection="1">
      <alignment horizontal="center" vertical="center" wrapText="1"/>
      <protection hidden="1"/>
    </xf>
    <xf numFmtId="1" fontId="5" fillId="0" borderId="446" xfId="39" applyNumberFormat="1" applyFont="1" applyBorder="1" applyAlignment="1" applyProtection="1"/>
    <xf numFmtId="1" fontId="5" fillId="0" borderId="337" xfId="39" applyNumberFormat="1" applyFont="1" applyBorder="1" applyAlignment="1" applyProtection="1">
      <alignment horizontal="right"/>
    </xf>
    <xf numFmtId="1" fontId="5" fillId="4" borderId="337" xfId="37" applyNumberFormat="1" applyFont="1" applyFill="1" applyBorder="1">
      <protection locked="0"/>
    </xf>
    <xf numFmtId="1" fontId="5" fillId="4" borderId="336" xfId="37" applyNumberFormat="1" applyFont="1" applyFill="1" applyBorder="1">
      <protection locked="0"/>
    </xf>
    <xf numFmtId="1" fontId="5" fillId="4" borderId="387" xfId="37" applyNumberFormat="1" applyFont="1" applyFill="1" applyBorder="1">
      <protection locked="0"/>
    </xf>
    <xf numFmtId="1" fontId="5" fillId="4" borderId="324" xfId="37" applyNumberFormat="1" applyFont="1" applyFill="1" applyBorder="1">
      <protection locked="0"/>
    </xf>
    <xf numFmtId="1" fontId="5" fillId="4" borderId="376" xfId="37" applyNumberFormat="1" applyFont="1" applyFill="1" applyBorder="1">
      <protection locked="0"/>
    </xf>
    <xf numFmtId="1" fontId="5" fillId="0" borderId="377" xfId="39" applyNumberFormat="1" applyFont="1" applyBorder="1" applyAlignment="1" applyProtection="1"/>
    <xf numFmtId="1" fontId="5" fillId="0" borderId="377" xfId="39" applyNumberFormat="1" applyFont="1" applyBorder="1" applyAlignment="1" applyProtection="1">
      <alignment horizontal="right"/>
    </xf>
    <xf numFmtId="1" fontId="5" fillId="0" borderId="381" xfId="39" applyNumberFormat="1" applyFont="1" applyBorder="1" applyAlignment="1" applyProtection="1"/>
    <xf numFmtId="1" fontId="5" fillId="0" borderId="381" xfId="39" applyNumberFormat="1" applyFont="1" applyBorder="1" applyAlignment="1" applyProtection="1">
      <alignment horizontal="right"/>
    </xf>
    <xf numFmtId="1" fontId="5" fillId="4" borderId="381" xfId="37" applyNumberFormat="1" applyFont="1" applyFill="1" applyBorder="1">
      <protection locked="0"/>
    </xf>
    <xf numFmtId="1" fontId="5" fillId="4" borderId="396" xfId="37" applyNumberFormat="1" applyFont="1" applyFill="1" applyBorder="1">
      <protection locked="0"/>
    </xf>
    <xf numFmtId="1" fontId="5" fillId="4" borderId="375" xfId="37" applyNumberFormat="1" applyFont="1" applyFill="1" applyBorder="1">
      <protection locked="0"/>
    </xf>
    <xf numFmtId="1" fontId="5" fillId="4" borderId="383" xfId="37" applyNumberFormat="1" applyFont="1" applyFill="1" applyBorder="1">
      <protection locked="0"/>
    </xf>
    <xf numFmtId="1" fontId="5" fillId="4" borderId="412" xfId="37" applyNumberFormat="1" applyFont="1" applyFill="1" applyBorder="1">
      <protection locked="0"/>
    </xf>
    <xf numFmtId="1" fontId="5" fillId="0" borderId="343" xfId="39" applyNumberFormat="1" applyFont="1" applyBorder="1" applyAlignment="1" applyProtection="1">
      <alignment horizontal="center"/>
    </xf>
    <xf numFmtId="1" fontId="5" fillId="0" borderId="343" xfId="39" applyNumberFormat="1" applyFont="1" applyBorder="1" applyAlignment="1" applyProtection="1">
      <alignment horizontal="right"/>
    </xf>
    <xf numFmtId="1" fontId="5" fillId="0" borderId="344" xfId="39" applyNumberFormat="1" applyFont="1" applyBorder="1" applyAlignment="1" applyProtection="1">
      <alignment horizontal="right"/>
    </xf>
    <xf numFmtId="1" fontId="5" fillId="0" borderId="471" xfId="39" applyNumberFormat="1" applyFont="1" applyBorder="1" applyAlignment="1" applyProtection="1">
      <alignment horizontal="right"/>
    </xf>
    <xf numFmtId="1" fontId="5" fillId="0" borderId="224" xfId="39" applyNumberFormat="1" applyFont="1" applyBorder="1" applyAlignment="1" applyProtection="1">
      <alignment horizontal="right"/>
    </xf>
    <xf numFmtId="1" fontId="5" fillId="0" borderId="536" xfId="39" applyNumberFormat="1" applyFont="1" applyBorder="1" applyAlignment="1" applyProtection="1">
      <alignment horizontal="right"/>
    </xf>
    <xf numFmtId="1" fontId="5" fillId="0" borderId="430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0" xfId="39" applyNumberFormat="1" applyFont="1" applyBorder="1" applyAlignment="1" applyProtection="1">
      <alignment horizontal="center" vertical="center" wrapText="1"/>
    </xf>
    <xf numFmtId="1" fontId="5" fillId="0" borderId="521" xfId="39" applyNumberFormat="1" applyFont="1" applyBorder="1" applyAlignment="1" applyProtection="1">
      <alignment horizontal="center" vertical="center" wrapText="1"/>
    </xf>
    <xf numFmtId="1" fontId="5" fillId="0" borderId="530" xfId="39" applyNumberFormat="1" applyFont="1" applyBorder="1" applyAlignment="1" applyProtection="1">
      <alignment horizontal="center" vertical="center" wrapText="1"/>
      <protection hidden="1"/>
    </xf>
    <xf numFmtId="1" fontId="5" fillId="0" borderId="455" xfId="39" applyNumberFormat="1" applyFont="1" applyBorder="1" applyAlignment="1" applyProtection="1">
      <alignment horizontal="center" vertical="center" wrapText="1"/>
      <protection hidden="1"/>
    </xf>
    <xf numFmtId="1" fontId="5" fillId="4" borderId="373" xfId="37" applyNumberFormat="1" applyFont="1" applyFill="1" applyBorder="1">
      <protection locked="0"/>
    </xf>
    <xf numFmtId="1" fontId="16" fillId="0" borderId="430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6" xfId="39" applyNumberFormat="1" applyFont="1" applyBorder="1" applyAlignment="1" applyProtection="1">
      <alignment horizontal="center" vertical="center" wrapText="1"/>
      <protection hidden="1"/>
    </xf>
    <xf numFmtId="1" fontId="5" fillId="4" borderId="387" xfId="40" applyNumberFormat="1" applyFont="1" applyFill="1" applyBorder="1">
      <protection locked="0"/>
    </xf>
    <xf numFmtId="1" fontId="5" fillId="4" borderId="336" xfId="40" applyNumberFormat="1" applyFont="1" applyFill="1" applyBorder="1">
      <protection locked="0"/>
    </xf>
    <xf numFmtId="1" fontId="5" fillId="4" borderId="324" xfId="40" applyNumberFormat="1" applyFont="1" applyFill="1" applyBorder="1">
      <protection locked="0"/>
    </xf>
    <xf numFmtId="1" fontId="5" fillId="4" borderId="376" xfId="40" applyNumberFormat="1" applyFont="1" applyFill="1" applyBorder="1">
      <protection locked="0"/>
    </xf>
    <xf numFmtId="1" fontId="5" fillId="4" borderId="325" xfId="40" applyNumberFormat="1" applyFont="1" applyFill="1" applyBorder="1">
      <protection locked="0"/>
    </xf>
    <xf numFmtId="1" fontId="5" fillId="4" borderId="375" xfId="40" applyNumberFormat="1" applyFont="1" applyFill="1" applyBorder="1">
      <protection locked="0"/>
    </xf>
    <xf numFmtId="1" fontId="5" fillId="4" borderId="396" xfId="40" applyNumberFormat="1" applyFont="1" applyFill="1" applyBorder="1">
      <protection locked="0"/>
    </xf>
    <xf numFmtId="1" fontId="5" fillId="4" borderId="383" xfId="40" applyNumberFormat="1" applyFont="1" applyFill="1" applyBorder="1">
      <protection locked="0"/>
    </xf>
    <xf numFmtId="1" fontId="5" fillId="4" borderId="412" xfId="40" applyNumberFormat="1" applyFont="1" applyFill="1" applyBorder="1">
      <protection locked="0"/>
    </xf>
    <xf numFmtId="1" fontId="5" fillId="4" borderId="384" xfId="40" applyNumberFormat="1" applyFont="1" applyFill="1" applyBorder="1"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5" fillId="0" borderId="521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4" xfId="0" applyNumberFormat="1" applyFont="1" applyBorder="1"/>
    <xf numFmtId="1" fontId="5" fillId="0" borderId="359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right"/>
    </xf>
    <xf numFmtId="1" fontId="5" fillId="0" borderId="517" xfId="0" applyNumberFormat="1" applyFont="1" applyBorder="1" applyAlignment="1">
      <alignment horizontal="right" vertical="center"/>
    </xf>
    <xf numFmtId="1" fontId="5" fillId="0" borderId="467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horizontal="right" vertical="center"/>
    </xf>
    <xf numFmtId="1" fontId="5" fillId="0" borderId="376" xfId="0" applyNumberFormat="1" applyFont="1" applyBorder="1" applyAlignment="1">
      <alignment horizontal="right" vertical="center"/>
    </xf>
    <xf numFmtId="1" fontId="5" fillId="0" borderId="801" xfId="0" applyNumberFormat="1" applyFont="1" applyBorder="1" applyAlignment="1">
      <alignment horizontal="right" vertical="center"/>
    </xf>
    <xf numFmtId="1" fontId="5" fillId="0" borderId="1351" xfId="0" applyNumberFormat="1" applyFont="1" applyBorder="1" applyAlignment="1">
      <alignment horizontal="right" vertical="center"/>
    </xf>
    <xf numFmtId="1" fontId="5" fillId="0" borderId="521" xfId="0" applyNumberFormat="1" applyFont="1" applyBorder="1" applyAlignment="1">
      <alignment horizontal="right" vertical="center"/>
    </xf>
    <xf numFmtId="1" fontId="5" fillId="0" borderId="547" xfId="0" applyNumberFormat="1" applyFont="1" applyBorder="1"/>
    <xf numFmtId="1" fontId="5" fillId="0" borderId="550" xfId="0" applyNumberFormat="1" applyFont="1" applyBorder="1" applyAlignment="1">
      <alignment horizontal="right"/>
    </xf>
    <xf numFmtId="1" fontId="5" fillId="3" borderId="445" xfId="0" applyNumberFormat="1" applyFont="1" applyFill="1" applyBorder="1" applyAlignment="1">
      <alignment horizontal="right"/>
    </xf>
    <xf numFmtId="1" fontId="5" fillId="4" borderId="444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1118" xfId="0" applyNumberFormat="1" applyFont="1" applyFill="1" applyBorder="1" applyAlignment="1" applyProtection="1">
      <alignment wrapText="1"/>
      <protection locked="0"/>
    </xf>
    <xf numFmtId="1" fontId="5" fillId="4" borderId="1346" xfId="0" applyNumberFormat="1" applyFont="1" applyFill="1" applyBorder="1" applyAlignment="1" applyProtection="1">
      <alignment wrapText="1"/>
      <protection locked="0"/>
    </xf>
    <xf numFmtId="1" fontId="5" fillId="4" borderId="445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1" xfId="0" applyNumberFormat="1" applyFont="1" applyBorder="1" applyAlignment="1">
      <alignment horizontal="right"/>
    </xf>
    <xf numFmtId="1" fontId="5" fillId="3" borderId="386" xfId="0" applyNumberFormat="1" applyFont="1" applyFill="1" applyBorder="1" applyAlignment="1">
      <alignment horizontal="right"/>
    </xf>
    <xf numFmtId="1" fontId="5" fillId="4" borderId="391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351" xfId="0" applyNumberFormat="1" applyFont="1" applyFill="1" applyBorder="1" applyProtection="1">
      <protection locked="0"/>
    </xf>
    <xf numFmtId="1" fontId="5" fillId="7" borderId="391" xfId="0" applyNumberFormat="1" applyFont="1" applyFill="1" applyBorder="1"/>
    <xf numFmtId="1" fontId="5" fillId="7" borderId="351" xfId="0" applyNumberFormat="1" applyFont="1" applyFill="1" applyBorder="1"/>
    <xf numFmtId="1" fontId="5" fillId="7" borderId="353" xfId="0" applyNumberFormat="1" applyFont="1" applyFill="1" applyBorder="1"/>
    <xf numFmtId="1" fontId="5" fillId="4" borderId="1125" xfId="0" applyNumberFormat="1" applyFont="1" applyFill="1" applyBorder="1" applyAlignment="1" applyProtection="1">
      <alignment wrapText="1"/>
      <protection locked="0"/>
    </xf>
    <xf numFmtId="1" fontId="5" fillId="4" borderId="1082" xfId="0" applyNumberFormat="1" applyFont="1" applyFill="1" applyBorder="1" applyAlignment="1" applyProtection="1">
      <alignment wrapText="1"/>
      <protection locked="0"/>
    </xf>
    <xf numFmtId="1" fontId="5" fillId="4" borderId="386" xfId="0" applyNumberFormat="1" applyFont="1" applyFill="1" applyBorder="1" applyAlignment="1" applyProtection="1">
      <alignment wrapText="1"/>
      <protection locked="0"/>
    </xf>
    <xf numFmtId="1" fontId="5" fillId="0" borderId="390" xfId="0" applyNumberFormat="1" applyFont="1" applyBorder="1" applyAlignment="1">
      <alignment horizontal="left" vertical="center"/>
    </xf>
    <xf numFmtId="1" fontId="5" fillId="4" borderId="390" xfId="0" applyNumberFormat="1" applyFont="1" applyFill="1" applyBorder="1" applyProtection="1">
      <protection locked="0"/>
    </xf>
    <xf numFmtId="1" fontId="5" fillId="4" borderId="353" xfId="0" applyNumberFormat="1" applyFont="1" applyFill="1" applyBorder="1" applyProtection="1">
      <protection locked="0"/>
    </xf>
    <xf numFmtId="1" fontId="5" fillId="3" borderId="387" xfId="0" applyNumberFormat="1" applyFont="1" applyFill="1" applyBorder="1" applyAlignment="1">
      <alignment horizontal="right"/>
    </xf>
    <xf numFmtId="1" fontId="5" fillId="7" borderId="405" xfId="0" applyNumberFormat="1" applyFont="1" applyFill="1" applyBorder="1"/>
    <xf numFmtId="1" fontId="5" fillId="7" borderId="403" xfId="0" applyNumberFormat="1" applyFont="1" applyFill="1" applyBorder="1"/>
    <xf numFmtId="1" fontId="5" fillId="0" borderId="377" xfId="0" applyNumberFormat="1" applyFont="1" applyBorder="1" applyAlignment="1">
      <alignment horizontal="left"/>
    </xf>
    <xf numFmtId="1" fontId="5" fillId="7" borderId="386" xfId="0" applyNumberFormat="1" applyFont="1" applyFill="1" applyBorder="1"/>
    <xf numFmtId="1" fontId="5" fillId="4" borderId="550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left"/>
    </xf>
    <xf numFmtId="1" fontId="5" fillId="3" borderId="403" xfId="0" applyNumberFormat="1" applyFont="1" applyFill="1" applyBorder="1" applyAlignment="1">
      <alignment horizontal="right"/>
    </xf>
    <xf numFmtId="1" fontId="5" fillId="7" borderId="406" xfId="0" applyNumberFormat="1" applyFont="1" applyFill="1" applyBorder="1"/>
    <xf numFmtId="1" fontId="5" fillId="4" borderId="406" xfId="0" applyNumberFormat="1" applyFont="1" applyFill="1" applyBorder="1" applyProtection="1">
      <protection locked="0"/>
    </xf>
    <xf numFmtId="1" fontId="5" fillId="7" borderId="402" xfId="0" applyNumberFormat="1" applyFont="1" applyFill="1" applyBorder="1"/>
    <xf numFmtId="1" fontId="5" fillId="7" borderId="409" xfId="0" applyNumberFormat="1" applyFont="1" applyFill="1" applyBorder="1"/>
    <xf numFmtId="1" fontId="5" fillId="4" borderId="1355" xfId="0" applyNumberFormat="1" applyFont="1" applyFill="1" applyBorder="1" applyAlignment="1" applyProtection="1">
      <alignment wrapText="1"/>
      <protection locked="0"/>
    </xf>
    <xf numFmtId="1" fontId="5" fillId="4" borderId="400" xfId="0" applyNumberFormat="1" applyFont="1" applyFill="1" applyBorder="1" applyAlignment="1" applyProtection="1">
      <alignment wrapText="1"/>
      <protection locked="0"/>
    </xf>
    <xf numFmtId="0" fontId="5" fillId="6" borderId="403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0" xfId="0" applyNumberFormat="1" applyFont="1" applyFill="1" applyBorder="1" applyProtection="1">
      <protection locked="0"/>
    </xf>
    <xf numFmtId="1" fontId="5" fillId="0" borderId="405" xfId="0" applyNumberFormat="1" applyFont="1" applyBorder="1" applyAlignment="1">
      <alignment horizontal="right"/>
    </xf>
    <xf numFmtId="1" fontId="5" fillId="0" borderId="407" xfId="0" applyNumberFormat="1" applyFont="1" applyBorder="1" applyAlignment="1">
      <alignment horizontal="right"/>
    </xf>
    <xf numFmtId="1" fontId="5" fillId="4" borderId="405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7" borderId="550" xfId="0" applyNumberFormat="1" applyFont="1" applyFill="1" applyBorder="1"/>
    <xf numFmtId="1" fontId="5" fillId="0" borderId="466" xfId="0" applyNumberFormat="1" applyFont="1" applyBorder="1" applyAlignment="1">
      <alignment horizontal="right" wrapText="1"/>
    </xf>
    <xf numFmtId="1" fontId="5" fillId="3" borderId="518" xfId="0" applyNumberFormat="1" applyFont="1" applyFill="1" applyBorder="1" applyAlignment="1">
      <alignment horizontal="right"/>
    </xf>
    <xf numFmtId="1" fontId="5" fillId="4" borderId="364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4" borderId="375" xfId="0" applyNumberFormat="1" applyFont="1" applyFill="1" applyBorder="1" applyProtection="1">
      <protection locked="0"/>
    </xf>
    <xf numFmtId="1" fontId="5" fillId="4" borderId="344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1126" xfId="0" applyNumberFormat="1" applyFont="1" applyFill="1" applyBorder="1" applyAlignment="1" applyProtection="1">
      <alignment wrapText="1"/>
      <protection locked="0"/>
    </xf>
    <xf numFmtId="1" fontId="5" fillId="4" borderId="381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17" fillId="0" borderId="579" xfId="0" applyNumberFormat="1" applyFont="1" applyBorder="1"/>
    <xf numFmtId="1" fontId="5" fillId="0" borderId="483" xfId="0" applyNumberFormat="1" applyFont="1" applyBorder="1"/>
    <xf numFmtId="1" fontId="5" fillId="0" borderId="360" xfId="0" applyNumberFormat="1" applyFont="1" applyBorder="1"/>
    <xf numFmtId="1" fontId="5" fillId="0" borderId="349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right"/>
    </xf>
    <xf numFmtId="1" fontId="5" fillId="4" borderId="449" xfId="0" applyNumberFormat="1" applyFont="1" applyFill="1" applyBorder="1" applyProtection="1">
      <protection locked="0"/>
    </xf>
    <xf numFmtId="1" fontId="5" fillId="4" borderId="450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4" borderId="1189" xfId="0" applyNumberFormat="1" applyFont="1" applyFill="1" applyBorder="1" applyAlignment="1" applyProtection="1">
      <alignment wrapText="1"/>
      <protection locked="0"/>
    </xf>
    <xf numFmtId="1" fontId="5" fillId="6" borderId="391" xfId="0" applyNumberFormat="1" applyFont="1" applyFill="1" applyBorder="1"/>
    <xf numFmtId="1" fontId="5" fillId="6" borderId="379" xfId="0" applyNumberFormat="1" applyFont="1" applyFill="1" applyBorder="1"/>
    <xf numFmtId="1" fontId="5" fillId="6" borderId="388" xfId="0" applyNumberFormat="1" applyFont="1" applyFill="1" applyBorder="1"/>
    <xf numFmtId="1" fontId="5" fillId="4" borderId="801" xfId="0" applyNumberFormat="1" applyFont="1" applyFill="1" applyBorder="1" applyAlignment="1" applyProtection="1">
      <alignment wrapText="1"/>
      <protection locked="0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87" xfId="0" applyNumberFormat="1" applyFont="1" applyFill="1" applyBorder="1" applyAlignment="1" applyProtection="1">
      <alignment wrapText="1"/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8" xfId="0" applyNumberFormat="1" applyFont="1" applyFill="1" applyBorder="1" applyProtection="1"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7" borderId="407" xfId="0" applyNumberFormat="1" applyFont="1" applyFill="1" applyBorder="1"/>
    <xf numFmtId="1" fontId="5" fillId="7" borderId="4" xfId="0" applyNumberFormat="1" applyFont="1" applyFill="1" applyBorder="1"/>
    <xf numFmtId="1" fontId="5" fillId="6" borderId="386" xfId="0" applyNumberFormat="1" applyFont="1" applyFill="1" applyBorder="1"/>
    <xf numFmtId="1" fontId="5" fillId="6" borderId="351" xfId="0" applyNumberFormat="1" applyFont="1" applyFill="1" applyBorder="1"/>
    <xf numFmtId="1" fontId="5" fillId="0" borderId="280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1" fontId="5" fillId="4" borderId="407" xfId="0" applyNumberFormat="1" applyFont="1" applyFill="1" applyBorder="1" applyProtection="1">
      <protection locked="0"/>
    </xf>
    <xf numFmtId="1" fontId="5" fillId="6" borderId="550" xfId="0" applyNumberFormat="1" applyFont="1" applyFill="1" applyBorder="1"/>
    <xf numFmtId="1" fontId="5" fillId="6" borderId="387" xfId="0" applyNumberFormat="1" applyFont="1" applyFill="1" applyBorder="1"/>
    <xf numFmtId="1" fontId="5" fillId="6" borderId="378" xfId="0" applyNumberFormat="1" applyFont="1" applyFill="1" applyBorder="1"/>
    <xf numFmtId="1" fontId="5" fillId="0" borderId="518" xfId="0" applyNumberFormat="1" applyFont="1" applyBorder="1" applyAlignment="1">
      <alignment horizontal="left"/>
    </xf>
    <xf numFmtId="1" fontId="5" fillId="0" borderId="344" xfId="0" applyNumberFormat="1" applyFont="1" applyBorder="1" applyAlignment="1">
      <alignment horizontal="right"/>
    </xf>
    <xf numFmtId="1" fontId="5" fillId="4" borderId="518" xfId="0" applyNumberFormat="1" applyFont="1" applyFill="1" applyBorder="1" applyProtection="1">
      <protection locked="0"/>
    </xf>
    <xf numFmtId="1" fontId="5" fillId="4" borderId="536" xfId="0" applyNumberFormat="1" applyFont="1" applyFill="1" applyBorder="1" applyProtection="1">
      <protection locked="0"/>
    </xf>
    <xf numFmtId="1" fontId="5" fillId="4" borderId="790" xfId="0" applyNumberFormat="1" applyFont="1" applyFill="1" applyBorder="1" applyAlignment="1" applyProtection="1">
      <alignment wrapText="1"/>
      <protection locked="0"/>
    </xf>
    <xf numFmtId="1" fontId="5" fillId="4" borderId="846" xfId="0" applyNumberFormat="1" applyFont="1" applyFill="1" applyBorder="1" applyAlignment="1" applyProtection="1">
      <alignment wrapText="1"/>
      <protection locked="0"/>
    </xf>
    <xf numFmtId="1" fontId="5" fillId="4" borderId="1344" xfId="0" applyNumberFormat="1" applyFont="1" applyFill="1" applyBorder="1" applyAlignment="1" applyProtection="1">
      <alignment wrapText="1"/>
      <protection locked="0"/>
    </xf>
    <xf numFmtId="1" fontId="5" fillId="4" borderId="518" xfId="0" applyNumberFormat="1" applyFont="1" applyFill="1" applyBorder="1" applyAlignment="1" applyProtection="1">
      <alignment wrapText="1"/>
      <protection locked="0"/>
    </xf>
    <xf numFmtId="0" fontId="5" fillId="0" borderId="521" xfId="0" applyFont="1" applyBorder="1" applyAlignment="1">
      <alignment horizontal="center" wrapText="1"/>
    </xf>
    <xf numFmtId="0" fontId="5" fillId="0" borderId="551" xfId="0" applyFont="1" applyBorder="1" applyAlignment="1">
      <alignment horizontal="left" wrapText="1"/>
    </xf>
    <xf numFmtId="0" fontId="5" fillId="0" borderId="444" xfId="0" applyFont="1" applyBorder="1"/>
    <xf numFmtId="0" fontId="5" fillId="0" borderId="449" xfId="0" applyFont="1" applyBorder="1"/>
    <xf numFmtId="0" fontId="5" fillId="0" borderId="445" xfId="0" applyFont="1" applyBorder="1"/>
    <xf numFmtId="0" fontId="5" fillId="44" borderId="444" xfId="0" applyFont="1" applyFill="1" applyBorder="1" applyProtection="1">
      <protection locked="0"/>
    </xf>
    <xf numFmtId="0" fontId="5" fillId="44" borderId="387" xfId="0" applyFont="1" applyFill="1" applyBorder="1" applyProtection="1">
      <protection locked="0"/>
    </xf>
    <xf numFmtId="0" fontId="5" fillId="44" borderId="376" xfId="0" applyFont="1" applyFill="1" applyBorder="1" applyProtection="1">
      <protection locked="0"/>
    </xf>
    <xf numFmtId="0" fontId="5" fillId="44" borderId="550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1" xfId="0" applyFont="1" applyFill="1" applyBorder="1" applyProtection="1">
      <protection locked="0"/>
    </xf>
    <xf numFmtId="0" fontId="5" fillId="0" borderId="381" xfId="0" applyFont="1" applyBorder="1" applyAlignment="1">
      <alignment wrapText="1"/>
    </xf>
    <xf numFmtId="0" fontId="5" fillId="0" borderId="344" xfId="0" applyFont="1" applyBorder="1"/>
    <xf numFmtId="0" fontId="5" fillId="0" borderId="466" xfId="0" applyFont="1" applyBorder="1"/>
    <xf numFmtId="0" fontId="5" fillId="0" borderId="518" xfId="0" applyFont="1" applyBorder="1"/>
    <xf numFmtId="0" fontId="5" fillId="44" borderId="396" xfId="0" applyFont="1" applyFill="1" applyBorder="1" applyProtection="1">
      <protection locked="0"/>
    </xf>
    <xf numFmtId="0" fontId="5" fillId="44" borderId="375" xfId="0" applyFont="1" applyFill="1" applyBorder="1" applyProtection="1">
      <protection locked="0"/>
    </xf>
    <xf numFmtId="0" fontId="5" fillId="44" borderId="412" xfId="0" applyFont="1" applyFill="1" applyBorder="1" applyProtection="1">
      <protection locked="0"/>
    </xf>
    <xf numFmtId="0" fontId="5" fillId="44" borderId="398" xfId="0" applyFont="1" applyFill="1" applyBorder="1" applyProtection="1">
      <protection locked="0"/>
    </xf>
    <xf numFmtId="0" fontId="5" fillId="44" borderId="381" xfId="0" applyFont="1" applyFill="1" applyBorder="1" applyProtection="1">
      <protection locked="0"/>
    </xf>
    <xf numFmtId="1" fontId="14" fillId="0" borderId="566" xfId="0" applyNumberFormat="1" applyFont="1" applyBorder="1"/>
    <xf numFmtId="1" fontId="17" fillId="0" borderId="581" xfId="0" applyNumberFormat="1" applyFont="1" applyBorder="1"/>
    <xf numFmtId="1" fontId="17" fillId="0" borderId="582" xfId="0" applyNumberFormat="1" applyFont="1" applyBorder="1"/>
    <xf numFmtId="1" fontId="17" fillId="0" borderId="583" xfId="0" applyNumberFormat="1" applyFont="1" applyBorder="1"/>
    <xf numFmtId="1" fontId="16" fillId="0" borderId="580" xfId="0" applyNumberFormat="1" applyFont="1" applyBorder="1" applyAlignment="1">
      <alignment horizontal="left" vertical="center"/>
    </xf>
    <xf numFmtId="1" fontId="5" fillId="0" borderId="586" xfId="0" applyNumberFormat="1" applyFont="1" applyBorder="1" applyAlignment="1">
      <alignment horizontal="right"/>
    </xf>
    <xf numFmtId="1" fontId="5" fillId="0" borderId="587" xfId="0" applyNumberFormat="1" applyFont="1" applyBorder="1"/>
    <xf numFmtId="1" fontId="5" fillId="0" borderId="586" xfId="0" applyNumberFormat="1" applyFont="1" applyBorder="1"/>
    <xf numFmtId="1" fontId="5" fillId="0" borderId="588" xfId="0" applyNumberFormat="1" applyFont="1" applyBorder="1"/>
    <xf numFmtId="1" fontId="5" fillId="0" borderId="1361" xfId="0" applyNumberFormat="1" applyFont="1" applyBorder="1"/>
    <xf numFmtId="1" fontId="5" fillId="0" borderId="1351" xfId="0" applyNumberFormat="1" applyFont="1" applyBorder="1"/>
    <xf numFmtId="1" fontId="5" fillId="9" borderId="589" xfId="28" applyNumberFormat="1" applyFont="1" applyBorder="1" applyAlignment="1" applyProtection="1">
      <alignment horizontal="right"/>
      <protection locked="0"/>
    </xf>
    <xf numFmtId="1" fontId="5" fillId="9" borderId="590" xfId="28" applyNumberFormat="1" applyFont="1" applyBorder="1" applyAlignment="1" applyProtection="1">
      <alignment horizontal="right"/>
      <protection locked="0"/>
    </xf>
    <xf numFmtId="1" fontId="5" fillId="4" borderId="55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1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4" xfId="0" applyNumberFormat="1" applyFont="1" applyBorder="1" applyAlignment="1">
      <alignment horizontal="left" vertical="center"/>
    </xf>
    <xf numFmtId="1" fontId="5" fillId="0" borderId="396" xfId="0" applyNumberFormat="1" applyFont="1" applyBorder="1" applyAlignment="1">
      <alignment horizontal="right"/>
    </xf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1126" xfId="0" applyNumberFormat="1" applyFont="1" applyFill="1" applyBorder="1" applyProtection="1">
      <protection locked="0"/>
    </xf>
    <xf numFmtId="1" fontId="16" fillId="0" borderId="594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horizontal="right" wrapText="1"/>
    </xf>
    <xf numFmtId="1" fontId="5" fillId="0" borderId="596" xfId="0" applyNumberFormat="1" applyFont="1" applyBorder="1" applyAlignment="1">
      <alignment horizontal="right" wrapText="1"/>
    </xf>
    <xf numFmtId="1" fontId="5" fillId="0" borderId="594" xfId="0" applyNumberFormat="1" applyFont="1" applyBorder="1" applyAlignment="1">
      <alignment horizontal="center" wrapText="1"/>
    </xf>
    <xf numFmtId="1" fontId="5" fillId="4" borderId="446" xfId="0" applyNumberFormat="1" applyFont="1" applyFill="1" applyBorder="1" applyAlignment="1" applyProtection="1">
      <alignment wrapText="1"/>
      <protection locked="0"/>
    </xf>
    <xf numFmtId="1" fontId="5" fillId="0" borderId="597" xfId="0" applyNumberFormat="1" applyFont="1" applyBorder="1"/>
    <xf numFmtId="1" fontId="5" fillId="0" borderId="598" xfId="0" applyNumberFormat="1" applyFont="1" applyBorder="1"/>
    <xf numFmtId="1" fontId="5" fillId="0" borderId="599" xfId="0" applyNumberFormat="1" applyFont="1" applyBorder="1"/>
    <xf numFmtId="1" fontId="5" fillId="0" borderId="59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vertical="center" wrapText="1"/>
    </xf>
    <xf numFmtId="1" fontId="5" fillId="0" borderId="445" xfId="0" applyNumberFormat="1" applyFont="1" applyBorder="1" applyAlignment="1">
      <alignment vertical="center"/>
    </xf>
    <xf numFmtId="1" fontId="5" fillId="9" borderId="444" xfId="28" applyNumberFormat="1" applyFont="1" applyBorder="1" applyAlignment="1" applyProtection="1">
      <alignment horizontal="right"/>
      <protection locked="0"/>
    </xf>
    <xf numFmtId="1" fontId="5" fillId="9" borderId="445" xfId="28" applyNumberFormat="1" applyFont="1" applyBorder="1" applyAlignment="1" applyProtection="1">
      <alignment horizontal="right"/>
      <protection locked="0"/>
    </xf>
    <xf numFmtId="1" fontId="5" fillId="9" borderId="370" xfId="28" applyNumberFormat="1" applyFont="1" applyBorder="1" applyAlignment="1" applyProtection="1">
      <alignment horizontal="right"/>
      <protection locked="0"/>
    </xf>
    <xf numFmtId="1" fontId="5" fillId="9" borderId="449" xfId="28" applyNumberFormat="1" applyFont="1" applyBorder="1" applyAlignment="1" applyProtection="1">
      <alignment horizontal="right"/>
      <protection locked="0"/>
    </xf>
    <xf numFmtId="1" fontId="5" fillId="9" borderId="374" xfId="28" applyNumberFormat="1" applyFont="1" applyBorder="1" applyAlignment="1" applyProtection="1">
      <alignment horizontal="right"/>
      <protection locked="0"/>
    </xf>
    <xf numFmtId="1" fontId="5" fillId="0" borderId="344" xfId="0" applyNumberFormat="1" applyFont="1" applyBorder="1" applyAlignment="1">
      <alignment vertical="center" wrapText="1"/>
    </xf>
    <xf numFmtId="1" fontId="5" fillId="0" borderId="518" xfId="0" applyNumberFormat="1" applyFont="1" applyBorder="1" applyAlignment="1">
      <alignment vertical="center"/>
    </xf>
    <xf numFmtId="1" fontId="5" fillId="9" borderId="344" xfId="28" applyNumberFormat="1" applyFont="1" applyBorder="1" applyAlignment="1" applyProtection="1">
      <alignment horizontal="right"/>
      <protection locked="0"/>
    </xf>
    <xf numFmtId="1" fontId="5" fillId="9" borderId="518" xfId="28" applyNumberFormat="1" applyFont="1" applyBorder="1" applyAlignment="1" applyProtection="1">
      <alignment horizontal="right"/>
      <protection locked="0"/>
    </xf>
    <xf numFmtId="1" fontId="5" fillId="9" borderId="225" xfId="28" applyNumberFormat="1" applyFont="1" applyBorder="1" applyAlignment="1" applyProtection="1">
      <alignment horizontal="right"/>
      <protection locked="0"/>
    </xf>
    <xf numFmtId="1" fontId="5" fillId="9" borderId="466" xfId="28" applyNumberFormat="1" applyFont="1" applyBorder="1" applyAlignment="1" applyProtection="1">
      <alignment horizontal="right"/>
      <protection locked="0"/>
    </xf>
    <xf numFmtId="1" fontId="5" fillId="9" borderId="229" xfId="28" applyNumberFormat="1" applyFont="1" applyBorder="1" applyAlignment="1" applyProtection="1">
      <alignment horizontal="right"/>
      <protection locked="0"/>
    </xf>
    <xf numFmtId="1" fontId="5" fillId="0" borderId="595" xfId="0" applyNumberFormat="1" applyFont="1" applyBorder="1" applyAlignment="1">
      <alignment vertical="center" wrapText="1"/>
    </xf>
    <xf numFmtId="1" fontId="5" fillId="5" borderId="595" xfId="28" applyNumberFormat="1" applyFont="1" applyFill="1" applyBorder="1" applyAlignment="1" applyProtection="1">
      <alignment horizontal="right"/>
    </xf>
    <xf numFmtId="1" fontId="5" fillId="5" borderId="604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68" xfId="0" applyNumberFormat="1" applyFont="1" applyBorder="1" applyProtection="1">
      <protection hidden="1"/>
    </xf>
    <xf numFmtId="1" fontId="5" fillId="0" borderId="567" xfId="0" applyNumberFormat="1" applyFont="1" applyBorder="1" applyProtection="1">
      <protection hidden="1"/>
    </xf>
    <xf numFmtId="1" fontId="5" fillId="0" borderId="609" xfId="0" applyNumberFormat="1" applyFont="1" applyBorder="1" applyProtection="1">
      <protection hidden="1"/>
    </xf>
    <xf numFmtId="1" fontId="5" fillId="0" borderId="599" xfId="0" applyNumberFormat="1" applyFont="1" applyBorder="1" applyProtection="1">
      <protection hidden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left"/>
    </xf>
    <xf numFmtId="1" fontId="5" fillId="0" borderId="566" xfId="0" applyNumberFormat="1" applyFont="1" applyBorder="1" applyAlignment="1" applyProtection="1">
      <alignment horizontal="left" vertical="center"/>
      <protection hidden="1"/>
    </xf>
    <xf numFmtId="1" fontId="5" fillId="0" borderId="595" xfId="0" applyNumberFormat="1" applyFont="1" applyBorder="1" applyAlignment="1">
      <alignment horizontal="right"/>
    </xf>
    <xf numFmtId="1" fontId="5" fillId="0" borderId="594" xfId="0" applyNumberFormat="1" applyFont="1" applyBorder="1" applyAlignment="1">
      <alignment horizontal="left" vertical="center"/>
    </xf>
    <xf numFmtId="1" fontId="5" fillId="0" borderId="324" xfId="0" applyNumberFormat="1" applyFont="1" applyBorder="1" applyAlignment="1">
      <alignment horizontal="right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94" xfId="0" applyNumberFormat="1" applyFont="1" applyBorder="1" applyAlignment="1" applyProtection="1">
      <alignment horizontal="left" vertical="center"/>
      <protection hidden="1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1342" xfId="0" applyNumberFormat="1" applyFont="1" applyFill="1" applyBorder="1" applyAlignment="1" applyProtection="1">
      <alignment horizontal="right"/>
      <protection locked="0"/>
    </xf>
    <xf numFmtId="1" fontId="5" fillId="6" borderId="446" xfId="0" applyNumberFormat="1" applyFont="1" applyFill="1" applyBorder="1" applyAlignment="1">
      <alignment horizontal="right" vertical="center" wrapText="1"/>
    </xf>
    <xf numFmtId="1" fontId="5" fillId="4" borderId="446" xfId="0" applyNumberFormat="1" applyFont="1" applyFill="1" applyBorder="1" applyProtection="1">
      <protection locked="0"/>
    </xf>
    <xf numFmtId="1" fontId="5" fillId="6" borderId="613" xfId="0" applyNumberFormat="1" applyFont="1" applyFill="1" applyBorder="1"/>
    <xf numFmtId="1" fontId="5" fillId="6" borderId="377" xfId="0" applyNumberFormat="1" applyFont="1" applyFill="1" applyBorder="1" applyAlignment="1">
      <alignment horizontal="right" vertical="center" wrapText="1"/>
    </xf>
    <xf numFmtId="1" fontId="5" fillId="4" borderId="377" xfId="0" applyNumberFormat="1" applyFont="1" applyFill="1" applyBorder="1" applyProtection="1">
      <protection locked="0"/>
    </xf>
    <xf numFmtId="1" fontId="5" fillId="6" borderId="415" xfId="0" applyNumberFormat="1" applyFont="1" applyFill="1" applyBorder="1"/>
    <xf numFmtId="1" fontId="5" fillId="6" borderId="381" xfId="0" applyNumberFormat="1" applyFont="1" applyFill="1" applyBorder="1" applyAlignment="1">
      <alignment horizontal="right" vertical="center" wrapText="1"/>
    </xf>
    <xf numFmtId="1" fontId="5" fillId="6" borderId="614" xfId="0" applyNumberFormat="1" applyFont="1" applyFill="1" applyBorder="1"/>
    <xf numFmtId="1" fontId="5" fillId="4" borderId="387" xfId="0" applyNumberFormat="1" applyFont="1" applyFill="1" applyBorder="1" applyProtection="1">
      <protection locked="0"/>
    </xf>
    <xf numFmtId="1" fontId="5" fillId="6" borderId="44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0" borderId="615" xfId="0" applyNumberFormat="1" applyFont="1" applyBorder="1" applyAlignment="1">
      <alignment horizontal="left" vertical="center" wrapText="1"/>
    </xf>
    <xf numFmtId="1" fontId="5" fillId="4" borderId="615" xfId="0" applyNumberFormat="1" applyFont="1" applyFill="1" applyBorder="1" applyProtection="1">
      <protection locked="0"/>
    </xf>
    <xf numFmtId="1" fontId="16" fillId="0" borderId="602" xfId="0" applyNumberFormat="1" applyFont="1" applyBorder="1" applyAlignment="1">
      <alignment vertical="center"/>
    </xf>
    <xf numFmtId="1" fontId="16" fillId="0" borderId="483" xfId="0" applyNumberFormat="1" applyFont="1" applyBorder="1" applyAlignment="1">
      <alignment vertical="center"/>
    </xf>
    <xf numFmtId="1" fontId="16" fillId="0" borderId="521" xfId="0" applyNumberFormat="1" applyFont="1" applyBorder="1" applyAlignment="1">
      <alignment vertical="center"/>
    </xf>
    <xf numFmtId="1" fontId="5" fillId="0" borderId="446" xfId="0" applyNumberFormat="1" applyFont="1" applyBorder="1" applyAlignment="1">
      <alignment horizontal="right" vertical="center" wrapText="1"/>
    </xf>
    <xf numFmtId="1" fontId="5" fillId="0" borderId="377" xfId="0" applyNumberFormat="1" applyFont="1" applyBorder="1" applyAlignment="1">
      <alignment horizontal="right" vertical="center" wrapText="1"/>
    </xf>
    <xf numFmtId="1" fontId="5" fillId="0" borderId="381" xfId="0" applyNumberFormat="1" applyFont="1" applyBorder="1" applyAlignment="1">
      <alignment horizontal="right" vertical="center" wrapText="1"/>
    </xf>
    <xf numFmtId="1" fontId="5" fillId="0" borderId="615" xfId="0" applyNumberFormat="1" applyFont="1" applyBorder="1" applyAlignment="1">
      <alignment horizontal="right" vertical="center" wrapText="1"/>
    </xf>
    <xf numFmtId="1" fontId="5" fillId="5" borderId="616" xfId="0" applyNumberFormat="1" applyFont="1" applyFill="1" applyBorder="1"/>
    <xf numFmtId="1" fontId="5" fillId="0" borderId="595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95" xfId="30" applyNumberFormat="1" applyFont="1" applyFill="1" applyBorder="1" applyAlignment="1">
      <alignment horizontal="center" vertical="center" wrapText="1"/>
    </xf>
    <xf numFmtId="1" fontId="5" fillId="0" borderId="623" xfId="30" applyNumberFormat="1" applyFont="1" applyFill="1" applyBorder="1" applyAlignment="1">
      <alignment horizontal="center" vertical="center" wrapText="1"/>
    </xf>
    <xf numFmtId="1" fontId="5" fillId="0" borderId="624" xfId="30" applyNumberFormat="1" applyFont="1" applyFill="1" applyBorder="1" applyAlignment="1">
      <alignment horizontal="center" vertical="center" wrapText="1"/>
    </xf>
    <xf numFmtId="1" fontId="5" fillId="0" borderId="625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466" xfId="30" applyNumberFormat="1" applyFont="1" applyBorder="1" applyAlignment="1">
      <alignment horizontal="center" vertical="center" wrapText="1"/>
    </xf>
    <xf numFmtId="1" fontId="5" fillId="0" borderId="225" xfId="30" applyNumberFormat="1" applyFont="1" applyBorder="1" applyAlignment="1">
      <alignment horizontal="center" vertical="center" wrapText="1"/>
    </xf>
    <xf numFmtId="1" fontId="5" fillId="0" borderId="627" xfId="30" applyNumberFormat="1" applyFont="1" applyBorder="1" applyAlignment="1">
      <alignment horizontal="center" vertical="center" wrapText="1"/>
    </xf>
    <xf numFmtId="1" fontId="5" fillId="0" borderId="447" xfId="29" applyNumberFormat="1" applyFont="1" applyBorder="1" applyAlignment="1">
      <alignment vertical="center" wrapText="1"/>
    </xf>
    <xf numFmtId="1" fontId="5" fillId="5" borderId="550" xfId="8" applyNumberFormat="1" applyFont="1" applyFill="1" applyBorder="1" applyProtection="1"/>
    <xf numFmtId="1" fontId="5" fillId="4" borderId="444" xfId="8" applyNumberFormat="1" applyFont="1" applyFill="1" applyBorder="1" applyProtection="1">
      <protection locked="0"/>
    </xf>
    <xf numFmtId="1" fontId="5" fillId="4" borderId="445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72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70" xfId="8" applyNumberFormat="1" applyFont="1" applyFill="1" applyBorder="1" applyProtection="1">
      <protection locked="0"/>
    </xf>
    <xf numFmtId="1" fontId="5" fillId="6" borderId="550" xfId="8" applyNumberFormat="1" applyFont="1" applyFill="1" applyBorder="1" applyProtection="1"/>
    <xf numFmtId="1" fontId="5" fillId="6" borderId="327" xfId="8" applyNumberFormat="1" applyFont="1" applyFill="1" applyBorder="1" applyProtection="1"/>
    <xf numFmtId="1" fontId="5" fillId="0" borderId="377" xfId="29" applyNumberFormat="1" applyFont="1" applyBorder="1" applyAlignment="1">
      <alignment vertical="center" wrapText="1"/>
    </xf>
    <xf numFmtId="1" fontId="5" fillId="4" borderId="550" xfId="8" applyNumberFormat="1" applyFont="1" applyFill="1" applyBorder="1" applyProtection="1">
      <protection locked="0"/>
    </xf>
    <xf numFmtId="1" fontId="5" fillId="4" borderId="387" xfId="8" applyNumberFormat="1" applyFont="1" applyFill="1" applyBorder="1" applyProtection="1">
      <protection locked="0"/>
    </xf>
    <xf numFmtId="1" fontId="5" fillId="4" borderId="330" xfId="8" applyNumberFormat="1" applyFont="1" applyFill="1" applyBorder="1" applyProtection="1">
      <protection locked="0"/>
    </xf>
    <xf numFmtId="1" fontId="5" fillId="4" borderId="549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6" borderId="467" xfId="8" applyNumberFormat="1" applyFont="1" applyFill="1" applyBorder="1" applyProtection="1"/>
    <xf numFmtId="1" fontId="5" fillId="5" borderId="396" xfId="8" applyNumberFormat="1" applyFont="1" applyFill="1" applyBorder="1" applyProtection="1"/>
    <xf numFmtId="1" fontId="5" fillId="4" borderId="396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91" xfId="8" applyNumberFormat="1" applyFont="1" applyFill="1" applyBorder="1" applyProtection="1">
      <protection locked="0"/>
    </xf>
    <xf numFmtId="1" fontId="5" fillId="4" borderId="353" xfId="8" applyNumberFormat="1" applyFont="1" applyFill="1" applyBorder="1" applyProtection="1">
      <protection locked="0"/>
    </xf>
    <xf numFmtId="1" fontId="5" fillId="4" borderId="368" xfId="8" applyNumberFormat="1" applyFont="1" applyFill="1" applyBorder="1" applyProtection="1">
      <protection locked="0"/>
    </xf>
    <xf numFmtId="1" fontId="5" fillId="4" borderId="378" xfId="8" applyNumberFormat="1" applyFont="1" applyFill="1" applyBorder="1" applyProtection="1">
      <protection locked="0"/>
    </xf>
    <xf numFmtId="1" fontId="5" fillId="6" borderId="396" xfId="8" applyNumberFormat="1" applyFont="1" applyFill="1" applyBorder="1" applyProtection="1"/>
    <xf numFmtId="1" fontId="5" fillId="6" borderId="385" xfId="8" applyNumberFormat="1" applyFont="1" applyFill="1" applyBorder="1" applyProtection="1"/>
    <xf numFmtId="1" fontId="5" fillId="6" borderId="351" xfId="8" applyNumberFormat="1" applyFont="1" applyFill="1" applyBorder="1" applyProtection="1"/>
    <xf numFmtId="1" fontId="5" fillId="6" borderId="391" xfId="8" applyNumberFormat="1" applyFont="1" applyFill="1" applyBorder="1" applyProtection="1"/>
    <xf numFmtId="1" fontId="5" fillId="4" borderId="380" xfId="8" applyNumberFormat="1" applyFont="1" applyFill="1" applyBorder="1" applyProtection="1">
      <protection locked="0"/>
    </xf>
    <xf numFmtId="1" fontId="5" fillId="0" borderId="628" xfId="29" applyNumberFormat="1" applyFont="1" applyBorder="1" applyAlignment="1">
      <alignment horizontal="center" vertical="center" wrapText="1"/>
    </xf>
    <xf numFmtId="1" fontId="5" fillId="0" borderId="629" xfId="8" applyNumberFormat="1" applyFont="1" applyBorder="1" applyAlignment="1">
      <alignment horizontal="right"/>
    </xf>
    <xf numFmtId="1" fontId="5" fillId="0" borderId="623" xfId="8" applyNumberFormat="1" applyFont="1" applyBorder="1" applyAlignment="1">
      <alignment horizontal="right"/>
    </xf>
    <xf numFmtId="1" fontId="5" fillId="0" borderId="611" xfId="8" applyNumberFormat="1" applyFont="1" applyBorder="1" applyAlignment="1">
      <alignment horizontal="right"/>
    </xf>
    <xf numFmtId="1" fontId="5" fillId="0" borderId="625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30" xfId="8" applyNumberFormat="1" applyFont="1" applyBorder="1" applyAlignment="1">
      <alignment horizontal="right"/>
    </xf>
    <xf numFmtId="1" fontId="5" fillId="0" borderId="607" xfId="8" applyNumberFormat="1" applyFont="1" applyBorder="1" applyAlignment="1">
      <alignment horizontal="right"/>
    </xf>
    <xf numFmtId="1" fontId="5" fillId="5" borderId="633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07" xfId="30" applyNumberFormat="1" applyFont="1" applyFill="1" applyBorder="1" applyAlignment="1">
      <alignment horizontal="center" vertical="center" wrapText="1"/>
    </xf>
    <xf numFmtId="1" fontId="5" fillId="6" borderId="444" xfId="8" applyNumberFormat="1" applyFont="1" applyFill="1" applyBorder="1" applyProtection="1"/>
    <xf numFmtId="1" fontId="5" fillId="6" borderId="445" xfId="8" applyNumberFormat="1" applyFont="1" applyFill="1" applyBorder="1" applyProtection="1"/>
    <xf numFmtId="1" fontId="5" fillId="4" borderId="327" xfId="8" applyNumberFormat="1" applyFont="1" applyFill="1" applyBorder="1" applyProtection="1">
      <protection locked="0"/>
    </xf>
    <xf numFmtId="1" fontId="5" fillId="0" borderId="381" xfId="29" applyNumberFormat="1" applyFont="1" applyBorder="1" applyAlignment="1">
      <alignment vertical="center" wrapText="1"/>
    </xf>
    <xf numFmtId="1" fontId="5" fillId="4" borderId="375" xfId="8" applyNumberFormat="1" applyFont="1" applyFill="1" applyBorder="1" applyProtection="1">
      <protection locked="0"/>
    </xf>
    <xf numFmtId="1" fontId="5" fillId="6" borderId="375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70" fillId="3" borderId="566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4" xfId="0" applyNumberFormat="1" applyFont="1" applyBorder="1"/>
    <xf numFmtId="1" fontId="69" fillId="0" borderId="635" xfId="0" applyNumberFormat="1" applyFont="1" applyBorder="1"/>
    <xf numFmtId="1" fontId="5" fillId="3" borderId="0" xfId="0" applyNumberFormat="1" applyFont="1" applyFill="1"/>
    <xf numFmtId="1" fontId="5" fillId="4" borderId="341" xfId="8" applyNumberFormat="1" applyFont="1" applyFill="1" applyBorder="1" applyProtection="1">
      <protection locked="0"/>
    </xf>
    <xf numFmtId="1" fontId="5" fillId="4" borderId="446" xfId="8" applyNumberFormat="1" applyFont="1" applyFill="1" applyBorder="1" applyProtection="1">
      <protection locked="0"/>
    </xf>
    <xf numFmtId="1" fontId="5" fillId="4" borderId="355" xfId="8" applyNumberFormat="1" applyFont="1" applyFill="1" applyBorder="1" applyProtection="1">
      <protection locked="0"/>
    </xf>
    <xf numFmtId="1" fontId="5" fillId="4" borderId="377" xfId="8" applyNumberFormat="1" applyFont="1" applyFill="1" applyBorder="1" applyProtection="1">
      <protection locked="0"/>
    </xf>
    <xf numFmtId="1" fontId="5" fillId="4" borderId="383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69" fillId="0" borderId="566" xfId="0" applyNumberFormat="1" applyFont="1" applyBorder="1"/>
    <xf numFmtId="1" fontId="69" fillId="0" borderId="639" xfId="0" applyNumberFormat="1" applyFont="1" applyBorder="1"/>
    <xf numFmtId="1" fontId="5" fillId="0" borderId="645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wrapText="1"/>
    </xf>
    <xf numFmtId="1" fontId="5" fillId="3" borderId="386" xfId="0" applyNumberFormat="1" applyFont="1" applyFill="1" applyBorder="1"/>
    <xf numFmtId="1" fontId="5" fillId="4" borderId="327" xfId="0" applyNumberFormat="1" applyFont="1" applyFill="1" applyBorder="1" applyProtection="1">
      <protection locked="0"/>
    </xf>
    <xf numFmtId="1" fontId="5" fillId="4" borderId="467" xfId="0" applyNumberFormat="1" applyFont="1" applyFill="1" applyBorder="1" applyProtection="1">
      <protection locked="0"/>
    </xf>
    <xf numFmtId="1" fontId="5" fillId="4" borderId="330" xfId="0" applyNumberFormat="1" applyFont="1" applyFill="1" applyBorder="1" applyProtection="1">
      <protection locked="0"/>
    </xf>
    <xf numFmtId="1" fontId="5" fillId="3" borderId="375" xfId="0" applyNumberFormat="1" applyFont="1" applyFill="1" applyBorder="1"/>
    <xf numFmtId="1" fontId="5" fillId="4" borderId="385" xfId="0" applyNumberFormat="1" applyFont="1" applyFill="1" applyBorder="1" applyProtection="1">
      <protection locked="0"/>
    </xf>
    <xf numFmtId="1" fontId="5" fillId="4" borderId="398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29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left" wrapText="1"/>
    </xf>
    <xf numFmtId="1" fontId="5" fillId="2" borderId="648" xfId="1" applyNumberFormat="1" applyFont="1" applyBorder="1" applyProtection="1">
      <protection locked="0"/>
    </xf>
    <xf numFmtId="1" fontId="5" fillId="2" borderId="649" xfId="1" applyNumberFormat="1" applyFont="1" applyBorder="1" applyProtection="1">
      <protection locked="0"/>
    </xf>
    <xf numFmtId="1" fontId="5" fillId="2" borderId="650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4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0" borderId="391" xfId="0" applyNumberFormat="1" applyFont="1" applyBorder="1"/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2" borderId="1375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0" borderId="34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6" xfId="1" applyNumberFormat="1" applyFont="1" applyBorder="1" applyProtection="1">
      <protection locked="0"/>
    </xf>
    <xf numFmtId="1" fontId="5" fillId="2" borderId="1381" xfId="1" applyNumberFormat="1" applyFont="1" applyBorder="1" applyProtection="1">
      <protection locked="0"/>
    </xf>
    <xf numFmtId="1" fontId="5" fillId="0" borderId="657" xfId="0" applyNumberFormat="1" applyFont="1" applyBorder="1" applyAlignment="1">
      <alignment horizontal="left" wrapText="1"/>
    </xf>
    <xf numFmtId="1" fontId="5" fillId="6" borderId="341" xfId="8" applyNumberFormat="1" applyFont="1" applyFill="1" applyBorder="1" applyProtection="1"/>
    <xf numFmtId="1" fontId="5" fillId="6" borderId="658" xfId="8" applyNumberFormat="1" applyFont="1" applyFill="1" applyBorder="1" applyProtection="1"/>
    <xf numFmtId="1" fontId="5" fillId="2" borderId="659" xfId="1" applyNumberFormat="1" applyFont="1" applyBorder="1" applyProtection="1">
      <protection locked="0"/>
    </xf>
    <xf numFmtId="1" fontId="5" fillId="2" borderId="1311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615" xfId="0" applyNumberFormat="1" applyFont="1" applyBorder="1" applyAlignment="1">
      <alignment horizontal="left" wrapText="1"/>
    </xf>
    <xf numFmtId="1" fontId="5" fillId="2" borderId="344" xfId="1" applyNumberFormat="1" applyFont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5" fillId="2" borderId="225" xfId="1" applyNumberFormat="1" applyFont="1" applyBorder="1" applyProtection="1">
      <protection locked="0"/>
    </xf>
    <xf numFmtId="1" fontId="5" fillId="6" borderId="566" xfId="8" applyNumberFormat="1" applyFont="1" applyFill="1" applyBorder="1" applyProtection="1"/>
    <xf numFmtId="1" fontId="5" fillId="2" borderId="661" xfId="1" applyNumberFormat="1" applyFont="1" applyBorder="1" applyProtection="1">
      <protection locked="0"/>
    </xf>
    <xf numFmtId="1" fontId="5" fillId="2" borderId="662" xfId="1" applyNumberFormat="1" applyFont="1" applyBorder="1" applyProtection="1">
      <protection locked="0"/>
    </xf>
    <xf numFmtId="1" fontId="5" fillId="2" borderId="663" xfId="1" applyNumberFormat="1" applyFont="1" applyBorder="1" applyProtection="1">
      <protection locked="0"/>
    </xf>
    <xf numFmtId="1" fontId="5" fillId="2" borderId="1377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0" borderId="404" xfId="0" applyNumberFormat="1" applyFont="1" applyBorder="1"/>
    <xf numFmtId="1" fontId="5" fillId="2" borderId="666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0" fontId="5" fillId="0" borderId="669" xfId="0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/>
    <xf numFmtId="1" fontId="5" fillId="0" borderId="674" xfId="0" applyNumberFormat="1" applyFont="1" applyBorder="1"/>
    <xf numFmtId="1" fontId="5" fillId="4" borderId="675" xfId="0" applyNumberFormat="1" applyFont="1" applyFill="1" applyBorder="1" applyProtection="1">
      <protection locked="0"/>
    </xf>
    <xf numFmtId="1" fontId="5" fillId="4" borderId="1189" xfId="0" applyNumberFormat="1" applyFont="1" applyFill="1" applyBorder="1" applyProtection="1">
      <protection locked="0"/>
    </xf>
    <xf numFmtId="1" fontId="5" fillId="4" borderId="1346" xfId="0" applyNumberFormat="1" applyFont="1" applyFill="1" applyBorder="1" applyProtection="1">
      <protection locked="0"/>
    </xf>
    <xf numFmtId="1" fontId="5" fillId="4" borderId="376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1084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0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0" fontId="5" fillId="0" borderId="678" xfId="0" applyFont="1" applyBorder="1" applyAlignment="1">
      <alignment horizontal="center" vertical="center"/>
    </xf>
    <xf numFmtId="0" fontId="5" fillId="0" borderId="679" xfId="0" applyFont="1" applyBorder="1" applyAlignment="1">
      <alignment horizontal="center" vertical="center"/>
    </xf>
    <xf numFmtId="0" fontId="5" fillId="6" borderId="566" xfId="0" applyFont="1" applyFill="1" applyBorder="1" applyAlignment="1">
      <alignment horizontal="left" wrapText="1"/>
    </xf>
    <xf numFmtId="1" fontId="5" fillId="6" borderId="678" xfId="0" applyNumberFormat="1" applyFont="1" applyFill="1" applyBorder="1"/>
    <xf numFmtId="1" fontId="5" fillId="6" borderId="396" xfId="0" applyNumberFormat="1" applyFont="1" applyFill="1" applyBorder="1"/>
    <xf numFmtId="1" fontId="5" fillId="6" borderId="383" xfId="0" applyNumberFormat="1" applyFont="1" applyFill="1" applyBorder="1"/>
    <xf numFmtId="1" fontId="5" fillId="6" borderId="412" xfId="0" applyNumberFormat="1" applyFont="1" applyFill="1" applyBorder="1"/>
    <xf numFmtId="1" fontId="5" fillId="6" borderId="1126" xfId="0" applyNumberFormat="1" applyFont="1" applyFill="1" applyBorder="1"/>
    <xf numFmtId="1" fontId="5" fillId="6" borderId="381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361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7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672" xfId="0" applyNumberFormat="1" applyFont="1" applyFill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left" vertical="center" wrapText="1"/>
    </xf>
    <xf numFmtId="1" fontId="5" fillId="5" borderId="657" xfId="0" applyNumberFormat="1" applyFont="1" applyFill="1" applyBorder="1" applyAlignment="1">
      <alignment horizontal="right" wrapText="1"/>
    </xf>
    <xf numFmtId="1" fontId="5" fillId="5" borderId="688" xfId="0" applyNumberFormat="1" applyFont="1" applyFill="1" applyBorder="1" applyAlignment="1">
      <alignment horizontal="right" wrapText="1"/>
    </xf>
    <xf numFmtId="1" fontId="5" fillId="0" borderId="658" xfId="0" applyNumberFormat="1" applyFont="1" applyBorder="1"/>
    <xf numFmtId="1" fontId="5" fillId="0" borderId="404" xfId="0" applyNumberFormat="1" applyFont="1" applyBorder="1" applyAlignment="1">
      <alignment horizontal="left" vertical="center" wrapText="1"/>
    </xf>
    <xf numFmtId="1" fontId="5" fillId="5" borderId="381" xfId="0" applyNumberFormat="1" applyFont="1" applyFill="1" applyBorder="1" applyAlignment="1">
      <alignment horizontal="right" wrapText="1"/>
    </xf>
    <xf numFmtId="1" fontId="5" fillId="5" borderId="396" xfId="0" applyNumberFormat="1" applyFont="1" applyFill="1" applyBorder="1" applyAlignment="1">
      <alignment horizontal="right" wrapText="1"/>
    </xf>
    <xf numFmtId="1" fontId="5" fillId="5" borderId="385" xfId="0" applyNumberFormat="1" applyFont="1" applyFill="1" applyBorder="1" applyAlignment="1">
      <alignment horizontal="right" wrapText="1"/>
    </xf>
    <xf numFmtId="1" fontId="5" fillId="5" borderId="380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3" xfId="0" applyNumberFormat="1" applyFont="1" applyFill="1" applyBorder="1" applyAlignment="1">
      <alignment horizontal="right" wrapText="1"/>
    </xf>
    <xf numFmtId="1" fontId="5" fillId="5" borderId="658" xfId="0" applyNumberFormat="1" applyFont="1" applyFill="1" applyBorder="1" applyAlignment="1">
      <alignment horizontal="right" wrapText="1"/>
    </xf>
    <xf numFmtId="1" fontId="5" fillId="5" borderId="551" xfId="0" applyNumberFormat="1" applyFont="1" applyFill="1" applyBorder="1" applyAlignment="1">
      <alignment horizontal="right" wrapText="1"/>
    </xf>
    <xf numFmtId="1" fontId="5" fillId="5" borderId="467" xfId="0" applyNumberFormat="1" applyFont="1" applyFill="1" applyBorder="1" applyAlignment="1">
      <alignment horizontal="right" wrapText="1"/>
    </xf>
    <xf numFmtId="1" fontId="5" fillId="5" borderId="327" xfId="0" applyNumberFormat="1" applyFont="1" applyFill="1" applyBorder="1" applyAlignment="1">
      <alignment horizontal="right" wrapText="1"/>
    </xf>
    <xf numFmtId="1" fontId="5" fillId="30" borderId="689" xfId="2" applyNumberFormat="1" applyFont="1" applyFill="1" applyBorder="1"/>
    <xf numFmtId="1" fontId="5" fillId="30" borderId="385" xfId="2" applyNumberFormat="1" applyFont="1" applyFill="1" applyBorder="1"/>
    <xf numFmtId="1" fontId="5" fillId="30" borderId="425" xfId="2" applyNumberFormat="1" applyFont="1" applyFill="1" applyBorder="1"/>
    <xf numFmtId="1" fontId="5" fillId="30" borderId="375" xfId="2" applyNumberFormat="1" applyFont="1" applyFill="1" applyBorder="1"/>
    <xf numFmtId="1" fontId="14" fillId="0" borderId="566" xfId="0" applyNumberFormat="1" applyFont="1" applyBorder="1" applyAlignment="1">
      <alignment horizontal="left"/>
    </xf>
    <xf numFmtId="0" fontId="58" fillId="0" borderId="0" xfId="0" applyFont="1"/>
    <xf numFmtId="1" fontId="5" fillId="0" borderId="667" xfId="0" applyNumberFormat="1" applyFont="1" applyBorder="1" applyAlignment="1">
      <alignment horizontal="center" vertical="center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vertical="center" wrapText="1"/>
    </xf>
    <xf numFmtId="1" fontId="5" fillId="3" borderId="657" xfId="0" applyNumberFormat="1" applyFont="1" applyFill="1" applyBorder="1" applyAlignment="1">
      <alignment horizontal="right"/>
    </xf>
    <xf numFmtId="1" fontId="5" fillId="3" borderId="547" xfId="0" applyNumberFormat="1" applyFont="1" applyFill="1" applyBorder="1" applyAlignment="1">
      <alignment horizontal="right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right" vertical="center" wrapText="1"/>
    </xf>
    <xf numFmtId="1" fontId="5" fillId="4" borderId="341" xfId="0" applyNumberFormat="1" applyFont="1" applyFill="1" applyBorder="1" applyProtection="1">
      <protection locked="0"/>
    </xf>
    <xf numFmtId="1" fontId="5" fillId="0" borderId="386" xfId="0" applyNumberFormat="1" applyFont="1" applyBorder="1" applyAlignment="1">
      <alignment vertical="center" wrapText="1"/>
    </xf>
    <xf numFmtId="1" fontId="5" fillId="3" borderId="388" xfId="0" applyNumberFormat="1" applyFont="1" applyFill="1" applyBorder="1" applyAlignment="1">
      <alignment horizontal="right"/>
    </xf>
    <xf numFmtId="1" fontId="5" fillId="4" borderId="355" xfId="0" applyNumberFormat="1" applyFont="1" applyFill="1" applyBorder="1" applyProtection="1">
      <protection locked="0"/>
    </xf>
    <xf numFmtId="1" fontId="5" fillId="0" borderId="386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4" xfId="0" applyNumberFormat="1" applyFont="1" applyFill="1" applyBorder="1" applyProtection="1">
      <protection locked="0"/>
    </xf>
    <xf numFmtId="1" fontId="5" fillId="3" borderId="566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Protection="1">
      <protection locked="0"/>
    </xf>
    <xf numFmtId="1" fontId="5" fillId="4" borderId="228" xfId="0" applyNumberFormat="1" applyFont="1" applyFill="1" applyBorder="1" applyProtection="1">
      <protection locked="0"/>
    </xf>
    <xf numFmtId="1" fontId="5" fillId="4" borderId="466" xfId="0" applyNumberFormat="1" applyFont="1" applyFill="1" applyBorder="1" applyProtection="1">
      <protection locked="0"/>
    </xf>
    <xf numFmtId="1" fontId="5" fillId="3" borderId="551" xfId="0" applyNumberFormat="1" applyFont="1" applyFill="1" applyBorder="1" applyAlignment="1">
      <alignment horizontal="right"/>
    </xf>
    <xf numFmtId="1" fontId="5" fillId="4" borderId="383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398" xfId="0" applyNumberFormat="1" applyFont="1" applyFill="1" applyBorder="1" applyAlignment="1">
      <alignment horizontal="right"/>
    </xf>
    <xf numFmtId="1" fontId="5" fillId="0" borderId="518" xfId="0" applyNumberFormat="1" applyFont="1" applyBorder="1" applyAlignment="1">
      <alignment vertical="center" wrapText="1"/>
    </xf>
    <xf numFmtId="0" fontId="56" fillId="0" borderId="566" xfId="0" applyFont="1" applyBorder="1"/>
    <xf numFmtId="1" fontId="14" fillId="0" borderId="668" xfId="0" applyNumberFormat="1" applyFont="1" applyBorder="1" applyAlignment="1">
      <alignment horizontal="left"/>
    </xf>
    <xf numFmtId="0" fontId="58" fillId="0" borderId="668" xfId="0" applyFont="1" applyBorder="1"/>
    <xf numFmtId="0" fontId="56" fillId="0" borderId="281" xfId="0" applyFont="1" applyBorder="1"/>
    <xf numFmtId="1" fontId="5" fillId="0" borderId="691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vertical="center" wrapText="1"/>
    </xf>
    <xf numFmtId="1" fontId="5" fillId="0" borderId="375" xfId="0" applyNumberFormat="1" applyFont="1" applyBorder="1" applyAlignment="1">
      <alignment horizontal="right" vertical="center" wrapText="1"/>
    </xf>
    <xf numFmtId="1" fontId="5" fillId="4" borderId="225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0" xfId="0" applyNumberFormat="1" applyFont="1" applyFill="1" applyBorder="1"/>
    <xf numFmtId="1" fontId="5" fillId="0" borderId="676" xfId="0" applyNumberFormat="1" applyFont="1" applyBorder="1" applyAlignment="1">
      <alignment horizontal="center" vertical="center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left" vertical="center"/>
    </xf>
    <xf numFmtId="1" fontId="5" fillId="0" borderId="728" xfId="0" applyNumberFormat="1" applyFont="1" applyBorder="1" applyAlignment="1">
      <alignment horizontal="right"/>
    </xf>
    <xf numFmtId="1" fontId="5" fillId="0" borderId="734" xfId="0" applyNumberFormat="1" applyFont="1" applyBorder="1" applyAlignment="1">
      <alignment horizontal="right"/>
    </xf>
    <xf numFmtId="1" fontId="5" fillId="4" borderId="1033" xfId="0" applyNumberFormat="1" applyFont="1" applyFill="1" applyBorder="1" applyProtection="1">
      <protection locked="0"/>
    </xf>
    <xf numFmtId="1" fontId="5" fillId="4" borderId="1032" xfId="0" applyNumberFormat="1" applyFont="1" applyFill="1" applyBorder="1" applyProtection="1">
      <protection locked="0"/>
    </xf>
    <xf numFmtId="1" fontId="5" fillId="4" borderId="1345" xfId="0" applyNumberFormat="1" applyFont="1" applyFill="1" applyBorder="1" applyProtection="1">
      <protection locked="0"/>
    </xf>
    <xf numFmtId="1" fontId="5" fillId="4" borderId="1041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2" xfId="0" applyNumberFormat="1" applyFont="1" applyBorder="1" applyAlignment="1">
      <alignment horizontal="right"/>
    </xf>
    <xf numFmtId="1" fontId="5" fillId="0" borderId="355" xfId="0" applyNumberFormat="1" applyFont="1" applyBorder="1" applyAlignment="1">
      <alignment horizontal="right"/>
    </xf>
    <xf numFmtId="1" fontId="5" fillId="0" borderId="351" xfId="0" applyNumberFormat="1" applyFont="1" applyBorder="1" applyAlignment="1">
      <alignment horizontal="right"/>
    </xf>
    <xf numFmtId="1" fontId="5" fillId="7" borderId="379" xfId="0" applyNumberFormat="1" applyFont="1" applyFill="1" applyBorder="1"/>
    <xf numFmtId="1" fontId="5" fillId="7" borderId="1082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398" xfId="0" applyNumberFormat="1" applyFont="1" applyBorder="1" applyAlignment="1">
      <alignment horizontal="left" vertical="center"/>
    </xf>
    <xf numFmtId="1" fontId="5" fillId="0" borderId="383" xfId="0" applyNumberFormat="1" applyFont="1" applyBorder="1" applyAlignment="1">
      <alignment horizontal="right"/>
    </xf>
    <xf numFmtId="1" fontId="5" fillId="0" borderId="380" xfId="0" applyNumberFormat="1" applyFont="1" applyBorder="1" applyAlignment="1">
      <alignment horizontal="right"/>
    </xf>
    <xf numFmtId="1" fontId="5" fillId="0" borderId="726" xfId="0" applyNumberFormat="1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1396" xfId="0" applyNumberFormat="1" applyFont="1" applyBorder="1" applyAlignment="1">
      <alignment horizontal="center" vertical="center" wrapText="1"/>
    </xf>
    <xf numFmtId="1" fontId="5" fillId="3" borderId="1419" xfId="0" applyNumberFormat="1" applyFont="1" applyFill="1" applyBorder="1" applyAlignment="1">
      <alignment horizontal="center" vertical="center"/>
    </xf>
    <xf numFmtId="1" fontId="5" fillId="0" borderId="1398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left" vertical="center" wrapText="1"/>
    </xf>
    <xf numFmtId="1" fontId="5" fillId="0" borderId="355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1" fontId="5" fillId="4" borderId="1356" xfId="0" applyNumberFormat="1" applyFont="1" applyFill="1" applyBorder="1" applyProtection="1">
      <protection locked="0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5" borderId="733" xfId="0" applyNumberFormat="1" applyFont="1" applyFill="1" applyBorder="1" applyAlignment="1">
      <alignment horizontal="right"/>
    </xf>
    <xf numFmtId="1" fontId="5" fillId="4" borderId="1032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4" borderId="1130" xfId="0" applyNumberFormat="1" applyFont="1" applyFill="1" applyBorder="1" applyAlignment="1" applyProtection="1">
      <alignment horizontal="right"/>
      <protection locked="0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6" borderId="390" xfId="0" applyNumberFormat="1" applyFont="1" applyFill="1" applyBorder="1"/>
    <xf numFmtId="1" fontId="5" fillId="6" borderId="1092" xfId="0" applyNumberFormat="1" applyFont="1" applyFill="1" applyBorder="1"/>
    <xf numFmtId="1" fontId="5" fillId="6" borderId="1078" xfId="0" applyNumberFormat="1" applyFont="1" applyFill="1" applyBorder="1"/>
    <xf numFmtId="1" fontId="5" fillId="6" borderId="1132" xfId="0" applyNumberFormat="1" applyFont="1" applyFill="1" applyBorder="1"/>
    <xf numFmtId="1" fontId="5" fillId="6" borderId="391" xfId="0" applyNumberFormat="1" applyFont="1" applyFill="1" applyBorder="1" applyAlignment="1">
      <alignment horizontal="right" wrapText="1"/>
    </xf>
    <xf numFmtId="1" fontId="5" fillId="6" borderId="355" xfId="0" applyNumberFormat="1" applyFont="1" applyFill="1" applyBorder="1" applyAlignment="1">
      <alignment horizontal="right" wrapText="1"/>
    </xf>
    <xf numFmtId="1" fontId="5" fillId="6" borderId="353" xfId="0" applyNumberFormat="1" applyFont="1" applyFill="1" applyBorder="1"/>
    <xf numFmtId="1" fontId="5" fillId="6" borderId="463" xfId="0" applyNumberFormat="1" applyFont="1" applyFill="1" applyBorder="1"/>
    <xf numFmtId="1" fontId="5" fillId="6" borderId="1084" xfId="0" applyNumberFormat="1" applyFont="1" applyFill="1" applyBorder="1"/>
    <xf numFmtId="1" fontId="5" fillId="6" borderId="1082" xfId="0" applyNumberFormat="1" applyFont="1" applyFill="1" applyBorder="1"/>
    <xf numFmtId="1" fontId="5" fillId="6" borderId="1093" xfId="0" applyNumberFormat="1" applyFont="1" applyFill="1" applyBorder="1"/>
    <xf numFmtId="1" fontId="5" fillId="6" borderId="1087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4" xfId="0" applyNumberFormat="1" applyFont="1" applyBorder="1" applyAlignment="1">
      <alignment horizontal="left" vertical="center" wrapText="1"/>
    </xf>
    <xf numFmtId="1" fontId="5" fillId="4" borderId="422" xfId="0" applyNumberFormat="1" applyFont="1" applyFill="1" applyBorder="1" applyProtection="1">
      <protection locked="0"/>
    </xf>
    <xf numFmtId="1" fontId="5" fillId="4" borderId="1416" xfId="0" applyNumberFormat="1" applyFont="1" applyFill="1" applyBorder="1" applyAlignment="1" applyProtection="1">
      <alignment horizontal="right"/>
      <protection locked="0"/>
    </xf>
    <xf numFmtId="1" fontId="5" fillId="4" borderId="1389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" fillId="4" borderId="321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4" xfId="0" applyNumberFormat="1" applyFont="1" applyFill="1" applyBorder="1"/>
    <xf numFmtId="1" fontId="5" fillId="6" borderId="197" xfId="0" applyNumberFormat="1" applyFont="1" applyFill="1" applyBorder="1"/>
    <xf numFmtId="1" fontId="5" fillId="4" borderId="1418" xfId="0" applyNumberFormat="1" applyFont="1" applyFill="1" applyBorder="1" applyProtection="1">
      <protection locked="0"/>
    </xf>
    <xf numFmtId="1" fontId="5" fillId="4" borderId="1414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1" xfId="0" applyNumberFormat="1" applyFont="1" applyFill="1" applyBorder="1"/>
    <xf numFmtId="0" fontId="59" fillId="21" borderId="0" xfId="0" applyFont="1" applyFill="1"/>
    <xf numFmtId="1" fontId="5" fillId="4" borderId="463" xfId="0" applyNumberFormat="1" applyFont="1" applyFill="1" applyBorder="1" applyProtection="1">
      <protection locked="0"/>
    </xf>
    <xf numFmtId="1" fontId="5" fillId="0" borderId="780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right"/>
    </xf>
    <xf numFmtId="1" fontId="5" fillId="4" borderId="785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6" borderId="1389" xfId="0" applyNumberFormat="1" applyFont="1" applyFill="1" applyBorder="1"/>
    <xf numFmtId="1" fontId="5" fillId="6" borderId="1388" xfId="0" applyNumberFormat="1" applyFont="1" applyFill="1" applyBorder="1"/>
    <xf numFmtId="1" fontId="5" fillId="6" borderId="404" xfId="0" applyNumberFormat="1" applyFont="1" applyFill="1" applyBorder="1"/>
    <xf numFmtId="1" fontId="5" fillId="6" borderId="1098" xfId="0" applyNumberFormat="1" applyFont="1" applyFill="1" applyBorder="1"/>
    <xf numFmtId="1" fontId="5" fillId="6" borderId="375" xfId="0" applyNumberFormat="1" applyFont="1" applyFill="1" applyBorder="1"/>
    <xf numFmtId="1" fontId="5" fillId="6" borderId="425" xfId="0" applyNumberFormat="1" applyFont="1" applyFill="1" applyBorder="1"/>
    <xf numFmtId="1" fontId="58" fillId="0" borderId="780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28" xfId="0" applyNumberFormat="1" applyFont="1" applyBorder="1" applyAlignment="1">
      <alignment horizontal="right" wrapText="1"/>
    </xf>
    <xf numFmtId="1" fontId="5" fillId="0" borderId="723" xfId="0" applyNumberFormat="1" applyFont="1" applyBorder="1" applyAlignment="1">
      <alignment horizontal="right"/>
    </xf>
    <xf numFmtId="1" fontId="5" fillId="4" borderId="1105" xfId="0" applyNumberFormat="1" applyFont="1" applyFill="1" applyBorder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4" borderId="880" xfId="0" applyNumberFormat="1" applyFont="1" applyFill="1" applyBorder="1" applyProtection="1">
      <protection locked="0"/>
    </xf>
    <xf numFmtId="1" fontId="5" fillId="11" borderId="386" xfId="0" applyNumberFormat="1" applyFont="1" applyFill="1" applyBorder="1"/>
    <xf numFmtId="1" fontId="5" fillId="4" borderId="1106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11" borderId="375" xfId="0" applyNumberFormat="1" applyFont="1" applyFill="1" applyBorder="1"/>
    <xf numFmtId="1" fontId="5" fillId="5" borderId="243" xfId="0" applyNumberFormat="1" applyFont="1" applyFill="1" applyBorder="1" applyAlignment="1" applyProtection="1">
      <alignment vertical="center"/>
      <protection locked="0"/>
    </xf>
    <xf numFmtId="1" fontId="5" fillId="0" borderId="681" xfId="0" applyNumberFormat="1" applyFont="1" applyBorder="1" applyAlignment="1">
      <alignment horizontal="center" vertical="center" wrapText="1"/>
    </xf>
    <xf numFmtId="1" fontId="5" fillId="4" borderId="734" xfId="0" applyNumberFormat="1" applyFont="1" applyFill="1" applyBorder="1" applyProtection="1">
      <protection locked="0"/>
    </xf>
    <xf numFmtId="1" fontId="14" fillId="0" borderId="691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4" borderId="728" xfId="0" applyNumberFormat="1" applyFont="1" applyFill="1" applyBorder="1" applyProtection="1">
      <protection locked="0"/>
    </xf>
    <xf numFmtId="1" fontId="5" fillId="4" borderId="809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0" borderId="390" xfId="0" applyNumberFormat="1" applyFont="1" applyBorder="1" applyAlignment="1">
      <alignment horizontal="center" vertical="center" wrapText="1"/>
    </xf>
    <xf numFmtId="1" fontId="5" fillId="4" borderId="352" xfId="0" applyNumberFormat="1" applyFont="1" applyFill="1" applyBorder="1" applyProtection="1">
      <protection locked="0"/>
    </xf>
    <xf numFmtId="1" fontId="5" fillId="0" borderId="409" xfId="0" applyNumberFormat="1" applyFont="1" applyBorder="1" applyAlignment="1">
      <alignment horizontal="center" vertical="center" wrapText="1"/>
    </xf>
    <xf numFmtId="1" fontId="5" fillId="4" borderId="408" xfId="0" applyNumberFormat="1" applyFont="1" applyFill="1" applyBorder="1" applyProtection="1">
      <protection locked="0"/>
    </xf>
    <xf numFmtId="1" fontId="5" fillId="0" borderId="404" xfId="0" applyNumberFormat="1" applyFont="1" applyBorder="1" applyAlignment="1">
      <alignment horizontal="center" vertical="center" wrapText="1"/>
    </xf>
    <xf numFmtId="1" fontId="5" fillId="4" borderId="397" xfId="0" applyNumberFormat="1" applyFont="1" applyFill="1" applyBorder="1" applyProtection="1">
      <protection locked="0"/>
    </xf>
    <xf numFmtId="1" fontId="5" fillId="7" borderId="385" xfId="0" applyNumberFormat="1" applyFont="1" applyFill="1" applyBorder="1"/>
    <xf numFmtId="1" fontId="5" fillId="7" borderId="383" xfId="0" applyNumberFormat="1" applyFont="1" applyFill="1" applyBorder="1"/>
    <xf numFmtId="1" fontId="5" fillId="5" borderId="243" xfId="0" applyNumberFormat="1" applyFont="1" applyFill="1" applyBorder="1" applyAlignment="1">
      <alignment vertical="center"/>
    </xf>
    <xf numFmtId="1" fontId="5" fillId="0" borderId="678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0" borderId="678" xfId="0" applyNumberFormat="1" applyFont="1" applyBorder="1"/>
    <xf numFmtId="1" fontId="5" fillId="0" borderId="726" xfId="0" applyNumberFormat="1" applyFont="1" applyBorder="1"/>
    <xf numFmtId="1" fontId="5" fillId="0" borderId="681" xfId="0" applyNumberFormat="1" applyFont="1" applyBorder="1"/>
    <xf numFmtId="1" fontId="5" fillId="0" borderId="686" xfId="0" applyNumberFormat="1" applyFont="1" applyBorder="1"/>
    <xf numFmtId="1" fontId="5" fillId="0" borderId="799" xfId="0" applyNumberFormat="1" applyFont="1" applyBorder="1"/>
    <xf numFmtId="1" fontId="5" fillId="0" borderId="667" xfId="0" applyNumberFormat="1" applyFont="1" applyBorder="1"/>
    <xf numFmtId="1" fontId="5" fillId="0" borderId="672" xfId="0" applyNumberFormat="1" applyFont="1" applyBorder="1"/>
    <xf numFmtId="1" fontId="5" fillId="0" borderId="727" xfId="0" applyNumberFormat="1" applyFont="1" applyBorder="1"/>
    <xf numFmtId="1" fontId="5" fillId="0" borderId="691" xfId="0" applyNumberFormat="1" applyFont="1" applyBorder="1" applyAlignment="1">
      <alignment horizontal="center" vertical="center"/>
    </xf>
    <xf numFmtId="1" fontId="14" fillId="3" borderId="691" xfId="0" applyNumberFormat="1" applyFont="1" applyFill="1" applyBorder="1"/>
    <xf numFmtId="1" fontId="5" fillId="0" borderId="729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6" xfId="0" applyNumberFormat="1" applyFont="1" applyBorder="1" applyAlignment="1">
      <alignment vertical="center" wrapText="1"/>
    </xf>
    <xf numFmtId="1" fontId="5" fillId="3" borderId="733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3" xfId="0" applyNumberFormat="1" applyFont="1" applyBorder="1" applyAlignment="1">
      <alignment vertical="center" wrapText="1"/>
    </xf>
    <xf numFmtId="1" fontId="5" fillId="0" borderId="682" xfId="0" applyNumberFormat="1" applyFont="1" applyBorder="1"/>
    <xf numFmtId="1" fontId="5" fillId="0" borderId="729" xfId="0" applyNumberFormat="1" applyFont="1" applyBorder="1"/>
    <xf numFmtId="1" fontId="5" fillId="0" borderId="732" xfId="0" applyNumberFormat="1" applyFont="1" applyBorder="1" applyAlignment="1">
      <alignment horizontal="right" wrapText="1"/>
    </xf>
    <xf numFmtId="1" fontId="5" fillId="0" borderId="736" xfId="0" applyNumberFormat="1" applyFont="1" applyBorder="1" applyAlignment="1">
      <alignment horizontal="right" wrapText="1"/>
    </xf>
    <xf numFmtId="1" fontId="5" fillId="0" borderId="835" xfId="0" applyNumberFormat="1" applyFont="1" applyBorder="1" applyAlignment="1">
      <alignment horizontal="right" wrapText="1"/>
    </xf>
    <xf numFmtId="1" fontId="5" fillId="0" borderId="723" xfId="0" applyNumberFormat="1" applyFont="1" applyBorder="1" applyAlignment="1">
      <alignment horizontal="right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0" borderId="388" xfId="0" applyNumberFormat="1" applyFont="1" applyBorder="1" applyAlignment="1">
      <alignment horizontal="center" vertical="center" wrapText="1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86" xfId="0" applyNumberFormat="1" applyFont="1" applyFill="1" applyBorder="1" applyAlignment="1" applyProtection="1">
      <alignment horizontal="right" wrapText="1"/>
      <protection locked="0"/>
    </xf>
    <xf numFmtId="1" fontId="5" fillId="4" borderId="379" xfId="0" applyNumberFormat="1" applyFont="1" applyFill="1" applyBorder="1" applyAlignment="1" applyProtection="1">
      <alignment horizontal="right" wrapText="1"/>
      <protection locked="0"/>
    </xf>
    <xf numFmtId="1" fontId="5" fillId="4" borderId="388" xfId="0" applyNumberFormat="1" applyFont="1" applyFill="1" applyBorder="1" applyAlignment="1" applyProtection="1">
      <alignment horizontal="right" wrapText="1"/>
      <protection locked="0"/>
    </xf>
    <xf numFmtId="1" fontId="5" fillId="4" borderId="351" xfId="0" applyNumberFormat="1" applyFont="1" applyFill="1" applyBorder="1" applyAlignment="1" applyProtection="1">
      <alignment horizontal="right" wrapText="1"/>
      <protection locked="0"/>
    </xf>
    <xf numFmtId="1" fontId="5" fillId="4" borderId="352" xfId="0" applyNumberFormat="1" applyFont="1" applyFill="1" applyBorder="1" applyAlignment="1" applyProtection="1">
      <alignment horizontal="right" wrapText="1"/>
      <protection locked="0"/>
    </xf>
    <xf numFmtId="1" fontId="5" fillId="4" borderId="390" xfId="0" applyNumberFormat="1" applyFont="1" applyFill="1" applyBorder="1" applyAlignment="1" applyProtection="1">
      <alignment horizontal="right" wrapText="1"/>
      <protection locked="0"/>
    </xf>
    <xf numFmtId="1" fontId="5" fillId="4" borderId="353" xfId="0" applyNumberFormat="1" applyFont="1" applyFill="1" applyBorder="1" applyAlignment="1" applyProtection="1">
      <alignment horizontal="right" wrapText="1"/>
      <protection locked="0"/>
    </xf>
    <xf numFmtId="1" fontId="5" fillId="4" borderId="463" xfId="0" applyNumberFormat="1" applyFont="1" applyFill="1" applyBorder="1" applyAlignment="1" applyProtection="1">
      <alignment horizontal="right" wrapText="1"/>
      <protection locked="0"/>
    </xf>
    <xf numFmtId="1" fontId="5" fillId="0" borderId="755" xfId="0" applyNumberFormat="1" applyFont="1" applyBorder="1" applyAlignment="1">
      <alignment horizontal="right" wrapText="1"/>
    </xf>
    <xf numFmtId="1" fontId="5" fillId="0" borderId="836" xfId="0" applyNumberFormat="1" applyFont="1" applyBorder="1" applyAlignment="1">
      <alignment horizontal="right" wrapText="1"/>
    </xf>
    <xf numFmtId="1" fontId="5" fillId="0" borderId="756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59" xfId="0" applyNumberFormat="1" applyFont="1" applyFill="1" applyBorder="1" applyAlignment="1" applyProtection="1">
      <alignment horizontal="right" wrapText="1"/>
      <protection locked="0"/>
    </xf>
    <xf numFmtId="1" fontId="5" fillId="4" borderId="280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2" xfId="0" applyNumberFormat="1" applyFont="1" applyFill="1" applyBorder="1" applyAlignment="1" applyProtection="1">
      <alignment horizontal="right" wrapText="1"/>
      <protection locked="0"/>
    </xf>
    <xf numFmtId="1" fontId="5" fillId="4" borderId="321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5" xfId="0" applyNumberFormat="1" applyFont="1" applyFill="1" applyBorder="1" applyAlignment="1" applyProtection="1">
      <alignment horizontal="right" wrapText="1"/>
      <protection locked="0"/>
    </xf>
    <xf numFmtId="1" fontId="5" fillId="4" borderId="543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2" xfId="0" applyNumberFormat="1" applyFont="1" applyFill="1" applyBorder="1" applyAlignment="1" applyProtection="1">
      <alignment horizontal="right" wrapText="1"/>
      <protection locked="0"/>
    </xf>
    <xf numFmtId="1" fontId="5" fillId="4" borderId="472" xfId="0" applyNumberFormat="1" applyFont="1" applyFill="1" applyBorder="1" applyAlignment="1" applyProtection="1">
      <alignment horizontal="right" wrapText="1"/>
      <protection locked="0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4" borderId="362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3" xfId="0" applyNumberFormat="1" applyFont="1" applyFill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6" borderId="386" xfId="0" applyNumberFormat="1" applyFont="1" applyFill="1" applyBorder="1" applyAlignment="1">
      <alignment horizontal="right" wrapText="1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2" xfId="0" applyNumberFormat="1" applyFont="1" applyFill="1" applyBorder="1" applyAlignment="1" applyProtection="1">
      <alignment horizontal="right" wrapText="1"/>
      <protection locked="0"/>
    </xf>
    <xf numFmtId="1" fontId="5" fillId="4" borderId="786" xfId="0" applyNumberFormat="1" applyFont="1" applyFill="1" applyBorder="1" applyAlignment="1" applyProtection="1">
      <alignment horizontal="right" wrapText="1"/>
      <protection locked="0"/>
    </xf>
    <xf numFmtId="1" fontId="5" fillId="4" borderId="780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781" xfId="0" applyNumberFormat="1" applyFont="1" applyFill="1" applyBorder="1" applyAlignment="1" applyProtection="1">
      <alignment horizontal="right" wrapText="1"/>
      <protection locked="0"/>
    </xf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4" borderId="800" xfId="0" applyNumberFormat="1" applyFont="1" applyFill="1" applyBorder="1" applyAlignment="1" applyProtection="1">
      <alignment horizontal="right" wrapText="1"/>
      <protection locked="0"/>
    </xf>
    <xf numFmtId="1" fontId="5" fillId="6" borderId="782" xfId="0" applyNumberFormat="1" applyFont="1" applyFill="1" applyBorder="1" applyAlignment="1">
      <alignment horizontal="right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4" borderId="733" xfId="0" applyNumberFormat="1" applyFont="1" applyFill="1" applyBorder="1" applyAlignment="1" applyProtection="1">
      <alignment horizontal="right" wrapText="1"/>
      <protection locked="0"/>
    </xf>
    <xf numFmtId="1" fontId="5" fillId="0" borderId="377" xfId="0" applyNumberFormat="1" applyFont="1" applyBorder="1" applyAlignment="1">
      <alignment horizontal="center" vertical="center" wrapText="1"/>
    </xf>
    <xf numFmtId="1" fontId="5" fillId="4" borderId="377" xfId="0" applyNumberFormat="1" applyFont="1" applyFill="1" applyBorder="1" applyAlignment="1" applyProtection="1">
      <alignment horizontal="right" wrapText="1"/>
      <protection locked="0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4" borderId="381" xfId="0" applyNumberFormat="1" applyFont="1" applyFill="1" applyBorder="1" applyAlignment="1" applyProtection="1">
      <alignment horizontal="right" wrapText="1"/>
      <protection locked="0"/>
    </xf>
    <xf numFmtId="1" fontId="14" fillId="0" borderId="838" xfId="0" applyNumberFormat="1" applyFont="1" applyBorder="1"/>
    <xf numFmtId="1" fontId="58" fillId="0" borderId="838" xfId="0" applyNumberFormat="1" applyFont="1" applyBorder="1"/>
    <xf numFmtId="1" fontId="58" fillId="0" borderId="839" xfId="0" applyNumberFormat="1" applyFont="1" applyBorder="1"/>
    <xf numFmtId="1" fontId="58" fillId="0" borderId="837" xfId="0" applyNumberFormat="1" applyFont="1" applyBorder="1"/>
    <xf numFmtId="1" fontId="58" fillId="0" borderId="278" xfId="0" applyNumberFormat="1" applyFont="1" applyBorder="1"/>
    <xf numFmtId="1" fontId="69" fillId="3" borderId="243" xfId="0" applyNumberFormat="1" applyFont="1" applyFill="1" applyBorder="1"/>
    <xf numFmtId="1" fontId="69" fillId="5" borderId="243" xfId="0" applyNumberFormat="1" applyFont="1" applyFill="1" applyBorder="1"/>
    <xf numFmtId="1" fontId="5" fillId="4" borderId="351" xfId="0" applyNumberFormat="1" applyFont="1" applyFill="1" applyBorder="1" applyAlignment="1" applyProtection="1">
      <alignment horizontal="right"/>
      <protection locked="0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4" borderId="1105" xfId="0" applyNumberFormat="1" applyFont="1" applyFill="1" applyBorder="1" applyAlignment="1" applyProtection="1">
      <alignment horizontal="right"/>
      <protection locked="0"/>
    </xf>
    <xf numFmtId="1" fontId="5" fillId="4" borderId="842" xfId="0" applyNumberFormat="1" applyFont="1" applyFill="1" applyBorder="1" applyAlignment="1" applyProtection="1">
      <alignment horizontal="right"/>
      <protection locked="0"/>
    </xf>
    <xf numFmtId="1" fontId="5" fillId="4" borderId="843" xfId="0" applyNumberFormat="1" applyFont="1" applyFill="1" applyBorder="1" applyAlignment="1" applyProtection="1">
      <alignment horizontal="right"/>
      <protection locked="0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0" borderId="782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right"/>
    </xf>
    <xf numFmtId="1" fontId="5" fillId="0" borderId="224" xfId="0" applyNumberFormat="1" applyFont="1" applyBorder="1" applyAlignment="1">
      <alignment horizontal="right" wrapText="1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4" borderId="796" xfId="0" applyNumberFormat="1" applyFont="1" applyFill="1" applyBorder="1" applyAlignment="1" applyProtection="1">
      <alignment horizontal="right"/>
      <protection locked="0"/>
    </xf>
    <xf numFmtId="1" fontId="5" fillId="4" borderId="844" xfId="0" applyNumberFormat="1" applyFont="1" applyFill="1" applyBorder="1" applyAlignment="1" applyProtection="1">
      <alignment horizontal="right"/>
      <protection locked="0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28" xfId="0" applyNumberFormat="1" applyFont="1" applyBorder="1" applyAlignment="1">
      <alignment horizontal="center" vertical="center" wrapText="1"/>
    </xf>
    <xf numFmtId="1" fontId="5" fillId="3" borderId="678" xfId="0" applyNumberFormat="1" applyFont="1" applyFill="1" applyBorder="1" applyAlignment="1">
      <alignment horizontal="center" vertical="center"/>
    </xf>
    <xf numFmtId="1" fontId="5" fillId="3" borderId="726" xfId="0" applyNumberFormat="1" applyFont="1" applyFill="1" applyBorder="1" applyAlignment="1">
      <alignment horizontal="center" vertical="center"/>
    </xf>
    <xf numFmtId="1" fontId="5" fillId="5" borderId="746" xfId="0" applyNumberFormat="1" applyFont="1" applyFill="1" applyBorder="1" applyAlignment="1">
      <alignment vertical="center" wrapText="1"/>
    </xf>
    <xf numFmtId="1" fontId="5" fillId="7" borderId="723" xfId="0" applyNumberFormat="1" applyFont="1" applyFill="1" applyBorder="1" applyAlignment="1">
      <alignment horizontal="right"/>
    </xf>
    <xf numFmtId="1" fontId="5" fillId="5" borderId="390" xfId="0" applyNumberFormat="1" applyFont="1" applyFill="1" applyBorder="1" applyAlignment="1">
      <alignment vertical="center"/>
    </xf>
    <xf numFmtId="1" fontId="5" fillId="6" borderId="355" xfId="0" applyNumberFormat="1" applyFont="1" applyFill="1" applyBorder="1" applyAlignment="1">
      <alignment horizontal="right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0" borderId="847" xfId="0" applyNumberFormat="1" applyFont="1" applyBorder="1" applyAlignment="1">
      <alignment vertical="center"/>
    </xf>
    <xf numFmtId="1" fontId="5" fillId="0" borderId="733" xfId="0" applyNumberFormat="1" applyFont="1" applyBorder="1" applyAlignment="1">
      <alignment horizontal="left" wrapText="1"/>
    </xf>
    <xf numFmtId="1" fontId="5" fillId="0" borderId="733" xfId="0" applyNumberFormat="1" applyFont="1" applyBorder="1"/>
    <xf numFmtId="1" fontId="5" fillId="0" borderId="846" xfId="0" applyNumberFormat="1" applyFont="1" applyBorder="1" applyAlignment="1">
      <alignment horizontal="left" vertical="center" wrapText="1"/>
    </xf>
    <xf numFmtId="1" fontId="5" fillId="0" borderId="733" xfId="0" applyNumberFormat="1" applyFont="1" applyBorder="1" applyAlignment="1">
      <alignment wrapText="1"/>
    </xf>
    <xf numFmtId="1" fontId="5" fillId="4" borderId="733" xfId="0" applyNumberFormat="1" applyFont="1" applyFill="1" applyBorder="1" applyProtection="1">
      <protection locked="0"/>
    </xf>
    <xf numFmtId="1" fontId="5" fillId="0" borderId="551" xfId="0" applyNumberFormat="1" applyFont="1" applyBorder="1" applyAlignment="1">
      <alignment wrapText="1"/>
    </xf>
    <xf numFmtId="1" fontId="5" fillId="0" borderId="377" xfId="0" applyNumberFormat="1" applyFont="1" applyBorder="1" applyAlignment="1">
      <alignment horizontal="left" wrapText="1"/>
    </xf>
    <xf numFmtId="1" fontId="5" fillId="0" borderId="682" xfId="0" applyNumberFormat="1" applyFont="1" applyBorder="1" applyAlignment="1">
      <alignment horizontal="center"/>
    </xf>
    <xf numFmtId="1" fontId="5" fillId="0" borderId="682" xfId="0" applyNumberFormat="1" applyFont="1" applyBorder="1" applyAlignment="1">
      <alignment horizontal="left" vertical="center" wrapText="1"/>
    </xf>
    <xf numFmtId="1" fontId="5" fillId="4" borderId="682" xfId="0" applyNumberFormat="1" applyFont="1" applyFill="1" applyBorder="1" applyProtection="1">
      <protection locked="0"/>
    </xf>
    <xf numFmtId="1" fontId="5" fillId="0" borderId="1422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/>
    <xf numFmtId="1" fontId="5" fillId="4" borderId="731" xfId="0" applyNumberFormat="1" applyFont="1" applyFill="1" applyBorder="1" applyProtection="1">
      <protection locked="0"/>
    </xf>
    <xf numFmtId="1" fontId="5" fillId="0" borderId="404" xfId="0" applyNumberFormat="1" applyFont="1" applyBorder="1" applyAlignment="1">
      <alignment vertical="center"/>
    </xf>
    <xf numFmtId="1" fontId="5" fillId="0" borderId="846" xfId="0" applyNumberFormat="1" applyFont="1" applyBorder="1"/>
    <xf numFmtId="1" fontId="5" fillId="4" borderId="846" xfId="0" applyNumberFormat="1" applyFont="1" applyFill="1" applyBorder="1" applyProtection="1">
      <protection locked="0"/>
    </xf>
    <xf numFmtId="1" fontId="5" fillId="7" borderId="1345" xfId="0" applyNumberFormat="1" applyFont="1" applyFill="1" applyBorder="1"/>
    <xf numFmtId="1" fontId="5" fillId="7" borderId="723" xfId="0" applyNumberFormat="1" applyFont="1" applyFill="1" applyBorder="1"/>
    <xf numFmtId="1" fontId="5" fillId="7" borderId="1394" xfId="0" applyNumberFormat="1" applyFont="1" applyFill="1" applyBorder="1"/>
    <xf numFmtId="1" fontId="5" fillId="7" borderId="782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22" xfId="0" applyNumberFormat="1" applyFont="1" applyFill="1" applyBorder="1" applyProtection="1">
      <protection locked="0"/>
    </xf>
    <xf numFmtId="1" fontId="5" fillId="7" borderId="726" xfId="0" applyNumberFormat="1" applyFont="1" applyFill="1" applyBorder="1"/>
    <xf numFmtId="1" fontId="5" fillId="4" borderId="1394" xfId="0" applyNumberFormat="1" applyFont="1" applyFill="1" applyBorder="1" applyProtection="1">
      <protection locked="0"/>
    </xf>
    <xf numFmtId="1" fontId="14" fillId="0" borderId="676" xfId="0" applyNumberFormat="1" applyFont="1" applyBorder="1"/>
    <xf numFmtId="1" fontId="5" fillId="0" borderId="746" xfId="0" applyNumberFormat="1" applyFont="1" applyBorder="1" applyAlignment="1">
      <alignment vertical="center"/>
    </xf>
    <xf numFmtId="1" fontId="5" fillId="4" borderId="1078" xfId="0" applyNumberFormat="1" applyFont="1" applyFill="1" applyBorder="1" applyProtection="1">
      <protection locked="0"/>
    </xf>
    <xf numFmtId="1" fontId="5" fillId="3" borderId="726" xfId="0" applyNumberFormat="1" applyFont="1" applyFill="1" applyBorder="1" applyAlignment="1">
      <alignment horizontal="center"/>
    </xf>
    <xf numFmtId="1" fontId="5" fillId="3" borderId="678" xfId="0" applyNumberFormat="1" applyFont="1" applyFill="1" applyBorder="1" applyAlignment="1">
      <alignment horizontal="center" vertical="center" wrapText="1"/>
    </xf>
    <xf numFmtId="1" fontId="5" fillId="3" borderId="686" xfId="0" applyNumberFormat="1" applyFont="1" applyFill="1" applyBorder="1" applyAlignment="1">
      <alignment horizontal="center"/>
    </xf>
    <xf numFmtId="1" fontId="5" fillId="3" borderId="746" xfId="0" applyNumberFormat="1" applyFont="1" applyFill="1" applyBorder="1" applyAlignment="1">
      <alignment vertical="center" wrapText="1"/>
    </xf>
    <xf numFmtId="1" fontId="5" fillId="3" borderId="684" xfId="0" applyNumberFormat="1" applyFont="1" applyFill="1" applyBorder="1" applyAlignment="1">
      <alignment horizontal="right" wrapText="1"/>
    </xf>
    <xf numFmtId="1" fontId="5" fillId="3" borderId="696" xfId="0" applyNumberFormat="1" applyFont="1" applyFill="1" applyBorder="1" applyAlignment="1">
      <alignment horizontal="right"/>
    </xf>
    <xf numFmtId="1" fontId="5" fillId="3" borderId="723" xfId="0" applyNumberFormat="1" applyFont="1" applyFill="1" applyBorder="1" applyAlignment="1">
      <alignment horizontal="right"/>
    </xf>
    <xf numFmtId="1" fontId="5" fillId="7" borderId="848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7" borderId="548" xfId="0" applyNumberFormat="1" applyFont="1" applyFill="1" applyBorder="1" applyAlignment="1">
      <alignment horizontal="right"/>
    </xf>
    <xf numFmtId="1" fontId="5" fillId="7" borderId="849" xfId="0" applyNumberFormat="1" applyFont="1" applyFill="1" applyBorder="1" applyAlignment="1">
      <alignment horizontal="right"/>
    </xf>
    <xf numFmtId="1" fontId="5" fillId="9" borderId="850" xfId="3" applyNumberFormat="1" applyFont="1" applyBorder="1" applyAlignment="1" applyProtection="1">
      <alignment horizontal="right"/>
      <protection locked="0"/>
    </xf>
    <xf numFmtId="1" fontId="5" fillId="9" borderId="851" xfId="3" applyNumberFormat="1" applyFont="1" applyBorder="1" applyAlignment="1" applyProtection="1">
      <alignment horizontal="right"/>
      <protection locked="0"/>
    </xf>
    <xf numFmtId="1" fontId="5" fillId="9" borderId="852" xfId="3" applyNumberFormat="1" applyFont="1" applyBorder="1" applyAlignment="1" applyProtection="1">
      <alignment horizontal="right"/>
      <protection locked="0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3" borderId="243" xfId="0" applyNumberFormat="1" applyFont="1" applyFill="1" applyBorder="1" applyAlignment="1">
      <alignment vertical="center" wrapText="1"/>
    </xf>
    <xf numFmtId="1" fontId="5" fillId="3" borderId="405" xfId="0" applyNumberFormat="1" applyFont="1" applyFill="1" applyBorder="1" applyAlignment="1">
      <alignment horizontal="right" wrapText="1"/>
    </xf>
    <xf numFmtId="1" fontId="5" fillId="3" borderId="407" xfId="0" applyNumberFormat="1" applyFont="1" applyFill="1" applyBorder="1" applyAlignment="1">
      <alignment horizontal="right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3" borderId="409" xfId="0" applyNumberFormat="1" applyFont="1" applyFill="1" applyBorder="1" applyAlignment="1">
      <alignment vertical="center" wrapText="1"/>
    </xf>
    <xf numFmtId="1" fontId="5" fillId="3" borderId="404" xfId="0" applyNumberFormat="1" applyFont="1" applyFill="1" applyBorder="1" applyAlignment="1">
      <alignment vertical="center" wrapText="1"/>
    </xf>
    <xf numFmtId="1" fontId="5" fillId="3" borderId="396" xfId="0" applyNumberFormat="1" applyFont="1" applyFill="1" applyBorder="1" applyAlignment="1">
      <alignment horizontal="right" wrapText="1"/>
    </xf>
    <xf numFmtId="1" fontId="5" fillId="3" borderId="385" xfId="0" applyNumberFormat="1" applyFont="1" applyFill="1" applyBorder="1" applyAlignment="1">
      <alignment horizontal="right"/>
    </xf>
    <xf numFmtId="1" fontId="5" fillId="3" borderId="782" xfId="0" applyNumberFormat="1" applyFont="1" applyFill="1" applyBorder="1" applyAlignment="1">
      <alignment horizontal="right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14" fillId="3" borderId="862" xfId="0" applyNumberFormat="1" applyFont="1" applyFill="1" applyBorder="1"/>
    <xf numFmtId="1" fontId="58" fillId="0" borderId="863" xfId="0" applyNumberFormat="1" applyFont="1" applyBorder="1"/>
    <xf numFmtId="1" fontId="5" fillId="3" borderId="867" xfId="0" applyNumberFormat="1" applyFont="1" applyFill="1" applyBorder="1" applyAlignment="1">
      <alignment horizontal="center" vertical="center"/>
    </xf>
    <xf numFmtId="1" fontId="5" fillId="3" borderId="864" xfId="0" applyNumberFormat="1" applyFont="1" applyFill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/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4" borderId="869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5" xfId="0" applyNumberFormat="1" applyFont="1" applyBorder="1" applyAlignment="1">
      <alignment horizontal="right" wrapText="1"/>
    </xf>
    <xf numFmtId="1" fontId="5" fillId="0" borderId="224" xfId="0" applyNumberFormat="1" applyFont="1" applyBorder="1" applyAlignment="1">
      <alignment horizontal="right"/>
    </xf>
    <xf numFmtId="1" fontId="5" fillId="0" borderId="782" xfId="0" applyNumberFormat="1" applyFont="1" applyBorder="1"/>
    <xf numFmtId="1" fontId="5" fillId="4" borderId="870" xfId="0" applyNumberFormat="1" applyFont="1" applyFill="1" applyBorder="1" applyAlignment="1" applyProtection="1">
      <alignment horizontal="right"/>
      <protection locked="0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0" borderId="733" xfId="0" applyNumberFormat="1" applyFont="1" applyBorder="1" applyAlignment="1">
      <alignment horizontal="right" vertical="center" wrapText="1"/>
    </xf>
    <xf numFmtId="1" fontId="5" fillId="6" borderId="1394" xfId="0" applyNumberFormat="1" applyFont="1" applyFill="1" applyBorder="1" applyAlignment="1">
      <alignment horizontal="right"/>
    </xf>
    <xf numFmtId="1" fontId="14" fillId="5" borderId="863" xfId="0" applyNumberFormat="1" applyFont="1" applyFill="1" applyBorder="1"/>
    <xf numFmtId="1" fontId="14" fillId="3" borderId="863" xfId="0" applyNumberFormat="1" applyFont="1" applyFill="1" applyBorder="1"/>
    <xf numFmtId="1" fontId="14" fillId="5" borderId="780" xfId="0" applyNumberFormat="1" applyFont="1" applyFill="1" applyBorder="1"/>
    <xf numFmtId="1" fontId="58" fillId="0" borderId="538" xfId="0" applyNumberFormat="1" applyFont="1" applyBorder="1"/>
    <xf numFmtId="1" fontId="58" fillId="0" borderId="277" xfId="0" applyNumberFormat="1" applyFont="1" applyBorder="1"/>
    <xf numFmtId="1" fontId="5" fillId="0" borderId="873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0" fontId="5" fillId="0" borderId="871" xfId="0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right"/>
    </xf>
    <xf numFmtId="1" fontId="5" fillId="0" borderId="876" xfId="0" applyNumberFormat="1" applyFont="1" applyBorder="1" applyAlignment="1">
      <alignment horizontal="right"/>
    </xf>
    <xf numFmtId="1" fontId="5" fillId="4" borderId="875" xfId="0" applyNumberFormat="1" applyFont="1" applyFill="1" applyBorder="1" applyAlignment="1" applyProtection="1">
      <alignment horizontal="right"/>
      <protection locked="0"/>
    </xf>
    <xf numFmtId="1" fontId="5" fillId="4" borderId="877" xfId="0" applyNumberFormat="1" applyFont="1" applyFill="1" applyBorder="1" applyAlignment="1" applyProtection="1">
      <alignment horizontal="right"/>
      <protection locked="0"/>
    </xf>
    <xf numFmtId="1" fontId="5" fillId="4" borderId="871" xfId="0" applyNumberFormat="1" applyFont="1" applyFill="1" applyBorder="1" applyAlignment="1" applyProtection="1">
      <alignment horizontal="right"/>
      <protection locked="0"/>
    </xf>
    <xf numFmtId="1" fontId="5" fillId="4" borderId="864" xfId="0" applyNumberFormat="1" applyFont="1" applyFill="1" applyBorder="1" applyAlignment="1" applyProtection="1">
      <alignment horizontal="right"/>
      <protection locked="0"/>
    </xf>
    <xf numFmtId="1" fontId="5" fillId="4" borderId="1421" xfId="0" applyNumberFormat="1" applyFont="1" applyFill="1" applyBorder="1" applyAlignment="1" applyProtection="1">
      <alignment horizontal="right"/>
      <protection locked="0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782" xfId="0" applyNumberFormat="1" applyFont="1" applyBorder="1" applyAlignment="1">
      <alignment vertical="center" wrapText="1"/>
    </xf>
    <xf numFmtId="1" fontId="5" fillId="3" borderId="875" xfId="0" applyNumberFormat="1" applyFont="1" applyFill="1" applyBorder="1"/>
    <xf numFmtId="1" fontId="5" fillId="3" borderId="871" xfId="0" applyNumberFormat="1" applyFont="1" applyFill="1" applyBorder="1"/>
    <xf numFmtId="1" fontId="5" fillId="3" borderId="877" xfId="0" applyNumberFormat="1" applyFont="1" applyFill="1" applyBorder="1"/>
    <xf numFmtId="1" fontId="5" fillId="0" borderId="864" xfId="0" applyNumberFormat="1" applyFont="1" applyBorder="1" applyAlignment="1">
      <alignment horizontal="right"/>
    </xf>
    <xf numFmtId="1" fontId="5" fillId="3" borderId="874" xfId="0" applyNumberFormat="1" applyFont="1" applyFill="1" applyBorder="1"/>
    <xf numFmtId="1" fontId="5" fillId="3" borderId="878" xfId="0" applyNumberFormat="1" applyFont="1" applyFill="1" applyBorder="1"/>
    <xf numFmtId="1" fontId="5" fillId="3" borderId="879" xfId="0" applyNumberFormat="1" applyFont="1" applyFill="1" applyBorder="1"/>
    <xf numFmtId="1" fontId="5" fillId="0" borderId="728" xfId="0" applyNumberFormat="1" applyFont="1" applyBorder="1" applyAlignment="1">
      <alignment horizontal="right" vertical="center" wrapText="1"/>
    </xf>
    <xf numFmtId="1" fontId="5" fillId="0" borderId="341" xfId="0" applyNumberFormat="1" applyFont="1" applyBorder="1" applyAlignment="1">
      <alignment horizontal="right" vertical="center" wrapText="1"/>
    </xf>
    <xf numFmtId="1" fontId="5" fillId="0" borderId="391" xfId="0" applyNumberFormat="1" applyFont="1" applyBorder="1" applyAlignment="1">
      <alignment horizontal="right" vertical="center" wrapText="1"/>
    </xf>
    <xf numFmtId="1" fontId="5" fillId="0" borderId="355" xfId="0" applyNumberFormat="1" applyFont="1" applyBorder="1" applyAlignment="1">
      <alignment horizontal="right" vertical="center" wrapText="1"/>
    </xf>
    <xf numFmtId="1" fontId="5" fillId="4" borderId="881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right" vertical="center" wrapText="1"/>
    </xf>
    <xf numFmtId="1" fontId="5" fillId="0" borderId="224" xfId="0" applyNumberFormat="1" applyFont="1" applyBorder="1" applyAlignment="1">
      <alignment horizontal="right" vertical="center" wrapText="1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7" xfId="0" applyNumberFormat="1" applyFont="1" applyFill="1" applyBorder="1" applyAlignment="1">
      <alignment horizontal="left"/>
    </xf>
    <xf numFmtId="1" fontId="5" fillId="0" borderId="926" xfId="0" applyNumberFormat="1" applyFont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1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2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 wrapText="1"/>
    </xf>
    <xf numFmtId="1" fontId="5" fillId="0" borderId="1031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center" vertical="center" wrapText="1"/>
    </xf>
    <xf numFmtId="1" fontId="5" fillId="0" borderId="1010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10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6" xfId="0" applyNumberFormat="1" applyFont="1" applyBorder="1" applyAlignment="1">
      <alignment wrapText="1"/>
    </xf>
    <xf numFmtId="1" fontId="5" fillId="0" borderId="1031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102" xfId="0" applyNumberFormat="1" applyFont="1" applyBorder="1" applyAlignment="1">
      <alignment wrapText="1"/>
    </xf>
    <xf numFmtId="1" fontId="5" fillId="0" borderId="1101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103" xfId="0" applyNumberFormat="1" applyFont="1" applyBorder="1" applyAlignment="1">
      <alignment wrapText="1"/>
    </xf>
    <xf numFmtId="1" fontId="5" fillId="0" borderId="1072" xfId="0" applyNumberFormat="1" applyFont="1" applyBorder="1" applyAlignment="1">
      <alignment wrapText="1"/>
    </xf>
    <xf numFmtId="1" fontId="5" fillId="0" borderId="1012" xfId="0" applyNumberFormat="1" applyFont="1" applyBorder="1" applyAlignment="1">
      <alignment wrapText="1"/>
    </xf>
    <xf numFmtId="1" fontId="5" fillId="0" borderId="1011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421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horizontal="left" vertical="center"/>
    </xf>
    <xf numFmtId="1" fontId="5" fillId="4" borderId="999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000" xfId="0" applyNumberFormat="1" applyFont="1" applyFill="1" applyBorder="1" applyProtection="1">
      <protection locked="0"/>
    </xf>
    <xf numFmtId="1" fontId="5" fillId="4" borderId="963" xfId="0" applyNumberFormat="1" applyFont="1" applyFill="1" applyBorder="1" applyProtection="1">
      <protection locked="0"/>
    </xf>
    <xf numFmtId="1" fontId="5" fillId="4" borderId="1042" xfId="0" applyNumberFormat="1" applyFont="1" applyFill="1" applyBorder="1" applyProtection="1">
      <protection locked="0"/>
    </xf>
    <xf numFmtId="1" fontId="5" fillId="4" borderId="1118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1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4" borderId="1093" xfId="0" applyNumberFormat="1" applyFont="1" applyFill="1" applyBorder="1" applyProtection="1">
      <protection locked="0"/>
    </xf>
    <xf numFmtId="1" fontId="5" fillId="4" borderId="1097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4" borderId="1108" xfId="0" applyNumberFormat="1" applyFont="1" applyFill="1" applyBorder="1" applyProtection="1">
      <protection locked="0"/>
    </xf>
    <xf numFmtId="1" fontId="5" fillId="4" borderId="112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071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09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1355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31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016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12" xfId="0" applyNumberFormat="1" applyFont="1" applyFill="1" applyBorder="1" applyProtection="1">
      <protection locked="0"/>
    </xf>
    <xf numFmtId="1" fontId="5" fillId="4" borderId="1011" xfId="0" applyNumberFormat="1" applyFont="1" applyFill="1" applyBorder="1" applyProtection="1">
      <protection locked="0"/>
    </xf>
    <xf numFmtId="1" fontId="5" fillId="4" borderId="1424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4" borderId="926" xfId="0" applyNumberFormat="1" applyFont="1" applyFill="1" applyBorder="1" applyProtection="1">
      <protection locked="0"/>
    </xf>
    <xf numFmtId="1" fontId="5" fillId="4" borderId="895" xfId="0" applyNumberFormat="1" applyFont="1" applyFill="1" applyBorder="1" applyProtection="1">
      <protection locked="0"/>
    </xf>
    <xf numFmtId="1" fontId="5" fillId="4" borderId="896" xfId="0" applyNumberFormat="1" applyFont="1" applyFill="1" applyBorder="1" applyProtection="1">
      <protection locked="0"/>
    </xf>
    <xf numFmtId="1" fontId="5" fillId="4" borderId="882" xfId="0" applyNumberFormat="1" applyFont="1" applyFill="1" applyBorder="1" applyProtection="1">
      <protection locked="0"/>
    </xf>
    <xf numFmtId="1" fontId="5" fillId="4" borderId="894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903" xfId="0" applyNumberFormat="1" applyFont="1" applyFill="1" applyBorder="1" applyProtection="1">
      <protection locked="0"/>
    </xf>
    <xf numFmtId="1" fontId="5" fillId="4" borderId="862" xfId="0" applyNumberFormat="1" applyFont="1" applyFill="1" applyBorder="1" applyProtection="1">
      <protection locked="0"/>
    </xf>
    <xf numFmtId="1" fontId="5" fillId="4" borderId="1423" xfId="0" applyNumberFormat="1" applyFont="1" applyFill="1" applyBorder="1" applyProtection="1">
      <protection locked="0"/>
    </xf>
    <xf numFmtId="1" fontId="5" fillId="4" borderId="1378" xfId="0" applyNumberFormat="1" applyFont="1" applyFill="1" applyBorder="1" applyProtection="1">
      <protection locked="0"/>
    </xf>
    <xf numFmtId="1" fontId="5" fillId="0" borderId="1081" xfId="0" applyNumberFormat="1" applyFont="1" applyBorder="1" applyAlignment="1">
      <alignment vertical="center" wrapText="1"/>
    </xf>
    <xf numFmtId="1" fontId="5" fillId="4" borderId="280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543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976" xfId="0" applyNumberFormat="1" applyFont="1" applyFill="1" applyBorder="1" applyProtection="1">
      <protection locked="0"/>
    </xf>
    <xf numFmtId="1" fontId="5" fillId="4" borderId="549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5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18" xfId="0" applyNumberFormat="1" applyFont="1" applyFill="1" applyBorder="1" applyAlignment="1">
      <alignment horizontal="center" vertical="center"/>
    </xf>
    <xf numFmtId="1" fontId="5" fillId="3" borderId="1015" xfId="0" applyNumberFormat="1" applyFont="1" applyFill="1" applyBorder="1" applyAlignment="1">
      <alignment horizontal="center" vertical="center" wrapText="1"/>
    </xf>
    <xf numFmtId="1" fontId="5" fillId="3" borderId="1016" xfId="0" applyNumberFormat="1" applyFont="1" applyFill="1" applyBorder="1" applyAlignment="1">
      <alignment horizontal="center" vertical="center" wrapText="1"/>
    </xf>
    <xf numFmtId="1" fontId="5" fillId="0" borderId="895" xfId="0" applyNumberFormat="1" applyFont="1" applyBorder="1"/>
    <xf numFmtId="1" fontId="5" fillId="4" borderId="1015" xfId="0" applyNumberFormat="1" applyFont="1" applyFill="1" applyBorder="1" applyAlignment="1" applyProtection="1">
      <alignment vertical="center" wrapText="1"/>
      <protection locked="0"/>
    </xf>
    <xf numFmtId="1" fontId="5" fillId="4" borderId="1016" xfId="0" applyNumberFormat="1" applyFont="1" applyFill="1" applyBorder="1" applyAlignment="1" applyProtection="1">
      <alignment vertical="center" wrapText="1"/>
      <protection locked="0"/>
    </xf>
    <xf numFmtId="1" fontId="5" fillId="4" borderId="1014" xfId="0" applyNumberFormat="1" applyFont="1" applyFill="1" applyBorder="1" applyAlignment="1" applyProtection="1">
      <alignment vertical="center" wrapText="1"/>
      <protection locked="0"/>
    </xf>
    <xf numFmtId="1" fontId="5" fillId="0" borderId="1000" xfId="0" applyNumberFormat="1" applyFont="1" applyBorder="1" applyAlignment="1">
      <alignment horizontal="left" vertical="center"/>
    </xf>
    <xf numFmtId="1" fontId="5" fillId="0" borderId="1000" xfId="0" applyNumberFormat="1" applyFont="1" applyBorder="1"/>
    <xf numFmtId="1" fontId="5" fillId="4" borderId="1032" xfId="0" applyNumberFormat="1" applyFont="1" applyFill="1" applyBorder="1" applyAlignment="1" applyProtection="1">
      <alignment vertical="center" wrapText="1"/>
      <protection locked="0"/>
    </xf>
    <xf numFmtId="1" fontId="5" fillId="4" borderId="341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0" borderId="846" xfId="0" applyNumberFormat="1" applyFont="1" applyBorder="1" applyAlignment="1">
      <alignment horizontal="left" vertical="center"/>
    </xf>
    <xf numFmtId="1" fontId="5" fillId="0" borderId="1071" xfId="0" applyNumberFormat="1" applyFont="1" applyBorder="1"/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4" borderId="224" xfId="0" applyNumberFormat="1" applyFont="1" applyFill="1" applyBorder="1" applyAlignment="1" applyProtection="1">
      <alignment vertical="center" wrapText="1"/>
      <protection locked="0"/>
    </xf>
    <xf numFmtId="1" fontId="5" fillId="4" borderId="782" xfId="0" applyNumberFormat="1" applyFont="1" applyFill="1" applyBorder="1" applyAlignment="1" applyProtection="1">
      <alignment vertical="center" wrapText="1"/>
      <protection locked="0"/>
    </xf>
    <xf numFmtId="1" fontId="5" fillId="0" borderId="1082" xfId="0" applyNumberFormat="1" applyFont="1" applyBorder="1"/>
    <xf numFmtId="1" fontId="5" fillId="4" borderId="1092" xfId="0" applyNumberFormat="1" applyFont="1" applyFill="1" applyBorder="1" applyAlignment="1" applyProtection="1">
      <alignment vertical="center" wrapText="1"/>
      <protection locked="0"/>
    </xf>
    <xf numFmtId="1" fontId="5" fillId="4" borderId="1097" xfId="0" applyNumberFormat="1" applyFont="1" applyFill="1" applyBorder="1" applyAlignment="1" applyProtection="1">
      <alignment vertical="center" wrapText="1"/>
      <protection locked="0"/>
    </xf>
    <xf numFmtId="1" fontId="5" fillId="4" borderId="1078" xfId="0" applyNumberFormat="1" applyFont="1" applyFill="1" applyBorder="1" applyAlignment="1" applyProtection="1">
      <alignment vertical="center" wrapText="1"/>
      <protection locked="0"/>
    </xf>
    <xf numFmtId="1" fontId="5" fillId="0" borderId="1000" xfId="0" applyNumberFormat="1" applyFont="1" applyBorder="1" applyAlignment="1">
      <alignment vertical="center"/>
    </xf>
    <xf numFmtId="1" fontId="5" fillId="0" borderId="1018" xfId="0" applyNumberFormat="1" applyFont="1" applyBorder="1"/>
    <xf numFmtId="1" fontId="5" fillId="0" borderId="1000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5" borderId="279" xfId="0" applyNumberFormat="1" applyFont="1" applyFill="1" applyBorder="1" applyAlignment="1">
      <alignment vertical="center" wrapText="1"/>
    </xf>
    <xf numFmtId="1" fontId="5" fillId="4" borderId="1081" xfId="0" applyNumberFormat="1" applyFont="1" applyFill="1" applyBorder="1" applyProtection="1">
      <protection locked="0"/>
    </xf>
    <xf numFmtId="1" fontId="5" fillId="5" borderId="846" xfId="0" applyNumberFormat="1" applyFont="1" applyFill="1" applyBorder="1" applyAlignment="1">
      <alignment horizontal="left" vertical="center" wrapText="1"/>
    </xf>
    <xf numFmtId="1" fontId="5" fillId="5" borderId="1071" xfId="0" applyNumberFormat="1" applyFont="1" applyFill="1" applyBorder="1" applyAlignment="1">
      <alignment horizontal="left" vertical="center"/>
    </xf>
    <xf numFmtId="1" fontId="5" fillId="6" borderId="1032" xfId="0" applyNumberFormat="1" applyFont="1" applyFill="1" applyBorder="1"/>
    <xf numFmtId="1" fontId="5" fillId="6" borderId="782" xfId="0" applyNumberFormat="1" applyFont="1" applyFill="1" applyBorder="1"/>
    <xf numFmtId="1" fontId="5" fillId="5" borderId="1000" xfId="0" applyNumberFormat="1" applyFont="1" applyFill="1" applyBorder="1" applyAlignment="1">
      <alignment horizontal="left" vertical="center"/>
    </xf>
    <xf numFmtId="1" fontId="5" fillId="6" borderId="1081" xfId="0" applyNumberFormat="1" applyFont="1" applyFill="1" applyBorder="1"/>
    <xf numFmtId="0" fontId="5" fillId="0" borderId="1010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81" xfId="0" applyNumberFormat="1" applyFont="1" applyFill="1" applyBorder="1" applyAlignment="1">
      <alignment horizontal="left" vertical="center"/>
    </xf>
    <xf numFmtId="1" fontId="5" fillId="5" borderId="1078" xfId="0" applyNumberFormat="1" applyFont="1" applyFill="1" applyBorder="1" applyAlignment="1">
      <alignment vertical="center"/>
    </xf>
    <xf numFmtId="1" fontId="5" fillId="5" borderId="375" xfId="0" applyNumberFormat="1" applyFont="1" applyFill="1" applyBorder="1" applyAlignment="1">
      <alignment vertical="center" wrapText="1"/>
    </xf>
    <xf numFmtId="1" fontId="14" fillId="5" borderId="1285" xfId="0" applyNumberFormat="1" applyFont="1" applyFill="1" applyBorder="1" applyAlignment="1">
      <alignment horizontal="left"/>
    </xf>
    <xf numFmtId="1" fontId="58" fillId="3" borderId="1285" xfId="0" applyNumberFormat="1" applyFont="1" applyFill="1" applyBorder="1" applyAlignment="1">
      <alignment horizontal="left" vertical="center"/>
    </xf>
    <xf numFmtId="1" fontId="58" fillId="3" borderId="1285" xfId="0" applyNumberFormat="1" applyFont="1" applyFill="1" applyBorder="1" applyAlignment="1" applyProtection="1">
      <alignment horizontal="right"/>
      <protection locked="0"/>
    </xf>
    <xf numFmtId="1" fontId="58" fillId="3" borderId="819" xfId="0" applyNumberFormat="1" applyFont="1" applyFill="1" applyBorder="1" applyAlignment="1">
      <alignment horizontal="right"/>
    </xf>
    <xf numFmtId="1" fontId="58" fillId="3" borderId="566" xfId="0" applyNumberFormat="1" applyFont="1" applyFill="1" applyBorder="1" applyAlignment="1" applyProtection="1">
      <alignment horizontal="right"/>
      <protection locked="0"/>
    </xf>
    <xf numFmtId="1" fontId="58" fillId="3" borderId="281" xfId="0" applyNumberFormat="1" applyFont="1" applyFill="1" applyBorder="1"/>
    <xf numFmtId="1" fontId="5" fillId="0" borderId="1011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16" xfId="0" applyNumberFormat="1" applyFont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center" vertical="center" wrapText="1"/>
    </xf>
    <xf numFmtId="1" fontId="5" fillId="0" borderId="1247" xfId="0" applyNumberFormat="1" applyFont="1" applyBorder="1" applyAlignment="1">
      <alignment horizontal="center" vertical="center" wrapText="1"/>
    </xf>
    <xf numFmtId="1" fontId="5" fillId="0" borderId="1323" xfId="0" applyNumberFormat="1" applyFont="1" applyBorder="1" applyAlignment="1">
      <alignment horizontal="center" vertical="center" wrapText="1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right" vertical="center" wrapText="1"/>
    </xf>
    <xf numFmtId="1" fontId="5" fillId="0" borderId="883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1112" xfId="0" applyNumberFormat="1" applyFont="1" applyBorder="1" applyAlignment="1">
      <alignment horizontal="right" vertical="center" wrapText="1"/>
    </xf>
    <xf numFmtId="1" fontId="5" fillId="0" borderId="302" xfId="0" applyNumberFormat="1" applyFont="1" applyBorder="1" applyAlignment="1">
      <alignment horizontal="right" vertical="center" wrapText="1"/>
    </xf>
    <xf numFmtId="1" fontId="5" fillId="0" borderId="1341" xfId="0" applyNumberFormat="1" applyFont="1" applyBorder="1" applyAlignment="1">
      <alignment horizontal="right" vertical="center" wrapText="1"/>
    </xf>
    <xf numFmtId="1" fontId="5" fillId="0" borderId="1319" xfId="0" applyNumberFormat="1" applyFont="1" applyBorder="1" applyAlignment="1">
      <alignment horizontal="right" vertical="center" wrapText="1"/>
    </xf>
    <xf numFmtId="1" fontId="5" fillId="0" borderId="1113" xfId="0" applyNumberFormat="1" applyFont="1" applyBorder="1" applyAlignment="1">
      <alignment horizontal="right" vertical="center" wrapText="1"/>
    </xf>
    <xf numFmtId="1" fontId="5" fillId="0" borderId="819" xfId="0" applyNumberFormat="1" applyFont="1" applyBorder="1" applyAlignment="1">
      <alignment horizontal="right" vertical="center" wrapText="1"/>
    </xf>
    <xf numFmtId="1" fontId="5" fillId="0" borderId="1114" xfId="0" applyNumberFormat="1" applyFont="1" applyBorder="1" applyAlignment="1">
      <alignment horizontal="left" vertical="center"/>
    </xf>
    <xf numFmtId="1" fontId="5" fillId="4" borderId="957" xfId="0" applyNumberFormat="1" applyFont="1" applyFill="1" applyBorder="1" applyProtection="1">
      <protection locked="0"/>
    </xf>
    <xf numFmtId="1" fontId="5" fillId="4" borderId="1242" xfId="0" applyNumberFormat="1" applyFont="1" applyFill="1" applyBorder="1" applyProtection="1">
      <protection locked="0"/>
    </xf>
    <xf numFmtId="1" fontId="5" fillId="4" borderId="1319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258" xfId="0" applyNumberFormat="1" applyFont="1" applyFill="1" applyBorder="1" applyProtection="1">
      <protection locked="0"/>
    </xf>
    <xf numFmtId="1" fontId="5" fillId="4" borderId="1339" xfId="0" applyNumberFormat="1" applyFont="1" applyFill="1" applyBorder="1" applyProtection="1">
      <protection locked="0"/>
    </xf>
    <xf numFmtId="1" fontId="5" fillId="4" borderId="1318" xfId="0" applyNumberFormat="1" applyFont="1" applyFill="1" applyBorder="1" applyProtection="1">
      <protection locked="0"/>
    </xf>
    <xf numFmtId="1" fontId="5" fillId="4" borderId="1341" xfId="0" applyNumberFormat="1" applyFont="1" applyFill="1" applyBorder="1" applyProtection="1">
      <protection locked="0"/>
    </xf>
    <xf numFmtId="1" fontId="5" fillId="4" borderId="819" xfId="0" applyNumberFormat="1" applyFont="1" applyFill="1" applyBorder="1" applyProtection="1">
      <protection locked="0"/>
    </xf>
    <xf numFmtId="1" fontId="56" fillId="0" borderId="281" xfId="0" applyNumberFormat="1" applyFont="1" applyBorder="1"/>
    <xf numFmtId="1" fontId="5" fillId="0" borderId="1115" xfId="0" applyNumberFormat="1" applyFont="1" applyBorder="1" applyAlignment="1">
      <alignment horizontal="left" vertical="center"/>
    </xf>
    <xf numFmtId="1" fontId="5" fillId="4" borderId="1132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340" xfId="0" applyNumberFormat="1" applyFont="1" applyFill="1" applyBorder="1" applyProtection="1">
      <protection locked="0"/>
    </xf>
    <xf numFmtId="1" fontId="5" fillId="4" borderId="1320" xfId="0" applyNumberFormat="1" applyFont="1" applyFill="1" applyBorder="1" applyProtection="1">
      <protection locked="0"/>
    </xf>
    <xf numFmtId="1" fontId="5" fillId="4" borderId="1218" xfId="0" applyNumberFormat="1" applyFont="1" applyFill="1" applyBorder="1" applyProtection="1">
      <protection locked="0"/>
    </xf>
    <xf numFmtId="1" fontId="5" fillId="0" borderId="1328" xfId="0" applyNumberFormat="1" applyFont="1" applyBorder="1" applyAlignment="1">
      <alignment horizontal="left" vertical="center"/>
    </xf>
    <xf numFmtId="1" fontId="5" fillId="4" borderId="425" xfId="0" applyNumberFormat="1" applyFont="1" applyFill="1" applyBorder="1" applyProtection="1">
      <protection locked="0"/>
    </xf>
    <xf numFmtId="1" fontId="5" fillId="4" borderId="1127" xfId="0" applyNumberFormat="1" applyFont="1" applyFill="1" applyBorder="1" applyProtection="1">
      <protection locked="0"/>
    </xf>
    <xf numFmtId="1" fontId="5" fillId="4" borderId="342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0" borderId="101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right" vertical="center" wrapText="1"/>
    </xf>
    <xf numFmtId="1" fontId="5" fillId="0" borderId="1011" xfId="0" applyNumberFormat="1" applyFont="1" applyBorder="1" applyAlignment="1">
      <alignment horizontal="right" vertical="center" wrapText="1"/>
    </xf>
    <xf numFmtId="1" fontId="5" fillId="0" borderId="1101" xfId="0" applyNumberFormat="1" applyFont="1" applyBorder="1" applyAlignment="1">
      <alignment horizontal="right" vertical="center" wrapText="1"/>
    </xf>
    <xf numFmtId="1" fontId="5" fillId="0" borderId="1016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082" xfId="0" applyNumberFormat="1" applyFont="1" applyBorder="1" applyAlignment="1">
      <alignment horizontal="left" vertical="center"/>
    </xf>
    <xf numFmtId="1" fontId="5" fillId="4" borderId="548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left" vertical="center"/>
    </xf>
    <xf numFmtId="1" fontId="5" fillId="0" borderId="1018" xfId="0" applyNumberFormat="1" applyFont="1" applyBorder="1" applyAlignment="1">
      <alignment horizontal="left" vertical="center"/>
    </xf>
    <xf numFmtId="1" fontId="5" fillId="4" borderId="229" xfId="0" applyNumberFormat="1" applyFont="1" applyFill="1" applyBorder="1" applyProtection="1">
      <protection locked="0"/>
    </xf>
    <xf numFmtId="1" fontId="58" fillId="5" borderId="780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1" xfId="0" applyNumberFormat="1" applyFont="1" applyFill="1" applyBorder="1"/>
    <xf numFmtId="1" fontId="5" fillId="6" borderId="1074" xfId="0" applyNumberFormat="1" applyFont="1" applyFill="1" applyBorder="1"/>
    <xf numFmtId="1" fontId="5" fillId="6" borderId="324" xfId="0" applyNumberFormat="1" applyFont="1" applyFill="1" applyBorder="1"/>
    <xf numFmtId="1" fontId="5" fillId="6" borderId="1097" xfId="0" applyNumberFormat="1" applyFont="1" applyFill="1" applyBorder="1"/>
    <xf numFmtId="1" fontId="5" fillId="5" borderId="1078" xfId="0" applyNumberFormat="1" applyFont="1" applyFill="1" applyBorder="1" applyAlignment="1">
      <alignment horizontal="left" vertical="center"/>
    </xf>
    <xf numFmtId="1" fontId="5" fillId="5" borderId="543" xfId="0" applyNumberFormat="1" applyFont="1" applyFill="1" applyBorder="1" applyAlignment="1">
      <alignment horizontal="left" vertical="center" wrapText="1"/>
    </xf>
    <xf numFmtId="1" fontId="5" fillId="5" borderId="403" xfId="0" applyNumberFormat="1" applyFont="1" applyFill="1" applyBorder="1" applyAlignment="1">
      <alignment horizontal="left" vertical="center" wrapText="1"/>
    </xf>
    <xf numFmtId="1" fontId="5" fillId="0" borderId="1071" xfId="0" applyNumberFormat="1" applyFont="1" applyBorder="1" applyAlignment="1">
      <alignment vertical="center" wrapText="1"/>
    </xf>
    <xf numFmtId="1" fontId="5" fillId="6" borderId="1016" xfId="0" applyNumberFormat="1" applyFont="1" applyFill="1" applyBorder="1"/>
    <xf numFmtId="1" fontId="5" fillId="5" borderId="785" xfId="0" applyNumberFormat="1" applyFont="1" applyFill="1" applyBorder="1"/>
    <xf numFmtId="1" fontId="5" fillId="5" borderId="224" xfId="0" applyNumberFormat="1" applyFont="1" applyFill="1" applyBorder="1"/>
    <xf numFmtId="1" fontId="5" fillId="5" borderId="225" xfId="0" applyNumberFormat="1" applyFont="1" applyFill="1" applyBorder="1"/>
    <xf numFmtId="1" fontId="5" fillId="5" borderId="1014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3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5" xfId="0" applyNumberFormat="1" applyFont="1" applyFill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8" fillId="4" borderId="1015" xfId="0" applyNumberFormat="1" applyFont="1" applyFill="1" applyBorder="1" applyProtection="1">
      <protection locked="0"/>
    </xf>
    <xf numFmtId="1" fontId="58" fillId="4" borderId="1014" xfId="0" applyNumberFormat="1" applyFont="1" applyFill="1" applyBorder="1" applyProtection="1">
      <protection locked="0"/>
    </xf>
    <xf numFmtId="1" fontId="58" fillId="4" borderId="1016" xfId="0" applyNumberFormat="1" applyFont="1" applyFill="1" applyBorder="1" applyProtection="1">
      <protection locked="0"/>
    </xf>
    <xf numFmtId="1" fontId="5" fillId="0" borderId="999" xfId="0" applyNumberFormat="1" applyFont="1" applyBorder="1" applyAlignment="1">
      <alignment vertical="center" wrapText="1"/>
    </xf>
    <xf numFmtId="1" fontId="5" fillId="0" borderId="1000" xfId="0" applyNumberFormat="1" applyFont="1" applyBorder="1" applyAlignment="1">
      <alignment horizontal="right" vertical="center"/>
    </xf>
    <xf numFmtId="1" fontId="5" fillId="0" borderId="547" xfId="0" applyNumberFormat="1" applyFont="1" applyBorder="1" applyAlignment="1">
      <alignment wrapText="1"/>
    </xf>
    <xf numFmtId="1" fontId="5" fillId="0" borderId="398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0" fontId="5" fillId="0" borderId="1015" xfId="0" applyFont="1" applyBorder="1" applyAlignment="1">
      <alignment horizontal="center" vertical="center"/>
    </xf>
    <xf numFmtId="1" fontId="5" fillId="8" borderId="1015" xfId="0" applyNumberFormat="1" applyFont="1" applyFill="1" applyBorder="1" applyProtection="1">
      <protection locked="0"/>
    </xf>
    <xf numFmtId="1" fontId="5" fillId="8" borderId="1012" xfId="0" applyNumberFormat="1" applyFont="1" applyFill="1" applyBorder="1" applyProtection="1">
      <protection locked="0"/>
    </xf>
    <xf numFmtId="1" fontId="5" fillId="8" borderId="1072" xfId="0" applyNumberFormat="1" applyFont="1" applyFill="1" applyBorder="1" applyProtection="1">
      <protection locked="0"/>
    </xf>
    <xf numFmtId="1" fontId="5" fillId="8" borderId="1014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0" xfId="0" applyNumberFormat="1" applyFont="1" applyFill="1" applyBorder="1" applyProtection="1">
      <protection locked="0"/>
    </xf>
    <xf numFmtId="1" fontId="5" fillId="8" borderId="1066" xfId="0" applyNumberFormat="1" applyFont="1" applyFill="1" applyBorder="1" applyProtection="1">
      <protection locked="0"/>
    </xf>
    <xf numFmtId="1" fontId="5" fillId="8" borderId="54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1082" xfId="0" applyNumberFormat="1" applyFont="1" applyBorder="1" applyAlignment="1">
      <alignment vertical="center" wrapText="1"/>
    </xf>
    <xf numFmtId="1" fontId="5" fillId="8" borderId="1092" xfId="0" applyNumberFormat="1" applyFont="1" applyFill="1" applyBorder="1" applyProtection="1">
      <protection locked="0"/>
    </xf>
    <xf numFmtId="1" fontId="5" fillId="8" borderId="1108" xfId="0" applyNumberFormat="1" applyFont="1" applyFill="1" applyBorder="1" applyProtection="1">
      <protection locked="0"/>
    </xf>
    <xf numFmtId="1" fontId="5" fillId="8" borderId="1096" xfId="0" applyNumberFormat="1" applyFont="1" applyFill="1" applyBorder="1" applyProtection="1">
      <protection locked="0"/>
    </xf>
    <xf numFmtId="1" fontId="5" fillId="8" borderId="1078" xfId="0" applyNumberFormat="1" applyFont="1" applyFill="1" applyBorder="1" applyProtection="1">
      <protection locked="0"/>
    </xf>
    <xf numFmtId="1" fontId="5" fillId="0" borderId="279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3" xfId="0" applyNumberFormat="1" applyFont="1" applyFill="1" applyBorder="1" applyProtection="1">
      <protection locked="0"/>
    </xf>
    <xf numFmtId="1" fontId="5" fillId="0" borderId="846" xfId="0" applyNumberFormat="1" applyFont="1" applyBorder="1" applyAlignment="1">
      <alignment vertical="center" wrapText="1"/>
    </xf>
    <xf numFmtId="1" fontId="5" fillId="8" borderId="785" xfId="0" applyNumberFormat="1" applyFont="1" applyFill="1" applyBorder="1" applyProtection="1">
      <protection locked="0"/>
    </xf>
    <xf numFmtId="1" fontId="5" fillId="8" borderId="796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8" borderId="782" xfId="0" applyNumberFormat="1" applyFont="1" applyFill="1" applyBorder="1" applyProtection="1">
      <protection locked="0"/>
    </xf>
    <xf numFmtId="0" fontId="5" fillId="0" borderId="1015" xfId="0" applyFont="1" applyBorder="1" applyAlignment="1">
      <alignment horizontal="center" vertical="center" wrapText="1"/>
    </xf>
    <xf numFmtId="1" fontId="5" fillId="5" borderId="1000" xfId="0" applyNumberFormat="1" applyFont="1" applyFill="1" applyBorder="1" applyAlignment="1">
      <alignment horizontal="left" wrapText="1"/>
    </xf>
    <xf numFmtId="1" fontId="5" fillId="8" borderId="1032" xfId="0" applyNumberFormat="1" applyFont="1" applyFill="1" applyBorder="1" applyProtection="1">
      <protection locked="0"/>
    </xf>
    <xf numFmtId="1" fontId="5" fillId="8" borderId="1019" xfId="0" applyNumberFormat="1" applyFont="1" applyFill="1" applyBorder="1" applyProtection="1">
      <protection locked="0"/>
    </xf>
    <xf numFmtId="1" fontId="5" fillId="5" borderId="846" xfId="0" applyNumberFormat="1" applyFont="1" applyFill="1" applyBorder="1" applyAlignment="1">
      <alignment horizontal="left" wrapText="1"/>
    </xf>
    <xf numFmtId="1" fontId="5" fillId="5" borderId="1000" xfId="0" applyNumberFormat="1" applyFont="1" applyFill="1" applyBorder="1"/>
    <xf numFmtId="1" fontId="5" fillId="5" borderId="1082" xfId="0" applyNumberFormat="1" applyFont="1" applyFill="1" applyBorder="1"/>
    <xf numFmtId="1" fontId="5" fillId="5" borderId="846" xfId="0" applyNumberFormat="1" applyFont="1" applyFill="1" applyBorder="1"/>
    <xf numFmtId="1" fontId="14" fillId="3" borderId="1011" xfId="0" applyNumberFormat="1" applyFont="1" applyFill="1" applyBorder="1"/>
    <xf numFmtId="0" fontId="5" fillId="0" borderId="1016" xfId="0" applyFont="1" applyBorder="1" applyAlignment="1">
      <alignment horizontal="center" vertical="center"/>
    </xf>
    <xf numFmtId="0" fontId="5" fillId="0" borderId="1103" xfId="0" applyFont="1" applyBorder="1" applyAlignment="1">
      <alignment horizontal="center" vertical="center"/>
    </xf>
    <xf numFmtId="1" fontId="5" fillId="0" borderId="1000" xfId="0" applyNumberFormat="1" applyFont="1" applyBorder="1" applyAlignment="1">
      <alignment vertical="center" wrapText="1"/>
    </xf>
    <xf numFmtId="1" fontId="5" fillId="6" borderId="371" xfId="0" applyNumberFormat="1" applyFont="1" applyFill="1" applyBorder="1"/>
    <xf numFmtId="1" fontId="5" fillId="6" borderId="1118" xfId="0" applyNumberFormat="1" applyFont="1" applyFill="1" applyBorder="1"/>
    <xf numFmtId="1" fontId="5" fillId="6" borderId="1000" xfId="0" applyNumberFormat="1" applyFont="1" applyFill="1" applyBorder="1"/>
    <xf numFmtId="1" fontId="5" fillId="0" borderId="847" xfId="0" applyNumberFormat="1" applyFont="1" applyBorder="1"/>
    <xf numFmtId="1" fontId="5" fillId="4" borderId="780" xfId="0" applyNumberFormat="1" applyFont="1" applyFill="1" applyBorder="1" applyProtection="1">
      <protection locked="0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5" borderId="1018" xfId="0" applyNumberFormat="1" applyFont="1" applyFill="1" applyBorder="1" applyAlignment="1">
      <alignment vertical="center"/>
    </xf>
    <xf numFmtId="1" fontId="5" fillId="6" borderId="1031" xfId="0" applyNumberFormat="1" applyFont="1" applyFill="1" applyBorder="1"/>
    <xf numFmtId="1" fontId="5" fillId="6" borderId="1101" xfId="0" applyNumberFormat="1" applyFont="1" applyFill="1" applyBorder="1" applyProtection="1">
      <protection locked="0"/>
    </xf>
    <xf numFmtId="1" fontId="5" fillId="8" borderId="1000" xfId="0" applyNumberFormat="1" applyFont="1" applyFill="1" applyBorder="1" applyProtection="1">
      <protection locked="0"/>
    </xf>
    <xf numFmtId="1" fontId="5" fillId="8" borderId="1041" xfId="0" applyNumberFormat="1" applyFont="1" applyFill="1" applyBorder="1" applyProtection="1">
      <protection locked="0"/>
    </xf>
    <xf numFmtId="1" fontId="5" fillId="0" borderId="1082" xfId="0" applyNumberFormat="1" applyFont="1" applyBorder="1" applyAlignment="1">
      <alignment horizontal="left" vertical="center" wrapText="1"/>
    </xf>
    <xf numFmtId="1" fontId="5" fillId="0" borderId="1071" xfId="0" applyNumberFormat="1" applyFont="1" applyBorder="1" applyAlignment="1">
      <alignment horizontal="left" vertical="center" wrapText="1"/>
    </xf>
    <xf numFmtId="1" fontId="5" fillId="8" borderId="1071" xfId="0" applyNumberFormat="1" applyFont="1" applyFill="1" applyBorder="1" applyProtection="1">
      <protection locked="0"/>
    </xf>
    <xf numFmtId="1" fontId="5" fillId="8" borderId="1098" xfId="0" applyNumberFormat="1" applyFont="1" applyFill="1" applyBorder="1" applyProtection="1">
      <protection locked="0"/>
    </xf>
    <xf numFmtId="1" fontId="5" fillId="8" borderId="1109" xfId="0" applyNumberFormat="1" applyFont="1" applyFill="1" applyBorder="1" applyProtection="1">
      <protection locked="0"/>
    </xf>
    <xf numFmtId="1" fontId="5" fillId="8" borderId="375" xfId="0" applyNumberFormat="1" applyFont="1" applyFill="1" applyBorder="1" applyProtection="1">
      <protection locked="0"/>
    </xf>
    <xf numFmtId="1" fontId="5" fillId="0" borderId="844" xfId="0" applyNumberFormat="1" applyFont="1" applyBorder="1" applyAlignment="1">
      <alignment horizontal="center" vertical="center" wrapText="1"/>
    </xf>
    <xf numFmtId="1" fontId="5" fillId="8" borderId="1119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8" borderId="1121" xfId="0" applyNumberFormat="1" applyFont="1" applyFill="1" applyBorder="1" applyProtection="1">
      <protection locked="0"/>
    </xf>
    <xf numFmtId="1" fontId="5" fillId="0" borderId="999" xfId="0" applyNumberFormat="1" applyFont="1" applyBorder="1" applyAlignment="1">
      <alignment vertical="center"/>
    </xf>
    <xf numFmtId="0" fontId="5" fillId="0" borderId="846" xfId="0" applyFont="1" applyBorder="1"/>
    <xf numFmtId="1" fontId="5" fillId="0" borderId="1015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0" borderId="1032" xfId="0" applyNumberFormat="1" applyFont="1" applyBorder="1" applyAlignment="1">
      <alignment horizontal="right"/>
    </xf>
    <xf numFmtId="1" fontId="5" fillId="0" borderId="551" xfId="0" applyNumberFormat="1" applyFont="1" applyBorder="1" applyAlignment="1">
      <alignment horizontal="left" vertical="center"/>
    </xf>
    <xf numFmtId="1" fontId="5" fillId="0" borderId="402" xfId="0" applyNumberFormat="1" applyFont="1" applyBorder="1" applyAlignment="1">
      <alignment horizontal="right"/>
    </xf>
    <xf numFmtId="1" fontId="5" fillId="0" borderId="406" xfId="0" applyNumberFormat="1" applyFont="1" applyBorder="1" applyAlignment="1">
      <alignment horizontal="right"/>
    </xf>
    <xf numFmtId="1" fontId="5" fillId="0" borderId="1018" xfId="0" applyNumberFormat="1" applyFont="1" applyBorder="1" applyAlignment="1">
      <alignment vertical="center"/>
    </xf>
    <xf numFmtId="1" fontId="5" fillId="0" borderId="1015" xfId="0" applyNumberFormat="1" applyFont="1" applyBorder="1" applyAlignment="1">
      <alignment horizontal="right"/>
    </xf>
    <xf numFmtId="1" fontId="5" fillId="0" borderId="1016" xfId="0" applyNumberFormat="1" applyFont="1" applyBorder="1" applyAlignment="1">
      <alignment horizontal="right"/>
    </xf>
    <xf numFmtId="1" fontId="5" fillId="0" borderId="1101" xfId="0" applyNumberFormat="1" applyFont="1" applyBorder="1" applyAlignment="1">
      <alignment horizontal="right"/>
    </xf>
    <xf numFmtId="1" fontId="5" fillId="0" borderId="1014" xfId="0" applyNumberFormat="1" applyFont="1" applyBorder="1" applyAlignment="1">
      <alignment horizontal="right"/>
    </xf>
    <xf numFmtId="1" fontId="5" fillId="0" borderId="1015" xfId="0" applyNumberFormat="1" applyFont="1" applyBorder="1"/>
    <xf numFmtId="1" fontId="5" fillId="0" borderId="1101" xfId="0" applyNumberFormat="1" applyFont="1" applyBorder="1"/>
    <xf numFmtId="1" fontId="5" fillId="0" borderId="1031" xfId="0" applyNumberFormat="1" applyFont="1" applyBorder="1"/>
    <xf numFmtId="1" fontId="5" fillId="0" borderId="1014" xfId="0" applyNumberFormat="1" applyFont="1" applyBorder="1"/>
    <xf numFmtId="1" fontId="5" fillId="7" borderId="341" xfId="0" applyNumberFormat="1" applyFont="1" applyFill="1" applyBorder="1"/>
    <xf numFmtId="1" fontId="5" fillId="7" borderId="734" xfId="0" applyNumberFormat="1" applyFont="1" applyFill="1" applyBorder="1"/>
    <xf numFmtId="1" fontId="5" fillId="7" borderId="1042" xfId="0" applyNumberFormat="1" applyFont="1" applyFill="1" applyBorder="1"/>
    <xf numFmtId="1" fontId="5" fillId="7" borderId="1033" xfId="0" applyNumberFormat="1" applyFont="1" applyFill="1" applyBorder="1"/>
    <xf numFmtId="1" fontId="5" fillId="7" borderId="1019" xfId="0" applyNumberFormat="1" applyFont="1" applyFill="1" applyBorder="1"/>
    <xf numFmtId="1" fontId="5" fillId="7" borderId="324" xfId="0" applyNumberFormat="1" applyFont="1" applyFill="1" applyBorder="1"/>
    <xf numFmtId="1" fontId="5" fillId="7" borderId="1081" xfId="0" applyNumberFormat="1" applyFont="1" applyFill="1" applyBorder="1"/>
    <xf numFmtId="1" fontId="5" fillId="7" borderId="224" xfId="0" applyNumberFormat="1" applyFont="1" applyFill="1" applyBorder="1"/>
    <xf numFmtId="1" fontId="5" fillId="7" borderId="225" xfId="0" applyNumberFormat="1" applyFont="1" applyFill="1" applyBorder="1"/>
    <xf numFmtId="1" fontId="5" fillId="7" borderId="780" xfId="0" applyNumberFormat="1" applyFont="1" applyFill="1" applyBorder="1"/>
    <xf numFmtId="1" fontId="5" fillId="7" borderId="786" xfId="0" applyNumberFormat="1" applyFont="1" applyFill="1" applyBorder="1"/>
    <xf numFmtId="1" fontId="5" fillId="0" borderId="547" xfId="0" applyNumberFormat="1" applyFont="1" applyBorder="1" applyAlignment="1">
      <alignment horizontal="left" wrapText="1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left" wrapText="1"/>
    </xf>
    <xf numFmtId="1" fontId="5" fillId="0" borderId="1098" xfId="0" applyNumberFormat="1" applyFont="1" applyBorder="1" applyAlignment="1">
      <alignment horizontal="right" wrapText="1"/>
    </xf>
    <xf numFmtId="1" fontId="5" fillId="0" borderId="1074" xfId="0" applyNumberFormat="1" applyFont="1" applyBorder="1" applyAlignment="1">
      <alignment horizontal="right" wrapText="1"/>
    </xf>
    <xf numFmtId="1" fontId="5" fillId="4" borderId="847" xfId="0" applyNumberFormat="1" applyFont="1" applyFill="1" applyBorder="1" applyProtection="1">
      <protection locked="0"/>
    </xf>
    <xf numFmtId="1" fontId="5" fillId="0" borderId="1092" xfId="0" applyNumberFormat="1" applyFont="1" applyBorder="1" applyAlignment="1">
      <alignment horizontal="right" wrapText="1"/>
    </xf>
    <xf numFmtId="1" fontId="5" fillId="4" borderId="905" xfId="0" applyNumberFormat="1" applyFont="1" applyFill="1" applyBorder="1" applyProtection="1">
      <protection locked="0"/>
    </xf>
    <xf numFmtId="1" fontId="5" fillId="0" borderId="1104" xfId="0" applyNumberFormat="1" applyFont="1" applyBorder="1" applyAlignment="1">
      <alignment wrapText="1"/>
    </xf>
    <xf numFmtId="1" fontId="5" fillId="0" borderId="780" xfId="0" applyNumberFormat="1" applyFont="1" applyBorder="1" applyAlignment="1">
      <alignment horizontal="right"/>
    </xf>
    <xf numFmtId="1" fontId="5" fillId="0" borderId="225" xfId="0" applyNumberFormat="1" applyFont="1" applyBorder="1"/>
    <xf numFmtId="1" fontId="5" fillId="0" borderId="785" xfId="0" applyNumberFormat="1" applyFont="1" applyBorder="1"/>
    <xf numFmtId="1" fontId="5" fillId="5" borderId="1018" xfId="14" applyNumberFormat="1" applyFont="1" applyFill="1" applyBorder="1" applyAlignment="1">
      <alignment horizontal="center" wrapText="1"/>
    </xf>
    <xf numFmtId="1" fontId="5" fillId="5" borderId="1018" xfId="17" applyNumberFormat="1" applyFont="1" applyFill="1" applyBorder="1" applyAlignment="1">
      <alignment horizontal="center" vertical="center" wrapText="1"/>
    </xf>
    <xf numFmtId="1" fontId="5" fillId="5" borderId="1015" xfId="14" applyNumberFormat="1" applyFont="1" applyFill="1" applyBorder="1" applyAlignment="1">
      <alignment horizontal="center" vertical="center" wrapText="1"/>
    </xf>
    <xf numFmtId="1" fontId="5" fillId="5" borderId="1014" xfId="14" applyNumberFormat="1" applyFont="1" applyFill="1" applyBorder="1" applyAlignment="1">
      <alignment horizontal="center" vertical="center" wrapText="1"/>
    </xf>
    <xf numFmtId="1" fontId="5" fillId="5" borderId="1018" xfId="0" applyNumberFormat="1" applyFont="1" applyFill="1" applyBorder="1" applyAlignment="1">
      <alignment horizontal="left" vertical="center" wrapText="1"/>
    </xf>
    <xf numFmtId="1" fontId="5" fillId="5" borderId="1000" xfId="0" applyNumberFormat="1" applyFont="1" applyFill="1" applyBorder="1" applyAlignment="1">
      <alignment horizontal="right"/>
    </xf>
    <xf numFmtId="1" fontId="5" fillId="4" borderId="1019" xfId="0" applyNumberFormat="1" applyFont="1" applyFill="1" applyBorder="1" applyAlignment="1" applyProtection="1">
      <alignment horizontal="right"/>
      <protection locked="0"/>
    </xf>
    <xf numFmtId="1" fontId="5" fillId="5" borderId="1082" xfId="0" applyNumberFormat="1" applyFont="1" applyFill="1" applyBorder="1" applyAlignment="1">
      <alignment horizontal="right"/>
    </xf>
    <xf numFmtId="1" fontId="5" fillId="4" borderId="1092" xfId="0" applyNumberFormat="1" applyFont="1" applyFill="1" applyBorder="1" applyAlignment="1" applyProtection="1">
      <alignment horizontal="right"/>
      <protection locked="0"/>
    </xf>
    <xf numFmtId="1" fontId="5" fillId="4" borderId="1078" xfId="0" applyNumberFormat="1" applyFont="1" applyFill="1" applyBorder="1" applyAlignment="1" applyProtection="1">
      <alignment horizontal="right"/>
      <protection locked="0"/>
    </xf>
    <xf numFmtId="1" fontId="5" fillId="5" borderId="1071" xfId="0" applyNumberFormat="1" applyFont="1" applyFill="1" applyBorder="1" applyAlignment="1">
      <alignment horizontal="right"/>
    </xf>
    <xf numFmtId="1" fontId="5" fillId="4" borderId="1098" xfId="0" applyNumberFormat="1" applyFont="1" applyFill="1" applyBorder="1" applyAlignment="1" applyProtection="1">
      <alignment horizontal="right"/>
      <protection locked="0"/>
    </xf>
    <xf numFmtId="1" fontId="5" fillId="5" borderId="551" xfId="0" applyNumberFormat="1" applyFont="1" applyFill="1" applyBorder="1" applyAlignment="1">
      <alignment horizontal="right"/>
    </xf>
    <xf numFmtId="1" fontId="5" fillId="5" borderId="1018" xfId="0" applyNumberFormat="1" applyFont="1" applyFill="1" applyBorder="1" applyAlignment="1">
      <alignment horizontal="right"/>
    </xf>
    <xf numFmtId="1" fontId="5" fillId="4" borderId="1015" xfId="0" applyNumberFormat="1" applyFont="1" applyFill="1" applyBorder="1" applyAlignment="1" applyProtection="1">
      <alignment horizontal="right"/>
      <protection locked="0"/>
    </xf>
    <xf numFmtId="1" fontId="5" fillId="4" borderId="1014" xfId="0" applyNumberFormat="1" applyFont="1" applyFill="1" applyBorder="1" applyAlignment="1" applyProtection="1">
      <alignment horizontal="right"/>
      <protection locked="0"/>
    </xf>
    <xf numFmtId="1" fontId="5" fillId="5" borderId="1018" xfId="14" applyNumberFormat="1" applyFont="1" applyFill="1" applyBorder="1" applyAlignment="1">
      <alignment horizontal="left" vertical="center" wrapText="1"/>
    </xf>
    <xf numFmtId="1" fontId="5" fillId="5" borderId="846" xfId="0" applyNumberFormat="1" applyFont="1" applyFill="1" applyBorder="1" applyAlignment="1">
      <alignment horizontal="right"/>
    </xf>
    <xf numFmtId="1" fontId="5" fillId="5" borderId="846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5" xfId="17" applyNumberFormat="1" applyFont="1" applyFill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right" vertical="center"/>
    </xf>
    <xf numFmtId="1" fontId="5" fillId="0" borderId="1019" xfId="0" applyNumberFormat="1" applyFont="1" applyBorder="1" applyAlignment="1">
      <alignment vertical="center" wrapText="1"/>
    </xf>
    <xf numFmtId="1" fontId="5" fillId="3" borderId="1014" xfId="14" applyNumberFormat="1" applyFont="1" applyFill="1" applyBorder="1" applyAlignment="1">
      <alignment horizontal="center" vertical="center" wrapText="1"/>
    </xf>
    <xf numFmtId="1" fontId="5" fillId="3" borderId="1015" xfId="14" applyNumberFormat="1" applyFont="1" applyFill="1" applyBorder="1" applyAlignment="1">
      <alignment horizontal="center" vertical="center" wrapText="1"/>
    </xf>
    <xf numFmtId="1" fontId="5" fillId="3" borderId="1016" xfId="14" applyNumberFormat="1" applyFont="1" applyFill="1" applyBorder="1" applyAlignment="1">
      <alignment horizontal="center" vertical="center" wrapText="1"/>
    </xf>
    <xf numFmtId="1" fontId="5" fillId="4" borderId="10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1" xfId="0" applyNumberFormat="1" applyFont="1" applyBorder="1"/>
    <xf numFmtId="1" fontId="5" fillId="0" borderId="1016" xfId="0" applyNumberFormat="1" applyFont="1" applyBorder="1"/>
    <xf numFmtId="1" fontId="5" fillId="4" borderId="10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5" xfId="14" applyNumberFormat="1" applyFont="1" applyFill="1" applyBorder="1" applyAlignment="1">
      <alignment horizontal="center" vertical="center" wrapText="1"/>
    </xf>
    <xf numFmtId="1" fontId="5" fillId="3" borderId="883" xfId="14" applyNumberFormat="1" applyFont="1" applyFill="1" applyBorder="1" applyAlignment="1">
      <alignment horizontal="center" vertical="center" wrapText="1"/>
    </xf>
    <xf numFmtId="1" fontId="5" fillId="0" borderId="1018" xfId="0" applyNumberFormat="1" applyFont="1" applyBorder="1" applyAlignment="1">
      <alignment horizontal="right" vertical="center" wrapText="1"/>
    </xf>
    <xf numFmtId="1" fontId="5" fillId="4" borderId="10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0" xfId="0" applyNumberFormat="1" applyFont="1" applyFill="1" applyBorder="1" applyAlignment="1">
      <alignment horizontal="left" vertical="center" wrapText="1"/>
    </xf>
    <xf numFmtId="1" fontId="5" fillId="0" borderId="1000" xfId="0" applyNumberFormat="1" applyFont="1" applyBorder="1" applyAlignment="1">
      <alignment horizontal="right" vertical="center" wrapText="1"/>
    </xf>
    <xf numFmtId="1" fontId="5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2" xfId="0" applyNumberFormat="1" applyFont="1" applyFill="1" applyBorder="1" applyAlignment="1">
      <alignment horizontal="left" vertical="center" wrapText="1"/>
    </xf>
    <xf numFmtId="1" fontId="5" fillId="0" borderId="1082" xfId="0" applyNumberFormat="1" applyFont="1" applyBorder="1" applyAlignment="1">
      <alignment horizontal="right" vertical="center" wrapText="1"/>
    </xf>
    <xf numFmtId="1" fontId="5" fillId="3" borderId="1071" xfId="0" applyNumberFormat="1" applyFont="1" applyFill="1" applyBorder="1" applyAlignment="1">
      <alignment horizontal="left" vertical="center" wrapText="1"/>
    </xf>
    <xf numFmtId="1" fontId="5" fillId="0" borderId="1071" xfId="0" applyNumberFormat="1" applyFont="1" applyBorder="1" applyAlignment="1">
      <alignment horizontal="right" vertical="center" wrapText="1"/>
    </xf>
    <xf numFmtId="1" fontId="5" fillId="4" borderId="10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1" xfId="0" applyNumberFormat="1" applyFont="1" applyFill="1" applyBorder="1" applyAlignment="1">
      <alignment horizontal="left" vertical="center" wrapText="1"/>
    </xf>
    <xf numFmtId="1" fontId="5" fillId="0" borderId="846" xfId="0" applyNumberFormat="1" applyFont="1" applyBorder="1" applyAlignment="1">
      <alignment horizontal="right" vertical="center" wrapText="1"/>
    </xf>
    <xf numFmtId="1" fontId="5" fillId="6" borderId="375" xfId="0" applyNumberFormat="1" applyFont="1" applyFill="1" applyBorder="1" applyAlignment="1">
      <alignment horizontal="left"/>
    </xf>
    <xf numFmtId="1" fontId="5" fillId="4" borderId="1014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0" xfId="0" applyNumberFormat="1" applyFont="1" applyFill="1" applyBorder="1" applyAlignment="1" applyProtection="1">
      <alignment vertical="center" wrapText="1"/>
      <protection locked="0"/>
    </xf>
    <xf numFmtId="1" fontId="5" fillId="4" borderId="1082" xfId="0" applyNumberFormat="1" applyFont="1" applyFill="1" applyBorder="1" applyAlignment="1" applyProtection="1">
      <alignment vertical="center" wrapText="1"/>
      <protection locked="0"/>
    </xf>
    <xf numFmtId="1" fontId="5" fillId="4" borderId="1071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0" xfId="14" applyNumberFormat="1" applyFont="1" applyFill="1" applyBorder="1"/>
    <xf numFmtId="1" fontId="5" fillId="3" borderId="895" xfId="0" applyNumberFormat="1" applyFont="1" applyFill="1" applyBorder="1" applyAlignment="1">
      <alignment horizontal="right" vertical="center" wrapText="1"/>
    </xf>
    <xf numFmtId="1" fontId="5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0" xfId="0" applyNumberFormat="1" applyFont="1" applyFill="1" applyBorder="1" applyAlignment="1">
      <alignment horizontal="right" vertical="center" wrapText="1"/>
    </xf>
    <xf numFmtId="1" fontId="5" fillId="3" borderId="1082" xfId="0" applyNumberFormat="1" applyFont="1" applyFill="1" applyBorder="1"/>
    <xf numFmtId="1" fontId="5" fillId="3" borderId="1071" xfId="0" applyNumberFormat="1" applyFont="1" applyFill="1" applyBorder="1"/>
    <xf numFmtId="1" fontId="5" fillId="3" borderId="551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2" xfId="0" applyNumberFormat="1" applyFont="1" applyFill="1" applyBorder="1" applyAlignment="1" applyProtection="1">
      <alignment wrapText="1"/>
      <protection locked="0"/>
    </xf>
    <xf numFmtId="1" fontId="5" fillId="4" borderId="341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1092" xfId="0" applyNumberFormat="1" applyFont="1" applyFill="1" applyBorder="1" applyAlignment="1" applyProtection="1">
      <alignment wrapText="1"/>
      <protection locked="0"/>
    </xf>
    <xf numFmtId="1" fontId="5" fillId="4" borderId="1097" xfId="0" applyNumberFormat="1" applyFont="1" applyFill="1" applyBorder="1" applyAlignment="1" applyProtection="1">
      <alignment wrapText="1"/>
      <protection locked="0"/>
    </xf>
    <xf numFmtId="1" fontId="5" fillId="4" borderId="1078" xfId="0" applyNumberFormat="1" applyFont="1" applyFill="1" applyBorder="1" applyAlignment="1" applyProtection="1">
      <alignment wrapText="1"/>
      <protection locked="0"/>
    </xf>
    <xf numFmtId="1" fontId="5" fillId="4" borderId="1098" xfId="0" applyNumberFormat="1" applyFont="1" applyFill="1" applyBorder="1" applyAlignment="1" applyProtection="1">
      <alignment wrapText="1"/>
      <protection locked="0"/>
    </xf>
    <xf numFmtId="1" fontId="5" fillId="4" borderId="1074" xfId="0" applyNumberFormat="1" applyFont="1" applyFill="1" applyBorder="1" applyAlignment="1" applyProtection="1">
      <alignment wrapText="1"/>
      <protection locked="0"/>
    </xf>
    <xf numFmtId="1" fontId="5" fillId="6" borderId="1019" xfId="0" applyNumberFormat="1" applyFont="1" applyFill="1" applyBorder="1"/>
    <xf numFmtId="1" fontId="5" fillId="6" borderId="224" xfId="0" applyNumberFormat="1" applyFont="1" applyFill="1" applyBorder="1"/>
    <xf numFmtId="1" fontId="5" fillId="0" borderId="1042" xfId="0" applyNumberFormat="1" applyFont="1" applyBorder="1"/>
    <xf numFmtId="1" fontId="58" fillId="4" borderId="1000" xfId="0" applyNumberFormat="1" applyFont="1" applyFill="1" applyBorder="1" applyAlignment="1" applyProtection="1">
      <alignment wrapText="1"/>
      <protection locked="0"/>
    </xf>
    <xf numFmtId="1" fontId="5" fillId="0" borderId="398" xfId="0" applyNumberFormat="1" applyFont="1" applyBorder="1" applyAlignment="1">
      <alignment vertical="center" wrapText="1"/>
    </xf>
    <xf numFmtId="1" fontId="58" fillId="4" borderId="1071" xfId="0" applyNumberFormat="1" applyFont="1" applyFill="1" applyBorder="1" applyAlignment="1" applyProtection="1">
      <alignment wrapText="1"/>
      <protection locked="0"/>
    </xf>
    <xf numFmtId="1" fontId="5" fillId="3" borderId="895" xfId="0" applyNumberFormat="1" applyFont="1" applyFill="1" applyBorder="1" applyAlignment="1">
      <alignment horizontal="center" vertical="center"/>
    </xf>
    <xf numFmtId="0" fontId="5" fillId="0" borderId="1031" xfId="0" applyFont="1" applyBorder="1" applyAlignment="1">
      <alignment horizontal="center" vertical="center" wrapText="1"/>
    </xf>
    <xf numFmtId="0" fontId="5" fillId="0" borderId="1014" xfId="0" applyFont="1" applyBorder="1" applyAlignment="1">
      <alignment horizontal="center" vertical="center" wrapText="1"/>
    </xf>
    <xf numFmtId="1" fontId="5" fillId="4" borderId="550" xfId="0" applyNumberFormat="1" applyFont="1" applyFill="1" applyBorder="1" applyAlignment="1" applyProtection="1">
      <alignment wrapText="1"/>
      <protection locked="0"/>
    </xf>
    <xf numFmtId="1" fontId="5" fillId="4" borderId="324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0" borderId="1082" xfId="0" applyNumberFormat="1" applyFont="1" applyBorder="1" applyAlignment="1">
      <alignment wrapText="1"/>
    </xf>
    <xf numFmtId="1" fontId="5" fillId="3" borderId="847" xfId="0" applyNumberFormat="1" applyFont="1" applyFill="1" applyBorder="1"/>
    <xf numFmtId="1" fontId="5" fillId="3" borderId="780" xfId="0" applyNumberFormat="1" applyFont="1" applyFill="1" applyBorder="1"/>
    <xf numFmtId="1" fontId="5" fillId="3" borderId="782" xfId="0" applyNumberFormat="1" applyFont="1" applyFill="1" applyBorder="1"/>
    <xf numFmtId="1" fontId="5" fillId="0" borderId="279" xfId="0" applyNumberFormat="1" applyFont="1" applyBorder="1" applyAlignment="1">
      <alignment wrapText="1"/>
    </xf>
    <xf numFmtId="1" fontId="5" fillId="0" borderId="1000" xfId="0" applyNumberFormat="1" applyFont="1" applyBorder="1" applyAlignment="1">
      <alignment wrapText="1"/>
    </xf>
    <xf numFmtId="1" fontId="5" fillId="0" borderId="846" xfId="0" applyNumberFormat="1" applyFont="1" applyBorder="1" applyAlignment="1">
      <alignment wrapText="1"/>
    </xf>
    <xf numFmtId="1" fontId="16" fillId="3" borderId="1011" xfId="0" applyNumberFormat="1" applyFont="1" applyFill="1" applyBorder="1"/>
    <xf numFmtId="1" fontId="16" fillId="3" borderId="1014" xfId="0" applyNumberFormat="1" applyFont="1" applyFill="1" applyBorder="1"/>
    <xf numFmtId="1" fontId="5" fillId="3" borderId="1018" xfId="0" applyNumberFormat="1" applyFont="1" applyFill="1" applyBorder="1"/>
    <xf numFmtId="1" fontId="5" fillId="3" borderId="1015" xfId="0" applyNumberFormat="1" applyFont="1" applyFill="1" applyBorder="1"/>
    <xf numFmtId="1" fontId="5" fillId="3" borderId="1016" xfId="0" applyNumberFormat="1" applyFont="1" applyFill="1" applyBorder="1"/>
    <xf numFmtId="1" fontId="5" fillId="3" borderId="1014" xfId="0" applyNumberFormat="1" applyFont="1" applyFill="1" applyBorder="1"/>
    <xf numFmtId="0" fontId="5" fillId="0" borderId="1018" xfId="0" applyFont="1" applyBorder="1" applyAlignment="1">
      <alignment horizontal="center"/>
    </xf>
    <xf numFmtId="0" fontId="5" fillId="0" borderId="1010" xfId="0" applyFont="1" applyBorder="1" applyAlignment="1">
      <alignment horizontal="center"/>
    </xf>
    <xf numFmtId="0" fontId="5" fillId="0" borderId="1000" xfId="0" applyFont="1" applyBorder="1" applyAlignment="1">
      <alignment vertical="center"/>
    </xf>
    <xf numFmtId="0" fontId="5" fillId="0" borderId="1082" xfId="0" applyFont="1" applyBorder="1" applyAlignment="1">
      <alignment vertical="center"/>
    </xf>
    <xf numFmtId="0" fontId="5" fillId="0" borderId="846" xfId="0" applyFont="1" applyBorder="1" applyAlignment="1">
      <alignment vertical="center"/>
    </xf>
    <xf numFmtId="0" fontId="5" fillId="0" borderId="1018" xfId="0" applyFont="1" applyBorder="1" applyAlignment="1">
      <alignment horizontal="center" vertical="center"/>
    </xf>
    <xf numFmtId="0" fontId="5" fillId="0" borderId="1000" xfId="0" applyFont="1" applyBorder="1"/>
    <xf numFmtId="0" fontId="5" fillId="0" borderId="1082" xfId="0" applyFont="1" applyBorder="1"/>
    <xf numFmtId="0" fontId="5" fillId="0" borderId="1000" xfId="0" applyFont="1" applyBorder="1" applyAlignment="1">
      <alignment horizontal="left" vertical="center"/>
    </xf>
    <xf numFmtId="0" fontId="5" fillId="0" borderId="1082" xfId="0" applyFont="1" applyBorder="1" applyAlignment="1">
      <alignment horizontal="left" vertical="center"/>
    </xf>
    <xf numFmtId="0" fontId="5" fillId="0" borderId="551" xfId="0" applyFont="1" applyBorder="1" applyAlignment="1">
      <alignment horizontal="left" vertical="center"/>
    </xf>
    <xf numFmtId="0" fontId="5" fillId="0" borderId="846" xfId="0" applyFont="1" applyBorder="1" applyAlignment="1">
      <alignment horizontal="left" vertical="center"/>
    </xf>
    <xf numFmtId="0" fontId="5" fillId="0" borderId="1018" xfId="0" applyFont="1" applyBorder="1" applyAlignment="1">
      <alignment horizontal="left" vertical="center"/>
    </xf>
    <xf numFmtId="1" fontId="5" fillId="4" borderId="1015" xfId="0" applyNumberFormat="1" applyFont="1" applyFill="1" applyBorder="1" applyAlignment="1" applyProtection="1">
      <alignment wrapText="1"/>
      <protection locked="0"/>
    </xf>
    <xf numFmtId="1" fontId="5" fillId="4" borderId="1016" xfId="0" applyNumberFormat="1" applyFont="1" applyFill="1" applyBorder="1" applyAlignment="1" applyProtection="1">
      <alignment wrapText="1"/>
      <protection locked="0"/>
    </xf>
    <xf numFmtId="1" fontId="5" fillId="4" borderId="782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224" xfId="0" applyNumberFormat="1" applyFont="1" applyFill="1" applyBorder="1" applyAlignment="1" applyProtection="1">
      <alignment wrapText="1"/>
      <protection locked="0"/>
    </xf>
    <xf numFmtId="0" fontId="5" fillId="0" borderId="1071" xfId="0" applyFont="1" applyBorder="1" applyAlignment="1">
      <alignment horizontal="left" vertical="center"/>
    </xf>
    <xf numFmtId="1" fontId="5" fillId="0" borderId="1092" xfId="0" applyNumberFormat="1" applyFont="1" applyBorder="1" applyAlignment="1">
      <alignment wrapText="1"/>
    </xf>
    <xf numFmtId="1" fontId="5" fillId="4" borderId="1093" xfId="0" applyNumberFormat="1" applyFont="1" applyFill="1" applyBorder="1" applyAlignment="1" applyProtection="1">
      <alignment wrapText="1"/>
      <protection locked="0"/>
    </xf>
    <xf numFmtId="1" fontId="5" fillId="5" borderId="785" xfId="0" applyNumberFormat="1" applyFont="1" applyFill="1" applyBorder="1" applyAlignment="1">
      <alignment wrapText="1"/>
    </xf>
    <xf numFmtId="1" fontId="5" fillId="5" borderId="782" xfId="0" applyNumberFormat="1" applyFont="1" applyFill="1" applyBorder="1" applyAlignment="1">
      <alignment wrapText="1"/>
    </xf>
    <xf numFmtId="1" fontId="5" fillId="5" borderId="550" xfId="0" applyNumberFormat="1" applyFont="1" applyFill="1" applyBorder="1" applyAlignment="1">
      <alignment wrapText="1"/>
    </xf>
    <xf numFmtId="0" fontId="5" fillId="0" borderId="1016" xfId="0" applyFont="1" applyBorder="1" applyAlignment="1">
      <alignment horizontal="center" vertical="center" wrapText="1"/>
    </xf>
    <xf numFmtId="0" fontId="5" fillId="0" borderId="551" xfId="0" applyFont="1" applyBorder="1"/>
    <xf numFmtId="1" fontId="56" fillId="33" borderId="0" xfId="0" applyNumberFormat="1" applyFont="1" applyFill="1"/>
    <xf numFmtId="1" fontId="5" fillId="4" borderId="1388" xfId="0" applyNumberFormat="1" applyFont="1" applyFill="1" applyBorder="1" applyProtection="1">
      <protection locked="0"/>
    </xf>
    <xf numFmtId="1" fontId="5" fillId="0" borderId="1387" xfId="0" applyNumberFormat="1" applyFont="1" applyBorder="1" applyAlignment="1">
      <alignment horizontal="center" vertical="center" wrapText="1"/>
    </xf>
    <xf numFmtId="1" fontId="5" fillId="4" borderId="1119" xfId="0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0" borderId="1439" xfId="0" applyNumberFormat="1" applyFont="1" applyBorder="1" applyAlignment="1">
      <alignment horizontal="center" vertical="center" wrapText="1"/>
    </xf>
    <xf numFmtId="1" fontId="5" fillId="4" borderId="1439" xfId="0" applyNumberFormat="1" applyFont="1" applyFill="1" applyBorder="1" applyProtection="1">
      <protection locked="0"/>
    </xf>
    <xf numFmtId="1" fontId="5" fillId="4" borderId="1440" xfId="0" applyNumberFormat="1" applyFont="1" applyFill="1" applyBorder="1" applyProtection="1">
      <protection locked="0"/>
    </xf>
    <xf numFmtId="0" fontId="34" fillId="40" borderId="434" xfId="0" applyFont="1" applyFill="1" applyBorder="1" applyAlignment="1">
      <alignment horizontal="center" vertical="center" wrapText="1"/>
    </xf>
    <xf numFmtId="0" fontId="35" fillId="0" borderId="279" xfId="0" applyFont="1" applyBorder="1" applyAlignment="1">
      <alignment horizontal="center" vertical="center" wrapText="1"/>
    </xf>
    <xf numFmtId="0" fontId="35" fillId="0" borderId="343" xfId="0" applyFont="1" applyBorder="1" applyAlignment="1">
      <alignment horizontal="center" vertical="center" wrapText="1"/>
    </xf>
    <xf numFmtId="0" fontId="17" fillId="39" borderId="456" xfId="0" applyFont="1" applyFill="1" applyBorder="1" applyAlignment="1">
      <alignment horizontal="center" vertical="center" wrapText="1"/>
    </xf>
    <xf numFmtId="0" fontId="17" fillId="0" borderId="437" xfId="0" applyFont="1" applyBorder="1" applyAlignment="1">
      <alignment horizontal="center" vertical="center" wrapText="1"/>
    </xf>
    <xf numFmtId="0" fontId="14" fillId="39" borderId="456" xfId="0" applyFont="1" applyFill="1" applyBorder="1" applyAlignment="1">
      <alignment horizontal="center" vertical="center" wrapText="1"/>
    </xf>
    <xf numFmtId="0" fontId="14" fillId="39" borderId="436" xfId="0" applyFont="1" applyFill="1" applyBorder="1" applyAlignment="1">
      <alignment horizontal="center" vertical="center" wrapText="1"/>
    </xf>
    <xf numFmtId="0" fontId="14" fillId="39" borderId="437" xfId="0" applyFont="1" applyFill="1" applyBorder="1" applyAlignment="1">
      <alignment horizontal="center" vertical="center" wrapText="1"/>
    </xf>
    <xf numFmtId="0" fontId="28" fillId="40" borderId="456" xfId="7" applyFont="1" applyFill="1" applyBorder="1" applyAlignment="1">
      <alignment horizontal="center" vertical="center"/>
    </xf>
    <xf numFmtId="0" fontId="28" fillId="40" borderId="437" xfId="7" applyFont="1" applyFill="1" applyBorder="1" applyAlignment="1">
      <alignment horizontal="center" vertical="center"/>
    </xf>
    <xf numFmtId="0" fontId="28" fillId="39" borderId="456" xfId="0" applyFont="1" applyFill="1" applyBorder="1" applyAlignment="1">
      <alignment horizontal="center" vertical="center"/>
    </xf>
    <xf numFmtId="0" fontId="28" fillId="39" borderId="437" xfId="0" applyFont="1" applyFill="1" applyBorder="1" applyAlignment="1">
      <alignment horizontal="center" vertical="center"/>
    </xf>
    <xf numFmtId="1" fontId="14" fillId="0" borderId="430" xfId="39" applyNumberFormat="1" applyFont="1" applyBorder="1" applyAlignment="1" applyProtection="1">
      <alignment horizontal="left" wrapText="1"/>
    </xf>
    <xf numFmtId="1" fontId="14" fillId="0" borderId="469" xfId="39" applyNumberFormat="1" applyFont="1" applyBorder="1" applyAlignment="1" applyProtection="1">
      <alignment horizontal="left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434" xfId="39" applyNumberFormat="1" applyFont="1" applyBorder="1" applyAlignment="1" applyProtection="1">
      <alignment horizontal="center" vertical="center" wrapText="1"/>
    </xf>
    <xf numFmtId="1" fontId="5" fillId="0" borderId="279" xfId="39" applyNumberFormat="1" applyFont="1" applyBorder="1" applyAlignment="1" applyProtection="1">
      <alignment horizontal="center" vertical="center" wrapText="1"/>
    </xf>
    <xf numFmtId="1" fontId="5" fillId="0" borderId="343" xfId="39" applyNumberFormat="1" applyFont="1" applyBorder="1" applyAlignment="1" applyProtection="1">
      <alignment horizontal="center" vertic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0" borderId="483" xfId="39" applyNumberFormat="1" applyFont="1" applyBorder="1" applyAlignment="1" applyProtection="1">
      <alignment horizontal="center" vertical="center" wrapText="1"/>
      <protection hidden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245" xfId="39" applyFont="1" applyBorder="1" applyAlignment="1" applyProtection="1">
      <alignment horizontal="center" vertical="center" wrapText="1"/>
    </xf>
    <xf numFmtId="0" fontId="5" fillId="0" borderId="466" xfId="39" applyFont="1" applyBorder="1" applyAlignment="1" applyProtection="1">
      <alignment horizontal="center" vertical="center" wrapText="1"/>
    </xf>
    <xf numFmtId="0" fontId="5" fillId="0" borderId="433" xfId="39" applyFont="1" applyBorder="1" applyAlignment="1" applyProtection="1">
      <alignment horizontal="center" vertical="center" wrapText="1"/>
    </xf>
    <xf numFmtId="0" fontId="5" fillId="0" borderId="260" xfId="39" applyFont="1" applyBorder="1" applyAlignment="1" applyProtection="1">
      <alignment horizontal="center" vertical="center" wrapText="1"/>
    </xf>
    <xf numFmtId="0" fontId="5" fillId="0" borderId="471" xfId="39" applyFont="1" applyBorder="1" applyAlignment="1" applyProtection="1">
      <alignment horizontal="center" vertical="center" wrapText="1"/>
    </xf>
    <xf numFmtId="1" fontId="5" fillId="0" borderId="433" xfId="39" applyNumberFormat="1" applyFont="1" applyBorder="1" applyAlignment="1" applyProtection="1">
      <alignment horizontal="center" vertical="center" wrapText="1"/>
    </xf>
    <xf numFmtId="1" fontId="5" fillId="0" borderId="471" xfId="39" applyNumberFormat="1" applyFont="1" applyBorder="1" applyAlignment="1" applyProtection="1">
      <alignment horizontal="center" vertical="center" wrapText="1"/>
    </xf>
    <xf numFmtId="1" fontId="5" fillId="0" borderId="529" xfId="39" applyNumberFormat="1" applyFont="1" applyBorder="1" applyAlignment="1" applyProtection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0" fontId="5" fillId="0" borderId="433" xfId="39" applyFont="1" applyBorder="1" applyAlignment="1" applyProtection="1">
      <alignment horizontal="center" wrapText="1"/>
    </xf>
    <xf numFmtId="0" fontId="5" fillId="0" borderId="260" xfId="39" applyFont="1" applyBorder="1" applyAlignment="1" applyProtection="1">
      <alignment horizontal="center" wrapText="1"/>
    </xf>
    <xf numFmtId="0" fontId="5" fillId="0" borderId="471" xfId="39" applyFont="1" applyBorder="1" applyAlignment="1" applyProtection="1">
      <alignment horizontal="center" wrapText="1"/>
    </xf>
    <xf numFmtId="1" fontId="5" fillId="0" borderId="526" xfId="39" applyNumberFormat="1" applyFont="1" applyBorder="1" applyAlignment="1" applyProtection="1">
      <alignment horizontal="center" vertical="center" wrapText="1"/>
      <protection hidden="1"/>
    </xf>
    <xf numFmtId="1" fontId="14" fillId="3" borderId="436" xfId="0" applyNumberFormat="1" applyFont="1" applyFill="1" applyBorder="1" applyAlignment="1">
      <alignment horizontal="left"/>
    </xf>
    <xf numFmtId="1" fontId="14" fillId="3" borderId="469" xfId="0" applyNumberFormat="1" applyFont="1" applyFill="1" applyBorder="1" applyAlignment="1">
      <alignment horizontal="left"/>
    </xf>
    <xf numFmtId="1" fontId="14" fillId="0" borderId="483" xfId="0" applyNumberFormat="1" applyFont="1" applyBorder="1" applyAlignment="1">
      <alignment horizontal="left"/>
    </xf>
    <xf numFmtId="1" fontId="14" fillId="0" borderId="484" xfId="0" applyNumberFormat="1" applyFont="1" applyBorder="1" applyAlignment="1">
      <alignment horizontal="left"/>
    </xf>
    <xf numFmtId="1" fontId="14" fillId="0" borderId="510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38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6" xfId="39" applyFont="1" applyBorder="1" applyAlignment="1" applyProtection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293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1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2" xfId="39" applyNumberFormat="1" applyFont="1" applyBorder="1" applyAlignment="1" applyProtection="1">
      <alignment horizontal="center" vertical="center" wrapText="1"/>
    </xf>
    <xf numFmtId="1" fontId="5" fillId="3" borderId="451" xfId="0" applyNumberFormat="1" applyFont="1" applyFill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center" vertical="center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279" xfId="0" applyNumberFormat="1" applyFont="1" applyBorder="1" applyAlignment="1">
      <alignment horizontal="center" vertical="center"/>
    </xf>
    <xf numFmtId="1" fontId="5" fillId="0" borderId="343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3" borderId="519" xfId="0" applyNumberFormat="1" applyFont="1" applyFill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3" borderId="503" xfId="0" applyNumberFormat="1" applyFont="1" applyFill="1" applyBorder="1" applyAlignment="1">
      <alignment horizontal="center" vertical="center" wrapText="1"/>
    </xf>
    <xf numFmtId="1" fontId="5" fillId="3" borderId="343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3" borderId="518" xfId="0" applyNumberFormat="1" applyFont="1" applyFill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343" xfId="0" applyNumberFormat="1" applyFont="1" applyBorder="1" applyAlignment="1">
      <alignment horizontal="left" vertical="center" wrapText="1"/>
    </xf>
    <xf numFmtId="1" fontId="5" fillId="0" borderId="503" xfId="0" applyNumberFormat="1" applyFont="1" applyBorder="1" applyAlignment="1">
      <alignment horizontal="left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3" borderId="456" xfId="0" applyNumberFormat="1" applyFont="1" applyFill="1" applyBorder="1" applyAlignment="1">
      <alignment horizontal="center" vertical="center" wrapText="1"/>
    </xf>
    <xf numFmtId="1" fontId="5" fillId="3" borderId="437" xfId="0" applyNumberFormat="1" applyFont="1" applyFill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3" borderId="1331" xfId="0" applyNumberFormat="1" applyFont="1" applyFill="1" applyBorder="1" applyAlignment="1">
      <alignment horizontal="center" vertical="center" wrapText="1"/>
    </xf>
    <xf numFmtId="1" fontId="5" fillId="3" borderId="1332" xfId="0" applyNumberFormat="1" applyFont="1" applyFill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3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79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left" vertical="center"/>
    </xf>
    <xf numFmtId="1" fontId="5" fillId="3" borderId="1330" xfId="0" applyNumberFormat="1" applyFont="1" applyFill="1" applyBorder="1" applyAlignment="1">
      <alignment horizontal="center" vertical="center" wrapText="1"/>
    </xf>
    <xf numFmtId="1" fontId="5" fillId="3" borderId="332" xfId="0" applyNumberFormat="1" applyFont="1" applyFill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/>
    <xf numFmtId="1" fontId="3" fillId="0" borderId="526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1311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3" borderId="343" xfId="0" applyNumberFormat="1" applyFont="1" applyFill="1" applyBorder="1" applyAlignment="1">
      <alignment horizontal="center" vertical="center" wrapText="1"/>
    </xf>
    <xf numFmtId="1" fontId="2" fillId="3" borderId="469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219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434" xfId="0" applyFont="1" applyBorder="1" applyAlignment="1">
      <alignment horizontal="left" vertical="center" wrapText="1"/>
    </xf>
    <xf numFmtId="0" fontId="5" fillId="0" borderId="279" xfId="0" applyFont="1" applyBorder="1" applyAlignment="1">
      <alignment horizontal="left" vertical="center" wrapText="1"/>
    </xf>
    <xf numFmtId="0" fontId="5" fillId="0" borderId="343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7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/>
    </xf>
    <xf numFmtId="0" fontId="5" fillId="0" borderId="359" xfId="0" applyFont="1" applyBorder="1" applyAlignment="1">
      <alignment horizontal="center" vertical="center"/>
    </xf>
    <xf numFmtId="0" fontId="5" fillId="0" borderId="281" xfId="0" applyFont="1" applyBorder="1" applyAlignment="1">
      <alignment horizontal="center" vertical="center"/>
    </xf>
    <xf numFmtId="0" fontId="5" fillId="0" borderId="543" xfId="0" applyFont="1" applyBorder="1" applyAlignment="1">
      <alignment horizontal="center" vertical="center"/>
    </xf>
    <xf numFmtId="0" fontId="5" fillId="0" borderId="364" xfId="0" applyFont="1" applyBorder="1" applyAlignment="1">
      <alignment horizontal="center" vertical="center"/>
    </xf>
    <xf numFmtId="0" fontId="5" fillId="0" borderId="518" xfId="0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359" xfId="15" applyNumberFormat="1" applyFont="1" applyBorder="1" applyAlignment="1">
      <alignment horizontal="center" vertical="center" wrapText="1"/>
    </xf>
    <xf numFmtId="1" fontId="5" fillId="0" borderId="543" xfId="15" applyNumberFormat="1" applyFont="1" applyBorder="1" applyAlignment="1">
      <alignment horizontal="center" vertical="center" wrapText="1"/>
    </xf>
    <xf numFmtId="1" fontId="5" fillId="0" borderId="518" xfId="15" applyNumberFormat="1" applyFont="1" applyBorder="1" applyAlignment="1">
      <alignment horizontal="center" vertical="center" wrapText="1"/>
    </xf>
    <xf numFmtId="1" fontId="5" fillId="0" borderId="360" xfId="15" applyNumberFormat="1" applyFont="1" applyBorder="1" applyAlignment="1" applyProtection="1">
      <alignment horizontal="center" vertical="center" wrapText="1"/>
      <protection locked="0"/>
    </xf>
    <xf numFmtId="1" fontId="5" fillId="0" borderId="359" xfId="15" applyNumberFormat="1" applyFont="1" applyBorder="1" applyAlignment="1" applyProtection="1">
      <alignment horizontal="center" vertical="center" wrapText="1"/>
      <protection locked="0"/>
    </xf>
    <xf numFmtId="1" fontId="5" fillId="0" borderId="566" xfId="15" applyNumberFormat="1" applyFont="1" applyBorder="1" applyAlignment="1" applyProtection="1">
      <alignment horizontal="center" vertical="center" wrapText="1"/>
      <protection locked="0"/>
    </xf>
    <xf numFmtId="1" fontId="5" fillId="0" borderId="518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364" xfId="15" applyNumberFormat="1" applyFont="1" applyBorder="1" applyAlignment="1" applyProtection="1">
      <alignment horizontal="center" vertical="center" wrapText="1"/>
      <protection locked="0"/>
    </xf>
    <xf numFmtId="0" fontId="5" fillId="0" borderId="435" xfId="0" applyFont="1" applyBorder="1" applyAlignment="1">
      <alignment horizontal="center" vertical="center" wrapText="1"/>
    </xf>
    <xf numFmtId="0" fontId="5" fillId="0" borderId="360" xfId="0" applyFont="1" applyBorder="1" applyAlignment="1">
      <alignment horizontal="center" vertical="center" wrapText="1"/>
    </xf>
    <xf numFmtId="0" fontId="5" fillId="0" borderId="359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566" xfId="0" applyFont="1" applyBorder="1" applyAlignment="1">
      <alignment horizontal="center" vertical="center" wrapText="1"/>
    </xf>
    <xf numFmtId="0" fontId="5" fillId="0" borderId="518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wrapText="1"/>
    </xf>
    <xf numFmtId="0" fontId="5" fillId="0" borderId="526" xfId="0" applyFont="1" applyBorder="1" applyAlignment="1">
      <alignment horizontal="center" wrapText="1"/>
    </xf>
    <xf numFmtId="0" fontId="5" fillId="0" borderId="1311" xfId="0" applyFont="1" applyBorder="1" applyAlignment="1">
      <alignment horizontal="center" vertical="center" wrapText="1"/>
    </xf>
    <xf numFmtId="0" fontId="5" fillId="0" borderId="790" xfId="0" applyFont="1" applyBorder="1" applyAlignment="1">
      <alignment horizontal="center" vertical="center" wrapText="1"/>
    </xf>
    <xf numFmtId="0" fontId="5" fillId="0" borderId="1228" xfId="0" applyFont="1" applyBorder="1" applyAlignment="1">
      <alignment horizontal="center" vertical="center" wrapText="1"/>
    </xf>
    <xf numFmtId="0" fontId="5" fillId="0" borderId="846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left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45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3" xfId="0" applyFont="1" applyBorder="1" applyAlignment="1">
      <alignment horizontal="left" vertical="center" wrapText="1"/>
    </xf>
    <xf numFmtId="0" fontId="5" fillId="0" borderId="404" xfId="0" applyFont="1" applyBorder="1" applyAlignment="1">
      <alignment horizontal="left" vertical="center" wrapText="1"/>
    </xf>
    <xf numFmtId="0" fontId="5" fillId="0" borderId="398" xfId="0" applyFont="1" applyBorder="1" applyAlignment="1">
      <alignment horizontal="left" vertical="center" wrapText="1"/>
    </xf>
    <xf numFmtId="0" fontId="5" fillId="0" borderId="375" xfId="0" applyFont="1" applyBorder="1" applyAlignment="1">
      <alignment horizontal="left" vertical="center" wrapText="1"/>
    </xf>
    <xf numFmtId="1" fontId="5" fillId="0" borderId="512" xfId="15" quotePrefix="1" applyNumberFormat="1" applyFont="1" applyBorder="1" applyAlignment="1">
      <alignment horizontal="center" vertical="center" wrapText="1"/>
    </xf>
    <xf numFmtId="1" fontId="5" fillId="0" borderId="483" xfId="15" quotePrefix="1" applyNumberFormat="1" applyFont="1" applyBorder="1" applyAlignment="1">
      <alignment horizontal="center" vertical="center" wrapText="1"/>
    </xf>
    <xf numFmtId="1" fontId="5" fillId="0" borderId="526" xfId="15" quotePrefix="1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6" xfId="15" applyNumberFormat="1" applyFont="1" applyBorder="1" applyAlignment="1" applyProtection="1">
      <alignment horizontal="center" vertical="center" wrapText="1"/>
      <protection locked="0"/>
    </xf>
    <xf numFmtId="1" fontId="5" fillId="0" borderId="349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6" xfId="15" applyNumberFormat="1" applyFont="1" applyBorder="1" applyAlignment="1" applyProtection="1">
      <alignment horizontal="center" vertical="center" wrapText="1"/>
      <protection locked="0"/>
    </xf>
    <xf numFmtId="1" fontId="5" fillId="0" borderId="443" xfId="15" applyNumberFormat="1" applyFont="1" applyBorder="1" applyAlignment="1">
      <alignment horizontal="center" vertical="center" wrapText="1"/>
    </xf>
    <xf numFmtId="1" fontId="5" fillId="0" borderId="224" xfId="15" applyNumberFormat="1" applyFont="1" applyBorder="1" applyAlignment="1">
      <alignment horizontal="center" vertical="center" wrapText="1"/>
    </xf>
    <xf numFmtId="1" fontId="5" fillId="0" borderId="360" xfId="15" applyNumberFormat="1" applyFont="1" applyBorder="1" applyAlignment="1">
      <alignment horizontal="center" vertical="center" wrapText="1"/>
    </xf>
    <xf numFmtId="1" fontId="5" fillId="0" borderId="566" xfId="15" applyNumberFormat="1" applyFont="1" applyBorder="1" applyAlignment="1">
      <alignment horizontal="center" vertical="center" wrapText="1"/>
    </xf>
    <xf numFmtId="1" fontId="5" fillId="0" borderId="439" xfId="15" applyNumberFormat="1" applyFont="1" applyBorder="1" applyAlignment="1">
      <alignment horizontal="center" vertical="center" wrapText="1"/>
    </xf>
    <xf numFmtId="1" fontId="5" fillId="0" borderId="344" xfId="15" applyNumberFormat="1" applyFont="1" applyBorder="1" applyAlignment="1">
      <alignment horizontal="center" vertical="center" wrapText="1"/>
    </xf>
    <xf numFmtId="1" fontId="5" fillId="0" borderId="439" xfId="15" applyNumberFormat="1" applyFont="1" applyBorder="1" applyAlignment="1">
      <alignment horizontal="left" vertical="center" wrapText="1"/>
    </xf>
    <xf numFmtId="1" fontId="5" fillId="0" borderId="440" xfId="15" applyNumberFormat="1" applyFont="1" applyBorder="1" applyAlignment="1">
      <alignment horizontal="left" vertical="center" wrapText="1"/>
    </xf>
    <xf numFmtId="1" fontId="5" fillId="0" borderId="444" xfId="15" applyNumberFormat="1" applyFont="1" applyBorder="1" applyAlignment="1">
      <alignment horizontal="left" vertical="center" wrapText="1"/>
    </xf>
    <xf numFmtId="1" fontId="5" fillId="0" borderId="370" xfId="15" applyNumberFormat="1" applyFont="1" applyBorder="1" applyAlignment="1">
      <alignment horizontal="left" vertical="center" wrapText="1"/>
    </xf>
    <xf numFmtId="1" fontId="5" fillId="0" borderId="396" xfId="15" applyNumberFormat="1" applyFont="1" applyBorder="1" applyAlignment="1">
      <alignment horizontal="left" vertical="center" wrapText="1"/>
    </xf>
    <xf numFmtId="1" fontId="5" fillId="0" borderId="380" xfId="15" applyNumberFormat="1" applyFont="1" applyBorder="1" applyAlignment="1">
      <alignment horizontal="left" vertical="center" wrapText="1"/>
    </xf>
    <xf numFmtId="0" fontId="5" fillId="0" borderId="440" xfId="0" applyFont="1" applyBorder="1" applyAlignment="1">
      <alignment horizontal="center" vertical="center" wrapText="1"/>
    </xf>
    <xf numFmtId="0" fontId="5" fillId="0" borderId="225" xfId="0" applyFont="1" applyBorder="1" applyAlignment="1">
      <alignment horizontal="center" vertical="center" wrapText="1"/>
    </xf>
    <xf numFmtId="1" fontId="5" fillId="0" borderId="1368" xfId="0" applyNumberFormat="1" applyFont="1" applyBorder="1" applyAlignment="1">
      <alignment horizontal="center" vertical="center" wrapText="1"/>
    </xf>
    <xf numFmtId="1" fontId="5" fillId="0" borderId="1363" xfId="0" applyNumberFormat="1" applyFont="1" applyBorder="1" applyAlignment="1">
      <alignment horizontal="center" vertical="center" wrapText="1"/>
    </xf>
    <xf numFmtId="1" fontId="5" fillId="0" borderId="1370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left" vertical="center"/>
    </xf>
    <xf numFmtId="0" fontId="56" fillId="0" borderId="386" xfId="0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left" vertical="center"/>
    </xf>
    <xf numFmtId="1" fontId="5" fillId="0" borderId="445" xfId="0" applyNumberFormat="1" applyFont="1" applyBorder="1" applyAlignment="1">
      <alignment horizontal="left" vertical="center"/>
    </xf>
    <xf numFmtId="1" fontId="5" fillId="0" borderId="281" xfId="0" applyNumberFormat="1" applyFont="1" applyBorder="1" applyAlignment="1">
      <alignment horizontal="left" vertical="center"/>
    </xf>
    <xf numFmtId="1" fontId="5" fillId="0" borderId="543" xfId="0" applyNumberFormat="1" applyFont="1" applyBorder="1" applyAlignment="1">
      <alignment horizontal="left" vertical="center"/>
    </xf>
    <xf numFmtId="1" fontId="5" fillId="0" borderId="512" xfId="0" applyNumberFormat="1" applyFont="1" applyBorder="1" applyAlignment="1">
      <alignment horizontal="left" wrapText="1"/>
    </xf>
    <xf numFmtId="1" fontId="5" fillId="0" borderId="521" xfId="0" applyNumberFormat="1" applyFont="1" applyBorder="1" applyAlignment="1">
      <alignment horizontal="left" wrapText="1"/>
    </xf>
    <xf numFmtId="1" fontId="5" fillId="0" borderId="447" xfId="0" applyNumberFormat="1" applyFont="1" applyBorder="1" applyAlignment="1">
      <alignment horizontal="left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left"/>
    </xf>
    <xf numFmtId="1" fontId="5" fillId="0" borderId="386" xfId="0" applyNumberFormat="1" applyFont="1" applyBorder="1" applyAlignment="1">
      <alignment horizontal="left"/>
    </xf>
    <xf numFmtId="1" fontId="5" fillId="0" borderId="390" xfId="0" applyNumberFormat="1" applyFont="1" applyBorder="1" applyAlignment="1">
      <alignment horizontal="left" wrapText="1"/>
    </xf>
    <xf numFmtId="1" fontId="5" fillId="0" borderId="386" xfId="0" applyNumberFormat="1" applyFont="1" applyBorder="1" applyAlignment="1">
      <alignment horizontal="left" wrapText="1"/>
    </xf>
    <xf numFmtId="0" fontId="5" fillId="0" borderId="512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5" xfId="15" applyNumberFormat="1" applyFont="1" applyBorder="1" applyAlignment="1">
      <alignment horizontal="center" vertical="center" wrapText="1"/>
    </xf>
    <xf numFmtId="1" fontId="5" fillId="0" borderId="281" xfId="15" applyNumberFormat="1" applyFont="1" applyBorder="1" applyAlignment="1">
      <alignment horizontal="center" vertical="center" wrapText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center" vertical="center"/>
    </xf>
    <xf numFmtId="1" fontId="5" fillId="0" borderId="364" xfId="15" applyNumberFormat="1" applyFont="1" applyBorder="1" applyAlignment="1">
      <alignment horizontal="center" vertical="center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445" xfId="15" applyNumberFormat="1" applyFont="1" applyBorder="1" applyAlignment="1">
      <alignment horizontal="left" vertical="center" wrapText="1"/>
    </xf>
    <xf numFmtId="1" fontId="5" fillId="0" borderId="390" xfId="15" applyNumberFormat="1" applyFont="1" applyBorder="1" applyAlignment="1">
      <alignment horizontal="left" vertical="center" wrapText="1"/>
    </xf>
    <xf numFmtId="1" fontId="5" fillId="0" borderId="386" xfId="15" applyNumberFormat="1" applyFont="1" applyBorder="1" applyAlignment="1">
      <alignment horizontal="left" vertical="center" wrapText="1"/>
    </xf>
    <xf numFmtId="1" fontId="5" fillId="0" borderId="404" xfId="15" applyNumberFormat="1" applyFont="1" applyBorder="1" applyAlignment="1">
      <alignment horizontal="left" vertical="center" wrapText="1"/>
    </xf>
    <xf numFmtId="1" fontId="5" fillId="0" borderId="375" xfId="15" applyNumberFormat="1" applyFont="1" applyBorder="1" applyAlignment="1">
      <alignment horizontal="left" vertical="center" wrapText="1"/>
    </xf>
    <xf numFmtId="0" fontId="5" fillId="0" borderId="519" xfId="0" applyFont="1" applyBorder="1" applyAlignment="1">
      <alignment horizontal="center" vertical="center" wrapText="1"/>
    </xf>
    <xf numFmtId="0" fontId="5" fillId="0" borderId="483" xfId="0" applyFont="1" applyBorder="1" applyAlignment="1">
      <alignment horizontal="center" vertical="center" wrapText="1"/>
    </xf>
    <xf numFmtId="0" fontId="5" fillId="0" borderId="390" xfId="0" applyFont="1" applyBorder="1" applyAlignment="1">
      <alignment horizontal="left" vertical="center" wrapText="1"/>
    </xf>
    <xf numFmtId="0" fontId="5" fillId="0" borderId="386" xfId="0" applyFont="1" applyBorder="1" applyAlignment="1">
      <alignment horizontal="left" vertical="center" wrapText="1"/>
    </xf>
    <xf numFmtId="0" fontId="5" fillId="0" borderId="364" xfId="0" applyFont="1" applyBorder="1" applyAlignment="1">
      <alignment horizontal="left" vertical="center" wrapText="1"/>
    </xf>
    <xf numFmtId="0" fontId="5" fillId="0" borderId="518" xfId="0" applyFont="1" applyBorder="1" applyAlignment="1">
      <alignment horizontal="left" vertical="center" wrapText="1"/>
    </xf>
    <xf numFmtId="1" fontId="5" fillId="0" borderId="570" xfId="15" applyNumberFormat="1" applyFont="1" applyBorder="1" applyAlignment="1" applyProtection="1">
      <alignment horizontal="center" vertical="center" wrapText="1"/>
      <protection locked="0"/>
    </xf>
    <xf numFmtId="1" fontId="5" fillId="0" borderId="366" xfId="15" applyNumberFormat="1" applyFont="1" applyBorder="1" applyAlignment="1" applyProtection="1">
      <alignment horizontal="center" vertical="center" wrapText="1"/>
      <protection locked="0"/>
    </xf>
    <xf numFmtId="1" fontId="5" fillId="0" borderId="1234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7" xfId="15" applyNumberFormat="1" applyFont="1" applyBorder="1" applyAlignment="1" applyProtection="1">
      <alignment horizontal="center" vertical="center" wrapText="1"/>
      <protection locked="0"/>
    </xf>
    <xf numFmtId="1" fontId="5" fillId="0" borderId="1228" xfId="15" applyNumberFormat="1" applyFont="1" applyBorder="1" applyAlignment="1" applyProtection="1">
      <alignment horizontal="center" vertical="center" wrapText="1"/>
      <protection locked="0"/>
    </xf>
    <xf numFmtId="1" fontId="5" fillId="0" borderId="279" xfId="15" applyNumberFormat="1" applyFont="1" applyBorder="1" applyAlignment="1" applyProtection="1">
      <alignment horizontal="center" vertical="center" wrapText="1"/>
      <protection locked="0"/>
    </xf>
    <xf numFmtId="1" fontId="5" fillId="0" borderId="846" xfId="15" applyNumberFormat="1" applyFont="1" applyBorder="1" applyAlignment="1" applyProtection="1">
      <alignment horizontal="center" vertical="center" wrapText="1"/>
      <protection locked="0"/>
    </xf>
    <xf numFmtId="1" fontId="5" fillId="0" borderId="51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35" xfId="14" applyNumberFormat="1" applyFont="1" applyBorder="1" applyAlignment="1">
      <alignment horizontal="center" vertical="center"/>
    </xf>
    <xf numFmtId="1" fontId="5" fillId="0" borderId="360" xfId="14" applyNumberFormat="1" applyFont="1" applyBorder="1" applyAlignment="1">
      <alignment horizontal="center" vertical="center"/>
    </xf>
    <xf numFmtId="1" fontId="5" fillId="0" borderId="359" xfId="14" applyNumberFormat="1" applyFont="1" applyBorder="1" applyAlignment="1">
      <alignment horizontal="center" vertical="center"/>
    </xf>
    <xf numFmtId="1" fontId="5" fillId="0" borderId="364" xfId="14" applyNumberFormat="1" applyFont="1" applyBorder="1" applyAlignment="1">
      <alignment horizontal="center" vertical="center"/>
    </xf>
    <xf numFmtId="1" fontId="5" fillId="0" borderId="566" xfId="14" applyNumberFormat="1" applyFont="1" applyBorder="1" applyAlignment="1">
      <alignment horizontal="center" vertical="center"/>
    </xf>
    <xf numFmtId="1" fontId="5" fillId="0" borderId="518" xfId="14" applyNumberFormat="1" applyFont="1" applyBorder="1" applyAlignment="1">
      <alignment horizontal="center" vertical="center"/>
    </xf>
    <xf numFmtId="1" fontId="5" fillId="0" borderId="519" xfId="15" quotePrefix="1" applyNumberFormat="1" applyFont="1" applyBorder="1" applyAlignment="1">
      <alignment horizontal="center" vertical="center" wrapText="1"/>
    </xf>
    <xf numFmtId="1" fontId="5" fillId="0" borderId="557" xfId="15" quotePrefix="1" applyNumberFormat="1" applyFont="1" applyBorder="1" applyAlignment="1">
      <alignment horizontal="center" vertical="center" wrapText="1"/>
    </xf>
    <xf numFmtId="1" fontId="5" fillId="0" borderId="519" xfId="15" applyNumberFormat="1" applyFont="1" applyBorder="1" applyAlignment="1">
      <alignment horizontal="center" vertical="center" wrapText="1"/>
    </xf>
    <xf numFmtId="1" fontId="5" fillId="0" borderId="434" xfId="15" applyNumberFormat="1" applyFont="1" applyBorder="1" applyAlignment="1">
      <alignment horizontal="left" vertical="center" wrapText="1"/>
    </xf>
    <xf numFmtId="1" fontId="5" fillId="0" borderId="343" xfId="15" applyNumberFormat="1" applyFont="1" applyBorder="1" applyAlignment="1">
      <alignment horizontal="left" vertical="center" wrapText="1"/>
    </xf>
    <xf numFmtId="1" fontId="5" fillId="0" borderId="364" xfId="15" applyNumberFormat="1" applyFont="1" applyBorder="1" applyAlignment="1">
      <alignment horizontal="center"/>
    </xf>
    <xf numFmtId="1" fontId="5" fillId="0" borderId="518" xfId="15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 wrapText="1"/>
    </xf>
    <xf numFmtId="1" fontId="5" fillId="0" borderId="521" xfId="0" applyNumberFormat="1" applyFont="1" applyBorder="1" applyAlignment="1">
      <alignment horizont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14" fillId="3" borderId="360" xfId="0" applyNumberFormat="1" applyFont="1" applyFill="1" applyBorder="1" applyAlignment="1">
      <alignment wrapText="1"/>
    </xf>
    <xf numFmtId="1" fontId="5" fillId="5" borderId="512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5" borderId="483" xfId="0" applyNumberFormat="1" applyFont="1" applyFill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left" vertical="center"/>
    </xf>
    <xf numFmtId="1" fontId="5" fillId="0" borderId="518" xfId="0" applyNumberFormat="1" applyFont="1" applyBorder="1" applyAlignment="1">
      <alignment horizontal="left" vertical="center"/>
    </xf>
    <xf numFmtId="1" fontId="5" fillId="6" borderId="281" xfId="0" applyNumberFormat="1" applyFont="1" applyFill="1" applyBorder="1" applyAlignment="1">
      <alignment horizontal="left" vertical="center" wrapText="1"/>
    </xf>
    <xf numFmtId="1" fontId="5" fillId="6" borderId="512" xfId="0" applyNumberFormat="1" applyFont="1" applyFill="1" applyBorder="1" applyAlignment="1">
      <alignment horizontal="center" vertical="center" wrapText="1"/>
    </xf>
    <xf numFmtId="1" fontId="5" fillId="6" borderId="521" xfId="0" applyNumberFormat="1" applyFont="1" applyFill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left" vertical="center" wrapText="1"/>
    </xf>
    <xf numFmtId="1" fontId="5" fillId="0" borderId="381" xfId="0" applyNumberFormat="1" applyFont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left" vertical="center"/>
    </xf>
    <xf numFmtId="1" fontId="5" fillId="0" borderId="446" xfId="0" applyNumberFormat="1" applyFont="1" applyBorder="1" applyAlignment="1">
      <alignment horizontal="left" vertical="center"/>
    </xf>
    <xf numFmtId="1" fontId="5" fillId="0" borderId="559" xfId="0" applyNumberFormat="1" applyFont="1" applyBorder="1" applyAlignment="1">
      <alignment horizontal="left" vertical="center"/>
    </xf>
    <xf numFmtId="1" fontId="5" fillId="0" borderId="377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3" xfId="0" applyNumberFormat="1" applyFont="1" applyBorder="1" applyAlignment="1">
      <alignment horizontal="left"/>
    </xf>
    <xf numFmtId="1" fontId="5" fillId="0" borderId="398" xfId="0" applyNumberFormat="1" applyFont="1" applyBorder="1" applyAlignment="1">
      <alignment horizontal="left"/>
    </xf>
    <xf numFmtId="1" fontId="5" fillId="0" borderId="375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6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1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left" wrapText="1"/>
    </xf>
    <xf numFmtId="1" fontId="5" fillId="0" borderId="381" xfId="0" applyNumberFormat="1" applyFont="1" applyBorder="1" applyAlignment="1">
      <alignment horizontal="left" wrapText="1"/>
    </xf>
    <xf numFmtId="1" fontId="5" fillId="0" borderId="519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0" borderId="433" xfId="0" applyNumberFormat="1" applyFont="1" applyBorder="1" applyAlignment="1">
      <alignment horizontal="left" vertical="center" wrapText="1"/>
    </xf>
    <xf numFmtId="1" fontId="5" fillId="0" borderId="471" xfId="0" applyNumberFormat="1" applyFont="1" applyBorder="1" applyAlignment="1">
      <alignment horizontal="left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left" vertical="center" wrapText="1"/>
    </xf>
    <xf numFmtId="1" fontId="1" fillId="3" borderId="538" xfId="0" applyNumberFormat="1" applyFont="1" applyFill="1" applyBorder="1" applyAlignment="1">
      <alignment horizontal="center" vertical="center" wrapText="1"/>
    </xf>
    <xf numFmtId="1" fontId="5" fillId="0" borderId="1311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1178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5" borderId="1311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horizontal="center" vertical="center" wrapText="1"/>
    </xf>
    <xf numFmtId="1" fontId="5" fillId="5" borderId="1228" xfId="0" applyNumberFormat="1" applyFont="1" applyFill="1" applyBorder="1" applyAlignment="1">
      <alignment horizontal="center" vertical="center" wrapText="1"/>
    </xf>
    <xf numFmtId="1" fontId="5" fillId="5" borderId="279" xfId="0" applyNumberFormat="1" applyFont="1" applyFill="1" applyBorder="1" applyAlignment="1">
      <alignment horizontal="center" vertical="center" wrapText="1"/>
    </xf>
    <xf numFmtId="1" fontId="5" fillId="5" borderId="846" xfId="0" applyNumberFormat="1" applyFont="1" applyFill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left" wrapText="1"/>
    </xf>
    <xf numFmtId="1" fontId="5" fillId="0" borderId="359" xfId="0" applyNumberFormat="1" applyFont="1" applyBorder="1" applyAlignment="1">
      <alignment horizontal="left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618" xfId="30" applyNumberFormat="1" applyFont="1" applyBorder="1" applyAlignment="1">
      <alignment horizontal="center" vertical="center"/>
    </xf>
    <xf numFmtId="1" fontId="5" fillId="0" borderId="621" xfId="30" applyNumberFormat="1" applyFont="1" applyBorder="1" applyAlignment="1">
      <alignment horizontal="center" vertical="center"/>
    </xf>
    <xf numFmtId="1" fontId="5" fillId="0" borderId="622" xfId="30" applyNumberFormat="1" applyFont="1" applyBorder="1" applyAlignment="1">
      <alignment horizontal="center" vertical="center"/>
    </xf>
    <xf numFmtId="1" fontId="5" fillId="0" borderId="536" xfId="30" applyNumberFormat="1" applyFont="1" applyBorder="1" applyAlignment="1">
      <alignment horizontal="center" vertical="center"/>
    </xf>
    <xf numFmtId="1" fontId="5" fillId="0" borderId="620" xfId="30" applyNumberFormat="1" applyFont="1" applyBorder="1" applyAlignment="1">
      <alignment horizontal="center" vertical="center" wrapText="1"/>
    </xf>
    <xf numFmtId="1" fontId="5" fillId="0" borderId="543" xfId="30" applyNumberFormat="1" applyFont="1" applyBorder="1" applyAlignment="1">
      <alignment horizontal="center" vertical="center" wrapText="1"/>
    </xf>
    <xf numFmtId="1" fontId="5" fillId="0" borderId="518" xfId="30" applyNumberFormat="1" applyFont="1" applyBorder="1" applyAlignment="1">
      <alignment horizontal="center" vertical="center" wrapText="1"/>
    </xf>
    <xf numFmtId="1" fontId="14" fillId="5" borderId="631" xfId="29" quotePrefix="1" applyNumberFormat="1" applyFont="1" applyFill="1" applyBorder="1" applyAlignment="1">
      <alignment horizontal="left"/>
    </xf>
    <xf numFmtId="1" fontId="14" fillId="5" borderId="632" xfId="29" quotePrefix="1" applyNumberFormat="1" applyFont="1" applyFill="1" applyBorder="1" applyAlignment="1">
      <alignment horizontal="left"/>
    </xf>
    <xf numFmtId="1" fontId="5" fillId="0" borderId="617" xfId="29" applyNumberFormat="1" applyFont="1" applyBorder="1" applyAlignment="1">
      <alignment horizontal="center" vertical="center" wrapText="1"/>
    </xf>
    <xf numFmtId="1" fontId="5" fillId="0" borderId="279" xfId="29" applyNumberFormat="1" applyFont="1" applyBorder="1" applyAlignment="1">
      <alignment horizontal="center" vertical="center" wrapText="1"/>
    </xf>
    <xf numFmtId="1" fontId="5" fillId="0" borderId="615" xfId="29" applyNumberFormat="1" applyFont="1" applyBorder="1" applyAlignment="1">
      <alignment horizontal="center" vertical="center" wrapText="1"/>
    </xf>
    <xf numFmtId="1" fontId="5" fillId="0" borderId="619" xfId="30" applyNumberFormat="1" applyFont="1" applyBorder="1" applyAlignment="1">
      <alignment horizontal="center" vertical="center"/>
    </xf>
    <xf numFmtId="1" fontId="5" fillId="0" borderId="620" xfId="30" applyNumberFormat="1" applyFont="1" applyBorder="1" applyAlignment="1">
      <alignment horizontal="center" vertical="center"/>
    </xf>
    <xf numFmtId="1" fontId="5" fillId="0" borderId="566" xfId="30" applyNumberFormat="1" applyFont="1" applyBorder="1" applyAlignment="1">
      <alignment horizontal="center" vertical="center"/>
    </xf>
    <xf numFmtId="1" fontId="5" fillId="0" borderId="518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0" fontId="5" fillId="0" borderId="1178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4" xfId="0" applyFont="1" applyBorder="1" applyAlignment="1">
      <alignment horizontal="center" vertical="center" wrapText="1"/>
    </xf>
    <xf numFmtId="0" fontId="5" fillId="0" borderId="279" xfId="0" applyFont="1" applyBorder="1" applyAlignment="1">
      <alignment horizontal="center" vertical="center" wrapText="1"/>
    </xf>
    <xf numFmtId="0" fontId="5" fillId="0" borderId="543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/>
    </xf>
    <xf numFmtId="0" fontId="5" fillId="0" borderId="521" xfId="0" applyFont="1" applyBorder="1" applyAlignment="1">
      <alignment horizontal="center"/>
    </xf>
    <xf numFmtId="0" fontId="5" fillId="0" borderId="439" xfId="0" applyFont="1" applyBorder="1" applyAlignment="1">
      <alignment horizontal="center" vertical="center" wrapText="1"/>
    </xf>
    <xf numFmtId="0" fontId="5" fillId="0" borderId="280" xfId="0" applyFont="1" applyBorder="1" applyAlignment="1">
      <alignment horizontal="center" vertical="center" wrapText="1"/>
    </xf>
    <xf numFmtId="0" fontId="5" fillId="0" borderId="344" xfId="0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/>
    </xf>
    <xf numFmtId="1" fontId="5" fillId="0" borderId="601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 wrapText="1"/>
    </xf>
    <xf numFmtId="1" fontId="14" fillId="0" borderId="603" xfId="0" applyNumberFormat="1" applyFont="1" applyBorder="1" applyAlignment="1">
      <alignment horizontal="left"/>
    </xf>
    <xf numFmtId="1" fontId="5" fillId="0" borderId="594" xfId="0" applyNumberFormat="1" applyFont="1" applyBorder="1" applyAlignment="1">
      <alignment horizontal="center" vertical="center"/>
    </xf>
    <xf numFmtId="1" fontId="5" fillId="6" borderId="594" xfId="0" applyNumberFormat="1" applyFont="1" applyFill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left" vertical="center"/>
    </xf>
    <xf numFmtId="1" fontId="5" fillId="0" borderId="570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366" xfId="30" applyNumberFormat="1" applyFont="1" applyBorder="1" applyAlignment="1">
      <alignment horizontal="center" vertical="center" wrapText="1"/>
    </xf>
    <xf numFmtId="1" fontId="5" fillId="0" borderId="536" xfId="30" applyNumberFormat="1" applyFont="1" applyBorder="1" applyAlignment="1">
      <alignment horizontal="center" vertical="center" wrapText="1"/>
    </xf>
    <xf numFmtId="1" fontId="5" fillId="0" borderId="618" xfId="30" applyNumberFormat="1" applyFont="1" applyBorder="1" applyAlignment="1">
      <alignment horizontal="center" vertical="center" wrapText="1"/>
    </xf>
    <xf numFmtId="1" fontId="5" fillId="0" borderId="619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566" xfId="30" applyNumberFormat="1" applyFont="1" applyBorder="1" applyAlignment="1">
      <alignment horizontal="center" vertical="center" wrapText="1"/>
    </xf>
    <xf numFmtId="1" fontId="16" fillId="0" borderId="602" xfId="0" applyNumberFormat="1" applyFont="1" applyBorder="1" applyAlignment="1">
      <alignment horizontal="left" vertical="center"/>
    </xf>
    <xf numFmtId="1" fontId="16" fillId="0" borderId="483" xfId="0" applyNumberFormat="1" applyFont="1" applyBorder="1" applyAlignment="1">
      <alignment horizontal="left" vertical="center"/>
    </xf>
    <xf numFmtId="1" fontId="16" fillId="0" borderId="521" xfId="0" applyNumberFormat="1" applyFont="1" applyBorder="1" applyAlignment="1">
      <alignment horizontal="left" vertical="center"/>
    </xf>
    <xf numFmtId="1" fontId="14" fillId="5" borderId="566" xfId="29" quotePrefix="1" applyNumberFormat="1" applyFont="1" applyFill="1" applyBorder="1" applyAlignment="1">
      <alignment horizontal="left"/>
    </xf>
    <xf numFmtId="1" fontId="14" fillId="5" borderId="569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622" xfId="29" applyNumberFormat="1" applyFont="1" applyBorder="1" applyAlignment="1">
      <alignment horizontal="center" vertical="center" wrapText="1"/>
    </xf>
    <xf numFmtId="1" fontId="5" fillId="0" borderId="628" xfId="29" applyNumberFormat="1" applyFont="1" applyBorder="1" applyAlignment="1">
      <alignment horizontal="center" vertical="center" wrapText="1"/>
    </xf>
    <xf numFmtId="1" fontId="5" fillId="0" borderId="637" xfId="29" applyNumberFormat="1" applyFont="1" applyBorder="1" applyAlignment="1">
      <alignment horizontal="center" vertical="center" wrapText="1"/>
    </xf>
    <xf numFmtId="1" fontId="5" fillId="0" borderId="638" xfId="29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/>
    </xf>
    <xf numFmtId="1" fontId="5" fillId="0" borderId="642" xfId="0" applyNumberFormat="1" applyFont="1" applyBorder="1" applyAlignment="1">
      <alignment horizontal="center" vertical="center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/>
    </xf>
    <xf numFmtId="1" fontId="5" fillId="0" borderId="1178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4" xfId="0" applyNumberFormat="1" applyFont="1" applyBorder="1" applyAlignment="1">
      <alignment horizontal="center" vertical="top" wrapText="1"/>
    </xf>
    <xf numFmtId="1" fontId="5" fillId="0" borderId="1228" xfId="0" applyNumberFormat="1" applyFont="1" applyBorder="1" applyAlignment="1">
      <alignment horizontal="center" vertical="top" wrapText="1"/>
    </xf>
    <xf numFmtId="1" fontId="5" fillId="0" borderId="279" xfId="0" applyNumberFormat="1" applyFont="1" applyBorder="1" applyAlignment="1">
      <alignment horizontal="center" vertical="top" wrapText="1"/>
    </xf>
    <xf numFmtId="1" fontId="5" fillId="0" borderId="846" xfId="0" applyNumberFormat="1" applyFont="1" applyBorder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1378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/>
    </xf>
    <xf numFmtId="1" fontId="5" fillId="0" borderId="1382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left" vertical="center" wrapText="1"/>
    </xf>
    <xf numFmtId="1" fontId="5" fillId="0" borderId="615" xfId="0" applyNumberFormat="1" applyFont="1" applyBorder="1" applyAlignment="1">
      <alignment horizontal="left" vertical="center" wrapText="1"/>
    </xf>
    <xf numFmtId="0" fontId="5" fillId="0" borderId="66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 wrapText="1"/>
    </xf>
    <xf numFmtId="0" fontId="5" fillId="0" borderId="1351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/>
    </xf>
    <xf numFmtId="0" fontId="5" fillId="0" borderId="615" xfId="0" applyFont="1" applyBorder="1" applyAlignment="1">
      <alignment horizontal="center" vertical="center"/>
    </xf>
    <xf numFmtId="0" fontId="5" fillId="0" borderId="667" xfId="0" applyFont="1" applyBorder="1" applyAlignment="1">
      <alignment horizontal="center" vertical="center"/>
    </xf>
    <xf numFmtId="0" fontId="5" fillId="0" borderId="668" xfId="0" applyFont="1" applyBorder="1" applyAlignment="1">
      <alignment horizontal="center" vertical="center"/>
    </xf>
    <xf numFmtId="0" fontId="5" fillId="0" borderId="669" xfId="0" applyFont="1" applyBorder="1" applyAlignment="1">
      <alignment horizontal="center" vertical="center"/>
    </xf>
    <xf numFmtId="0" fontId="5" fillId="0" borderId="1361" xfId="0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361" xfId="0" applyFont="1" applyBorder="1" applyAlignment="1">
      <alignment horizontal="center" vertical="center" wrapText="1"/>
    </xf>
    <xf numFmtId="0" fontId="5" fillId="0" borderId="245" xfId="0" applyFont="1" applyBorder="1" applyAlignment="1">
      <alignment horizontal="center" vertical="center" wrapText="1"/>
    </xf>
    <xf numFmtId="0" fontId="5" fillId="0" borderId="466" xfId="0" applyFont="1" applyBorder="1" applyAlignment="1">
      <alignment horizontal="center" vertical="center" wrapText="1"/>
    </xf>
    <xf numFmtId="0" fontId="5" fillId="0" borderId="580" xfId="0" applyFont="1" applyBorder="1" applyAlignment="1">
      <alignment horizontal="center" wrapText="1"/>
    </xf>
    <xf numFmtId="0" fontId="5" fillId="0" borderId="483" xfId="0" applyFont="1" applyBorder="1" applyAlignment="1">
      <alignment horizontal="center" wrapText="1"/>
    </xf>
    <xf numFmtId="0" fontId="5" fillId="0" borderId="521" xfId="0" applyFont="1" applyBorder="1" applyAlignment="1">
      <alignment horizontal="center" wrapText="1"/>
    </xf>
    <xf numFmtId="1" fontId="5" fillId="0" borderId="1351" xfId="0" applyNumberFormat="1" applyFont="1" applyBorder="1" applyAlignment="1">
      <alignment horizontal="center" vertical="center" wrapText="1"/>
    </xf>
    <xf numFmtId="1" fontId="5" fillId="5" borderId="667" xfId="0" applyNumberFormat="1" applyFont="1" applyFill="1" applyBorder="1" applyAlignment="1">
      <alignment horizontal="center" vertical="center" wrapText="1"/>
    </xf>
    <xf numFmtId="1" fontId="5" fillId="5" borderId="668" xfId="0" applyNumberFormat="1" applyFont="1" applyFill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82" xfId="0" applyNumberFormat="1" applyFont="1" applyFill="1" applyBorder="1" applyAlignment="1">
      <alignment horizontal="center" vertical="center"/>
    </xf>
    <xf numFmtId="1" fontId="5" fillId="5" borderId="682" xfId="0" applyNumberFormat="1" applyFont="1" applyFill="1" applyBorder="1" applyAlignment="1">
      <alignment horizontal="center" vertical="center" wrapText="1"/>
    </xf>
    <xf numFmtId="1" fontId="5" fillId="5" borderId="683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center" vertical="center" wrapText="1"/>
    </xf>
    <xf numFmtId="0" fontId="5" fillId="0" borderId="680" xfId="0" applyFont="1" applyBorder="1" applyAlignment="1">
      <alignment horizontal="center" vertical="center"/>
    </xf>
    <xf numFmtId="1" fontId="5" fillId="5" borderId="676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67" xfId="0" applyNumberFormat="1" applyFont="1" applyFill="1" applyBorder="1" applyAlignment="1">
      <alignment horizontal="center" vertical="center"/>
    </xf>
    <xf numFmtId="1" fontId="5" fillId="5" borderId="668" xfId="0" applyNumberFormat="1" applyFont="1" applyFill="1" applyBorder="1" applyAlignment="1">
      <alignment horizontal="center" vertical="center"/>
    </xf>
    <xf numFmtId="1" fontId="5" fillId="5" borderId="670" xfId="0" applyNumberFormat="1" applyFont="1" applyFill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466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3" fillId="0" borderId="1411" xfId="0" applyNumberFormat="1" applyFont="1" applyBorder="1" applyAlignment="1">
      <alignment horizontal="center" vertical="center" wrapText="1"/>
    </xf>
    <xf numFmtId="1" fontId="3" fillId="0" borderId="1387" xfId="0" applyNumberFormat="1" applyFont="1" applyBorder="1" applyAlignment="1">
      <alignment horizontal="center" vertical="center" wrapText="1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1" fontId="3" fillId="0" borderId="1394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2" fillId="5" borderId="751" xfId="0" applyNumberFormat="1" applyFont="1" applyFill="1" applyBorder="1" applyAlignment="1">
      <alignment horizontal="left"/>
    </xf>
    <xf numFmtId="1" fontId="2" fillId="5" borderId="727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141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4" xfId="0" applyNumberFormat="1" applyFont="1" applyBorder="1" applyAlignment="1">
      <alignment horizontal="center" vertical="center" wrapText="1"/>
    </xf>
    <xf numFmtId="1" fontId="3" fillId="0" borderId="1382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5" borderId="676" xfId="0" applyNumberFormat="1" applyFont="1" applyFill="1" applyBorder="1" applyAlignment="1">
      <alignment horizontal="center" vertical="center" wrapText="1"/>
    </xf>
    <xf numFmtId="1" fontId="3" fillId="5" borderId="279" xfId="0" applyNumberFormat="1" applyFont="1" applyFill="1" applyBorder="1" applyAlignment="1">
      <alignment horizontal="center" vertical="center" wrapText="1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6" borderId="727" xfId="0" applyNumberFormat="1" applyFont="1" applyFill="1" applyBorder="1" applyAlignment="1">
      <alignment horizontal="center" vertical="center"/>
    </xf>
    <xf numFmtId="1" fontId="3" fillId="6" borderId="726" xfId="0" applyNumberFormat="1" applyFont="1" applyFill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6" borderId="696" xfId="0" applyNumberFormat="1" applyFont="1" applyFill="1" applyBorder="1" applyAlignment="1">
      <alignment horizontal="center" vertical="center" wrapText="1"/>
    </xf>
    <xf numFmtId="1" fontId="3" fillId="6" borderId="466" xfId="0" applyNumberFormat="1" applyFont="1" applyFill="1" applyBorder="1" applyAlignment="1">
      <alignment horizontal="center" vertical="center" wrapText="1"/>
    </xf>
    <xf numFmtId="1" fontId="3" fillId="6" borderId="737" xfId="0" applyNumberFormat="1" applyFont="1" applyFill="1" applyBorder="1" applyAlignment="1">
      <alignment horizontal="center" vertical="center" wrapText="1"/>
    </xf>
    <xf numFmtId="1" fontId="3" fillId="6" borderId="22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4" xfId="0" applyNumberFormat="1" applyFont="1" applyFill="1" applyBorder="1" applyAlignment="1">
      <alignment horizontal="center" vertical="center" wrapText="1"/>
    </xf>
    <xf numFmtId="0" fontId="3" fillId="5" borderId="691" xfId="0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1386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left"/>
    </xf>
    <xf numFmtId="1" fontId="3" fillId="0" borderId="375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2" xfId="0" applyNumberFormat="1" applyFont="1" applyBorder="1"/>
    <xf numFmtId="1" fontId="3" fillId="0" borderId="714" xfId="0" applyNumberFormat="1" applyFont="1" applyBorder="1" applyAlignment="1">
      <alignment horizontal="center"/>
    </xf>
    <xf numFmtId="1" fontId="3" fillId="0" borderId="682" xfId="0" applyNumberFormat="1" applyFont="1" applyBorder="1" applyAlignment="1">
      <alignment horizontal="center"/>
    </xf>
    <xf numFmtId="1" fontId="3" fillId="0" borderId="683" xfId="0" applyNumberFormat="1" applyFont="1" applyBorder="1" applyAlignment="1">
      <alignment horizont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1382" xfId="0" applyFont="1" applyBorder="1" applyAlignment="1">
      <alignment horizontal="center" wrapText="1"/>
    </xf>
    <xf numFmtId="0" fontId="3" fillId="0" borderId="1389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253" xfId="0" applyFont="1" applyBorder="1" applyAlignment="1">
      <alignment horizont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1401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0" borderId="657" xfId="0" applyNumberFormat="1" applyFont="1" applyBorder="1"/>
    <xf numFmtId="1" fontId="3" fillId="0" borderId="390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3" fillId="0" borderId="667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404" xfId="0" applyNumberFormat="1" applyFont="1" applyBorder="1" applyAlignment="1">
      <alignment horizontal="left" wrapText="1"/>
    </xf>
    <xf numFmtId="1" fontId="3" fillId="0" borderId="375" xfId="0" applyNumberFormat="1" applyFont="1" applyBorder="1" applyAlignment="1">
      <alignment horizontal="left" wrapText="1"/>
    </xf>
    <xf numFmtId="1" fontId="3" fillId="0" borderId="687" xfId="0" applyNumberFormat="1" applyFont="1" applyBorder="1" applyAlignment="1">
      <alignment horizontal="left" wrapText="1"/>
    </xf>
    <xf numFmtId="1" fontId="3" fillId="0" borderId="674" xfId="0" applyNumberFormat="1" applyFont="1" applyBorder="1" applyAlignment="1">
      <alignment horizontal="left" wrapText="1"/>
    </xf>
    <xf numFmtId="1" fontId="3" fillId="0" borderId="687" xfId="0" applyNumberFormat="1" applyFont="1" applyBorder="1"/>
    <xf numFmtId="1" fontId="3" fillId="0" borderId="674" xfId="0" applyNumberFormat="1" applyFont="1" applyBorder="1"/>
    <xf numFmtId="1" fontId="3" fillId="0" borderId="404" xfId="0" applyNumberFormat="1" applyFont="1" applyBorder="1"/>
    <xf numFmtId="1" fontId="3" fillId="0" borderId="375" xfId="0" applyNumberFormat="1" applyFont="1" applyBorder="1"/>
    <xf numFmtId="1" fontId="3" fillId="0" borderId="66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left" wrapText="1"/>
      <protection hidden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/>
    <xf numFmtId="1" fontId="3" fillId="0" borderId="670" xfId="0" applyNumberFormat="1" applyFont="1" applyBorder="1"/>
    <xf numFmtId="1" fontId="3" fillId="0" borderId="279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/>
    </xf>
    <xf numFmtId="1" fontId="3" fillId="0" borderId="668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/>
    </xf>
    <xf numFmtId="1" fontId="3" fillId="0" borderId="702" xfId="0" applyNumberFormat="1" applyFont="1" applyBorder="1" applyAlignment="1">
      <alignment horizontal="left"/>
    </xf>
    <xf numFmtId="1" fontId="3" fillId="0" borderId="518" xfId="0" applyNumberFormat="1" applyFont="1" applyBorder="1" applyAlignment="1">
      <alignment horizontal="left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 applyProtection="1">
      <alignment wrapText="1"/>
      <protection hidden="1"/>
    </xf>
    <xf numFmtId="1" fontId="3" fillId="0" borderId="670" xfId="0" applyNumberFormat="1" applyFont="1" applyBorder="1" applyAlignment="1" applyProtection="1">
      <alignment wrapText="1"/>
      <protection hidden="1"/>
    </xf>
    <xf numFmtId="0" fontId="3" fillId="0" borderId="680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0" fontId="3" fillId="0" borderId="243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wrapText="1"/>
    </xf>
    <xf numFmtId="1" fontId="3" fillId="0" borderId="670" xfId="0" applyNumberFormat="1" applyFont="1" applyBorder="1" applyAlignment="1">
      <alignment wrapText="1"/>
    </xf>
    <xf numFmtId="1" fontId="3" fillId="0" borderId="702" xfId="0" applyNumberFormat="1" applyFont="1" applyBorder="1"/>
    <xf numFmtId="1" fontId="3" fillId="0" borderId="518" xfId="0" applyNumberFormat="1" applyFont="1" applyBorder="1"/>
    <xf numFmtId="1" fontId="3" fillId="0" borderId="615" xfId="0" applyNumberFormat="1" applyFont="1" applyBorder="1" applyAlignment="1">
      <alignment horizontal="center"/>
    </xf>
    <xf numFmtId="1" fontId="2" fillId="0" borderId="727" xfId="0" applyNumberFormat="1" applyFont="1" applyBorder="1"/>
    <xf numFmtId="1" fontId="2" fillId="0" borderId="726" xfId="0" applyNumberFormat="1" applyFont="1" applyBorder="1"/>
    <xf numFmtId="1" fontId="2" fillId="0" borderId="667" xfId="0" applyNumberFormat="1" applyFont="1" applyBorder="1" applyAlignment="1">
      <alignment wrapText="1"/>
    </xf>
    <xf numFmtId="1" fontId="2" fillId="0" borderId="726" xfId="0" applyNumberFormat="1" applyFont="1" applyBorder="1" applyAlignment="1">
      <alignment wrapText="1"/>
    </xf>
    <xf numFmtId="1" fontId="3" fillId="6" borderId="667" xfId="0" applyNumberFormat="1" applyFont="1" applyFill="1" applyBorder="1" applyAlignment="1">
      <alignment wrapText="1"/>
    </xf>
    <xf numFmtId="1" fontId="3" fillId="6" borderId="726" xfId="0" applyNumberFormat="1" applyFont="1" applyFill="1" applyBorder="1" applyAlignment="1">
      <alignment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1346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1395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3" fillId="0" borderId="1396" xfId="0" applyNumberFormat="1" applyFont="1" applyBorder="1" applyAlignment="1">
      <alignment horizontal="center" vertical="center" wrapText="1"/>
    </xf>
    <xf numFmtId="1" fontId="2" fillId="0" borderId="667" xfId="0" applyNumberFormat="1" applyFont="1" applyBorder="1"/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279" xfId="0" applyNumberFormat="1" applyFont="1" applyBorder="1" applyAlignment="1" applyProtection="1">
      <alignment horizontal="center" vertical="center"/>
      <protection hidden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279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727" xfId="0" applyNumberFormat="1" applyFont="1" applyBorder="1" applyAlignment="1" applyProtection="1">
      <alignment horizontal="center" vertical="center"/>
      <protection hidden="1"/>
    </xf>
    <xf numFmtId="1" fontId="3" fillId="0" borderId="669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15" xfId="0" applyNumberFormat="1" applyFont="1" applyBorder="1" applyAlignment="1" applyProtection="1">
      <alignment horizontal="left" vertical="center" wrapText="1"/>
      <protection hidden="1"/>
    </xf>
    <xf numFmtId="1" fontId="3" fillId="0" borderId="543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692" xfId="0" applyNumberFormat="1" applyFont="1" applyBorder="1" applyAlignment="1">
      <alignment horizontal="left" vertical="center"/>
    </xf>
    <xf numFmtId="0" fontId="3" fillId="0" borderId="727" xfId="0" applyFont="1" applyBorder="1" applyAlignment="1">
      <alignment wrapText="1"/>
    </xf>
    <xf numFmtId="0" fontId="3" fillId="0" borderId="726" xfId="0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5" borderId="404" xfId="0" applyNumberFormat="1" applyFont="1" applyFill="1" applyBorder="1" applyAlignment="1">
      <alignment wrapText="1"/>
    </xf>
    <xf numFmtId="1" fontId="3" fillId="5" borderId="375" xfId="0" applyNumberFormat="1" applyFont="1" applyFill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73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4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2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745" xfId="15" applyNumberFormat="1" applyFont="1" applyBorder="1" applyAlignment="1">
      <alignment horizontal="center" vertical="center" wrapText="1"/>
    </xf>
    <xf numFmtId="1" fontId="3" fillId="0" borderId="69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0" xfId="0" applyFont="1" applyFill="1" applyBorder="1" applyAlignment="1">
      <alignment horizontal="center" vertical="center" wrapText="1"/>
    </xf>
    <xf numFmtId="0" fontId="3" fillId="0" borderId="687" xfId="0" applyFont="1" applyBorder="1" applyAlignment="1">
      <alignment wrapText="1"/>
    </xf>
    <xf numFmtId="0" fontId="3" fillId="0" borderId="674" xfId="0" applyFont="1" applyBorder="1" applyAlignment="1">
      <alignment wrapText="1"/>
    </xf>
    <xf numFmtId="0" fontId="3" fillId="0" borderId="390" xfId="0" applyFont="1" applyBorder="1" applyAlignment="1">
      <alignment wrapText="1"/>
    </xf>
    <xf numFmtId="0" fontId="3" fillId="0" borderId="386" xfId="0" applyFont="1" applyBorder="1" applyAlignment="1">
      <alignment wrapText="1"/>
    </xf>
    <xf numFmtId="0" fontId="3" fillId="0" borderId="69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07" xfId="0" applyFont="1" applyBorder="1" applyAlignment="1">
      <alignment horizontal="center" vertical="center" wrapText="1"/>
    </xf>
    <xf numFmtId="0" fontId="3" fillId="45" borderId="1382" xfId="0" applyFont="1" applyFill="1" applyBorder="1" applyAlignment="1">
      <alignment horizontal="center" vertical="center" wrapText="1"/>
    </xf>
    <xf numFmtId="0" fontId="3" fillId="45" borderId="279" xfId="0" applyFont="1" applyFill="1" applyBorder="1" applyAlignment="1">
      <alignment horizontal="center" vertical="center" wrapText="1"/>
    </xf>
    <xf numFmtId="0" fontId="3" fillId="45" borderId="1389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0" fontId="3" fillId="20" borderId="404" xfId="0" applyFont="1" applyFill="1" applyBorder="1" applyAlignment="1">
      <alignment wrapText="1"/>
    </xf>
    <xf numFmtId="0" fontId="3" fillId="20" borderId="375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68" xfId="0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/>
    </xf>
    <xf numFmtId="1" fontId="3" fillId="0" borderId="24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243" xfId="0" applyNumberFormat="1" applyFont="1" applyBorder="1" applyAlignment="1" applyProtection="1">
      <alignment horizontal="center" vertical="center"/>
      <protection hidden="1"/>
    </xf>
    <xf numFmtId="1" fontId="3" fillId="0" borderId="543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745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0" fontId="3" fillId="5" borderId="667" xfId="0" applyFont="1" applyFill="1" applyBorder="1" applyAlignment="1">
      <alignment horizontal="center" vertical="center"/>
    </xf>
    <xf numFmtId="0" fontId="3" fillId="5" borderId="727" xfId="0" applyFont="1" applyFill="1" applyBorder="1" applyAlignment="1">
      <alignment horizontal="center" vertical="center"/>
    </xf>
    <xf numFmtId="0" fontId="3" fillId="5" borderId="726" xfId="0" applyFont="1" applyFill="1" applyBorder="1" applyAlignment="1">
      <alignment horizontal="center" vertical="center"/>
    </xf>
    <xf numFmtId="1" fontId="2" fillId="0" borderId="727" xfId="0" applyNumberFormat="1" applyFont="1" applyBorder="1" applyAlignment="1" applyProtection="1">
      <alignment horizontal="left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44" xfId="0" applyNumberFormat="1" applyFont="1" applyBorder="1" applyAlignment="1" applyProtection="1">
      <alignment horizontal="left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344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224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83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219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2" fillId="0" borderId="780" xfId="0" applyNumberFormat="1" applyFont="1" applyBorder="1" applyAlignment="1">
      <alignment horizontal="left"/>
    </xf>
    <xf numFmtId="0" fontId="3" fillId="5" borderId="676" xfId="0" applyFont="1" applyFill="1" applyBorder="1" applyAlignment="1">
      <alignment horizontal="left" vertical="center" wrapText="1"/>
    </xf>
    <xf numFmtId="0" fontId="3" fillId="5" borderId="244" xfId="0" applyFont="1" applyFill="1" applyBorder="1" applyAlignment="1">
      <alignment horizontal="left" vertical="center" wrapText="1"/>
    </xf>
    <xf numFmtId="0" fontId="3" fillId="5" borderId="783" xfId="0" applyFont="1" applyFill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366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225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691" xfId="0" applyNumberFormat="1" applyFont="1" applyFill="1" applyBorder="1" applyAlignment="1">
      <alignment horizontal="center" vertical="center"/>
    </xf>
    <xf numFmtId="1" fontId="3" fillId="3" borderId="692" xfId="0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 vertical="center"/>
    </xf>
    <xf numFmtId="1" fontId="2" fillId="0" borderId="824" xfId="0" applyNumberFormat="1" applyFont="1" applyBorder="1" applyAlignment="1">
      <alignment horizontal="left"/>
    </xf>
    <xf numFmtId="1" fontId="2" fillId="0" borderId="819" xfId="0" applyNumberFormat="1" applyFont="1" applyBorder="1" applyAlignment="1">
      <alignment horizontal="left"/>
    </xf>
    <xf numFmtId="0" fontId="3" fillId="0" borderId="783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3" xfId="0" applyFont="1" applyBorder="1" applyAlignment="1">
      <alignment horizontal="center" vertical="center"/>
    </xf>
    <xf numFmtId="0" fontId="3" fillId="0" borderId="543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782" xfId="0" applyFont="1" applyBorder="1" applyAlignment="1">
      <alignment horizontal="center" vertical="center"/>
    </xf>
    <xf numFmtId="0" fontId="3" fillId="0" borderId="682" xfId="0" applyFont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0" borderId="733" xfId="0" applyFont="1" applyBorder="1" applyAlignment="1">
      <alignment horizontal="left" wrapText="1"/>
    </xf>
    <xf numFmtId="0" fontId="3" fillId="0" borderId="682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3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17" xfId="0" applyNumberFormat="1" applyFont="1" applyBorder="1" applyAlignment="1">
      <alignment horizontal="left"/>
    </xf>
    <xf numFmtId="1" fontId="2" fillId="0" borderId="818" xfId="0" applyNumberFormat="1" applyFont="1" applyBorder="1" applyAlignment="1">
      <alignment horizontal="left"/>
    </xf>
    <xf numFmtId="0" fontId="3" fillId="0" borderId="696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/>
    </xf>
    <xf numFmtId="0" fontId="3" fillId="0" borderId="697" xfId="0" applyFont="1" applyBorder="1" applyAlignment="1">
      <alignment horizontal="center" vertical="center" wrapText="1"/>
    </xf>
    <xf numFmtId="0" fontId="3" fillId="0" borderId="472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20" borderId="691" xfId="0" applyFont="1" applyFill="1" applyBorder="1" applyAlignment="1">
      <alignment horizontal="center" vertical="center" wrapText="1"/>
    </xf>
    <xf numFmtId="0" fontId="3" fillId="20" borderId="692" xfId="0" applyFont="1" applyFill="1" applyBorder="1" applyAlignment="1">
      <alignment horizontal="center" vertical="center" wrapText="1"/>
    </xf>
    <xf numFmtId="0" fontId="3" fillId="20" borderId="780" xfId="0" applyFont="1" applyFill="1" applyBorder="1" applyAlignment="1">
      <alignment horizontal="center" vertical="center" wrapText="1"/>
    </xf>
    <xf numFmtId="0" fontId="3" fillId="20" borderId="782" xfId="0" applyFont="1" applyFill="1" applyBorder="1" applyAlignment="1">
      <alignment horizontal="center" vertical="center" wrapText="1"/>
    </xf>
    <xf numFmtId="0" fontId="3" fillId="0" borderId="667" xfId="0" applyFont="1" applyBorder="1" applyAlignment="1">
      <alignment horizontal="center"/>
    </xf>
    <xf numFmtId="0" fontId="3" fillId="0" borderId="727" xfId="0" applyFont="1" applyBorder="1" applyAlignment="1">
      <alignment horizontal="center"/>
    </xf>
    <xf numFmtId="0" fontId="3" fillId="0" borderId="669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left" vertical="center"/>
    </xf>
    <xf numFmtId="1" fontId="3" fillId="0" borderId="24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left" vertical="center" shrinkToFit="1"/>
    </xf>
    <xf numFmtId="1" fontId="3" fillId="0" borderId="386" xfId="0" applyNumberFormat="1" applyFont="1" applyBorder="1" applyAlignment="1">
      <alignment horizontal="left" vertical="center" shrinkToFit="1"/>
    </xf>
    <xf numFmtId="1" fontId="3" fillId="0" borderId="390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0" fontId="8" fillId="0" borderId="271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4" xfId="0" applyNumberFormat="1" applyFont="1" applyBorder="1" applyAlignment="1">
      <alignment horizontal="center" vertical="center" wrapText="1"/>
    </xf>
    <xf numFmtId="0" fontId="22" fillId="0" borderId="265" xfId="0" applyFont="1" applyBorder="1"/>
    <xf numFmtId="1" fontId="3" fillId="0" borderId="722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left" vertical="center"/>
    </xf>
    <xf numFmtId="1" fontId="3" fillId="0" borderId="723" xfId="0" applyNumberFormat="1" applyFont="1" applyBorder="1" applyAlignment="1">
      <alignment horizontal="left" vertical="center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/>
    </xf>
    <xf numFmtId="1" fontId="3" fillId="5" borderId="727" xfId="0" applyNumberFormat="1" applyFont="1" applyFill="1" applyBorder="1" applyAlignment="1">
      <alignment horizontal="center" vertical="center"/>
    </xf>
    <xf numFmtId="1" fontId="3" fillId="5" borderId="726" xfId="0" applyNumberFormat="1" applyFont="1" applyFill="1" applyBorder="1" applyAlignment="1">
      <alignment horizontal="center" vertical="center"/>
    </xf>
    <xf numFmtId="1" fontId="3" fillId="22" borderId="680" xfId="0" applyNumberFormat="1" applyFont="1" applyFill="1" applyBorder="1" applyAlignment="1">
      <alignment horizontal="center" vertical="center" wrapText="1"/>
    </xf>
    <xf numFmtId="1" fontId="3" fillId="22" borderId="692" xfId="0" applyNumberFormat="1" applyFont="1" applyFill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6" fontId="3" fillId="0" borderId="781" xfId="0" applyNumberFormat="1" applyFont="1" applyBorder="1" applyAlignment="1">
      <alignment horizontal="center" vertical="center"/>
    </xf>
    <xf numFmtId="17" fontId="3" fillId="0" borderId="781" xfId="0" applyNumberFormat="1" applyFont="1" applyBorder="1" applyAlignment="1">
      <alignment horizontal="center" vertical="center"/>
    </xf>
    <xf numFmtId="17" fontId="3" fillId="0" borderId="782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682" xfId="0" applyFont="1" applyBorder="1" applyAlignment="1">
      <alignment horizontal="center" wrapText="1"/>
    </xf>
    <xf numFmtId="0" fontId="3" fillId="0" borderId="543" xfId="0" applyFont="1" applyBorder="1" applyAlignment="1">
      <alignment horizontal="left" vertical="center" wrapText="1"/>
    </xf>
    <xf numFmtId="0" fontId="3" fillId="0" borderId="782" xfId="0" applyFont="1" applyBorder="1" applyAlignment="1">
      <alignment horizontal="left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0" xfId="0" applyFont="1" applyBorder="1" applyAlignment="1">
      <alignment horizontal="center" vertical="center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244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1382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14" fillId="0" borderId="727" xfId="0" applyNumberFormat="1" applyFont="1" applyBorder="1" applyAlignment="1">
      <alignment horizontal="left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1378" xfId="0" applyNumberFormat="1" applyFont="1" applyBorder="1" applyAlignment="1">
      <alignment horizontal="center" vertical="center" wrapText="1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88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6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/>
    </xf>
    <xf numFmtId="1" fontId="5" fillId="0" borderId="1420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/>
    </xf>
    <xf numFmtId="1" fontId="5" fillId="0" borderId="726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/>
    </xf>
    <xf numFmtId="1" fontId="5" fillId="3" borderId="691" xfId="0" applyNumberFormat="1" applyFont="1" applyFill="1" applyBorder="1" applyAlignment="1">
      <alignment horizontal="center" vertical="center" wrapText="1"/>
    </xf>
    <xf numFmtId="1" fontId="5" fillId="3" borderId="692" xfId="0" applyNumberFormat="1" applyFont="1" applyFill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3" borderId="680" xfId="0" applyNumberFormat="1" applyFont="1" applyFill="1" applyBorder="1" applyAlignment="1">
      <alignment horizontal="center" vertical="center"/>
    </xf>
    <xf numFmtId="1" fontId="5" fillId="3" borderId="691" xfId="0" applyNumberFormat="1" applyFont="1" applyFill="1" applyBorder="1" applyAlignment="1">
      <alignment horizontal="center" vertical="center"/>
    </xf>
    <xf numFmtId="1" fontId="5" fillId="3" borderId="692" xfId="0" applyNumberFormat="1" applyFont="1" applyFill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3" borderId="782" xfId="0" applyNumberFormat="1" applyFont="1" applyFill="1" applyBorder="1" applyAlignment="1">
      <alignment horizontal="center" vertical="center"/>
    </xf>
    <xf numFmtId="1" fontId="5" fillId="3" borderId="682" xfId="0" applyNumberFormat="1" applyFont="1" applyFill="1" applyBorder="1" applyAlignment="1">
      <alignment horizontal="center" vertical="center"/>
    </xf>
    <xf numFmtId="1" fontId="16" fillId="3" borderId="682" xfId="0" applyNumberFormat="1" applyFont="1" applyFill="1" applyBorder="1" applyAlignment="1">
      <alignment horizontal="center" vertical="center"/>
    </xf>
    <xf numFmtId="1" fontId="16" fillId="3" borderId="683" xfId="0" applyNumberFormat="1" applyFont="1" applyFill="1" applyBorder="1" applyAlignment="1">
      <alignment horizontal="center" vertical="center"/>
    </xf>
    <xf numFmtId="1" fontId="5" fillId="0" borderId="680" xfId="0" applyNumberFormat="1" applyFont="1" applyBorder="1" applyAlignment="1">
      <alignment horizontal="left" vertical="center" wrapText="1"/>
    </xf>
    <xf numFmtId="1" fontId="5" fillId="0" borderId="692" xfId="0" applyNumberFormat="1" applyFont="1" applyBorder="1" applyAlignment="1">
      <alignment horizontal="left" vertical="center" wrapText="1"/>
    </xf>
    <xf numFmtId="1" fontId="5" fillId="0" borderId="243" xfId="0" applyNumberFormat="1" applyFont="1" applyBorder="1" applyAlignment="1">
      <alignment horizontal="left" vertical="center" wrapText="1"/>
    </xf>
    <xf numFmtId="1" fontId="5" fillId="0" borderId="543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14" fillId="0" borderId="780" xfId="0" applyNumberFormat="1" applyFont="1" applyBorder="1" applyAlignment="1">
      <alignment horizontal="left"/>
    </xf>
    <xf numFmtId="1" fontId="14" fillId="0" borderId="837" xfId="0" applyNumberFormat="1" applyFont="1" applyBorder="1" applyAlignment="1">
      <alignment horizontal="left"/>
    </xf>
    <xf numFmtId="1" fontId="5" fillId="0" borderId="404" xfId="0" applyNumberFormat="1" applyFont="1" applyBorder="1" applyAlignment="1">
      <alignment horizontal="left" vertical="center"/>
    </xf>
    <xf numFmtId="1" fontId="5" fillId="0" borderId="375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left" vertical="center"/>
    </xf>
    <xf numFmtId="1" fontId="5" fillId="0" borderId="547" xfId="0" applyNumberFormat="1" applyFont="1" applyBorder="1" applyAlignment="1">
      <alignment horizontal="left" vertical="center"/>
    </xf>
    <xf numFmtId="1" fontId="5" fillId="0" borderId="387" xfId="0" applyNumberFormat="1" applyFont="1" applyBorder="1" applyAlignment="1">
      <alignment horizontal="left" vertical="center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wrapText="1"/>
    </xf>
    <xf numFmtId="1" fontId="5" fillId="0" borderId="692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746" xfId="0" applyNumberFormat="1" applyFont="1" applyBorder="1" applyAlignment="1">
      <alignment horizontal="left" vertical="center" wrapText="1"/>
    </xf>
    <xf numFmtId="1" fontId="5" fillId="0" borderId="723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691" xfId="0" applyNumberFormat="1" applyFont="1" applyBorder="1" applyAlignment="1">
      <alignment horizontal="center" vertical="center"/>
    </xf>
    <xf numFmtId="1" fontId="5" fillId="0" borderId="667" xfId="0" quotePrefix="1" applyNumberFormat="1" applyFont="1" applyBorder="1" applyAlignment="1">
      <alignment horizontal="center" vertical="center" wrapText="1"/>
    </xf>
    <xf numFmtId="1" fontId="5" fillId="5" borderId="840" xfId="0" applyNumberFormat="1" applyFont="1" applyFill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/>
    </xf>
    <xf numFmtId="1" fontId="5" fillId="0" borderId="727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1402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1434" xfId="0" applyNumberFormat="1" applyFont="1" applyBorder="1" applyAlignment="1">
      <alignment horizontal="center" vertical="center" wrapText="1"/>
    </xf>
    <xf numFmtId="1" fontId="5" fillId="0" borderId="1422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5" borderId="676" xfId="0" applyNumberFormat="1" applyFont="1" applyFill="1" applyBorder="1" applyAlignment="1">
      <alignment horizontal="center" vertical="center"/>
    </xf>
    <xf numFmtId="1" fontId="5" fillId="5" borderId="846" xfId="0" applyNumberFormat="1" applyFont="1" applyFill="1" applyBorder="1" applyAlignment="1">
      <alignment horizontal="center" vertical="center"/>
    </xf>
    <xf numFmtId="1" fontId="5" fillId="3" borderId="682" xfId="0" applyNumberFormat="1" applyFont="1" applyFill="1" applyBorder="1" applyAlignment="1">
      <alignment horizontal="center"/>
    </xf>
    <xf numFmtId="1" fontId="5" fillId="0" borderId="1439" xfId="0" applyNumberFormat="1" applyFont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3" borderId="279" xfId="0" applyNumberFormat="1" applyFont="1" applyFill="1" applyBorder="1" applyAlignment="1">
      <alignment horizontal="center" vertical="center" wrapText="1"/>
    </xf>
    <xf numFmtId="1" fontId="5" fillId="3" borderId="846" xfId="0" applyNumberFormat="1" applyFont="1" applyFill="1" applyBorder="1" applyAlignment="1">
      <alignment horizontal="center" vertical="center" wrapText="1"/>
    </xf>
    <xf numFmtId="1" fontId="5" fillId="3" borderId="667" xfId="0" applyNumberFormat="1" applyFont="1" applyFill="1" applyBorder="1" applyAlignment="1">
      <alignment horizontal="center"/>
    </xf>
    <xf numFmtId="1" fontId="5" fillId="3" borderId="727" xfId="0" applyNumberFormat="1" applyFont="1" applyFill="1" applyBorder="1" applyAlignment="1">
      <alignment horizontal="center"/>
    </xf>
    <xf numFmtId="1" fontId="5" fillId="3" borderId="726" xfId="0" applyNumberFormat="1" applyFont="1" applyFill="1" applyBorder="1" applyAlignment="1">
      <alignment horizontal="center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225" xfId="0" applyNumberFormat="1" applyFont="1" applyBorder="1" applyAlignment="1">
      <alignment horizontal="center" vertical="center" wrapText="1"/>
    </xf>
    <xf numFmtId="1" fontId="5" fillId="0" borderId="1394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left" vertical="center" wrapText="1"/>
    </xf>
    <xf numFmtId="1" fontId="5" fillId="0" borderId="873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/>
    </xf>
    <xf numFmtId="1" fontId="5" fillId="3" borderId="864" xfId="0" applyNumberFormat="1" applyFont="1" applyFill="1" applyBorder="1" applyAlignment="1">
      <alignment horizontal="center"/>
    </xf>
    <xf numFmtId="1" fontId="5" fillId="0" borderId="1421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/>
    </xf>
    <xf numFmtId="1" fontId="5" fillId="0" borderId="872" xfId="0" applyNumberFormat="1" applyFont="1" applyBorder="1" applyAlignment="1">
      <alignment horizontal="center" wrapText="1"/>
    </xf>
    <xf numFmtId="1" fontId="5" fillId="0" borderId="863" xfId="0" applyNumberFormat="1" applyFont="1" applyBorder="1" applyAlignment="1">
      <alignment horizontal="center" wrapText="1"/>
    </xf>
    <xf numFmtId="1" fontId="5" fillId="0" borderId="864" xfId="0" applyNumberFormat="1" applyFont="1" applyBorder="1" applyAlignment="1">
      <alignment horizontal="center" wrapText="1"/>
    </xf>
    <xf numFmtId="1" fontId="5" fillId="0" borderId="733" xfId="0" applyNumberFormat="1" applyFont="1" applyBorder="1" applyAlignment="1">
      <alignment horizontal="left" vertical="center" wrapText="1"/>
    </xf>
    <xf numFmtId="1" fontId="5" fillId="3" borderId="872" xfId="0" applyNumberFormat="1" applyFont="1" applyFill="1" applyBorder="1" applyAlignment="1">
      <alignment horizontal="center" vertical="center"/>
    </xf>
    <xf numFmtId="1" fontId="5" fillId="3" borderId="863" xfId="0" applyNumberFormat="1" applyFont="1" applyFill="1" applyBorder="1" applyAlignment="1">
      <alignment horizontal="center" vertical="center"/>
    </xf>
    <xf numFmtId="1" fontId="5" fillId="3" borderId="864" xfId="0" applyNumberFormat="1" applyFont="1" applyFill="1" applyBorder="1" applyAlignment="1">
      <alignment horizontal="center" vertical="center"/>
    </xf>
    <xf numFmtId="1" fontId="3" fillId="28" borderId="872" xfId="0" applyNumberFormat="1" applyFont="1" applyFill="1" applyBorder="1" applyAlignment="1">
      <alignment horizontal="center" vertical="center" wrapText="1"/>
    </xf>
    <xf numFmtId="1" fontId="3" fillId="28" borderId="863" xfId="0" applyNumberFormat="1" applyFont="1" applyFill="1" applyBorder="1" applyAlignment="1">
      <alignment horizontal="center" vertical="center" wrapText="1"/>
    </xf>
    <xf numFmtId="1" fontId="3" fillId="28" borderId="871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3" borderId="872" xfId="0" applyNumberFormat="1" applyFont="1" applyFill="1" applyBorder="1" applyAlignment="1">
      <alignment horizontal="center" vertical="center"/>
    </xf>
    <xf numFmtId="1" fontId="3" fillId="3" borderId="871" xfId="0" applyNumberFormat="1" applyFont="1" applyFill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/>
    </xf>
    <xf numFmtId="1" fontId="3" fillId="3" borderId="884" xfId="0" applyNumberFormat="1" applyFont="1" applyFill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0" borderId="809" xfId="0" applyNumberFormat="1" applyFont="1" applyBorder="1"/>
    <xf numFmtId="1" fontId="3" fillId="0" borderId="732" xfId="0" applyNumberFormat="1" applyFont="1" applyBorder="1"/>
    <xf numFmtId="1" fontId="3" fillId="0" borderId="723" xfId="0" applyNumberFormat="1" applyFont="1" applyBorder="1"/>
    <xf numFmtId="1" fontId="3" fillId="0" borderId="352" xfId="0" applyNumberFormat="1" applyFont="1" applyBorder="1"/>
    <xf numFmtId="1" fontId="3" fillId="0" borderId="388" xfId="0" applyNumberFormat="1" applyFont="1" applyBorder="1"/>
    <xf numFmtId="1" fontId="3" fillId="0" borderId="386" xfId="0" applyNumberFormat="1" applyFont="1" applyBorder="1"/>
    <xf numFmtId="1" fontId="3" fillId="0" borderId="885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3" borderId="885" xfId="0" applyNumberFormat="1" applyFont="1" applyFill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547" xfId="0" applyNumberFormat="1" applyFont="1" applyBorder="1"/>
    <xf numFmtId="1" fontId="3" fillId="0" borderId="5" xfId="0" applyNumberFormat="1" applyFont="1" applyBorder="1"/>
    <xf numFmtId="1" fontId="3" fillId="0" borderId="387" xfId="0" applyNumberFormat="1" applyFont="1" applyBorder="1"/>
    <xf numFmtId="1" fontId="3" fillId="3" borderId="847" xfId="0" applyNumberFormat="1" applyFont="1" applyFill="1" applyBorder="1" applyAlignment="1">
      <alignment horizontal="left" vertical="center" wrapText="1"/>
    </xf>
    <xf numFmtId="1" fontId="3" fillId="3" borderId="780" xfId="0" applyNumberFormat="1" applyFont="1" applyFill="1" applyBorder="1" applyAlignment="1">
      <alignment horizontal="left" vertical="center" wrapText="1"/>
    </xf>
    <xf numFmtId="1" fontId="3" fillId="3" borderId="782" xfId="0" applyNumberFormat="1" applyFont="1" applyFill="1" applyBorder="1" applyAlignment="1">
      <alignment horizontal="left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3" fillId="0" borderId="324" xfId="0" applyNumberFormat="1" applyFont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89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0" borderId="243" xfId="0" applyNumberFormat="1" applyFont="1" applyBorder="1"/>
    <xf numFmtId="1" fontId="3" fillId="0" borderId="0" xfId="0" applyNumberFormat="1" applyFont="1"/>
    <xf numFmtId="1" fontId="3" fillId="0" borderId="352" xfId="0" applyNumberFormat="1" applyFont="1" applyBorder="1" applyAlignment="1">
      <alignment horizontal="left" vertical="center" wrapText="1"/>
    </xf>
    <xf numFmtId="1" fontId="3" fillId="3" borderId="547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0" borderId="863" xfId="0" applyNumberFormat="1" applyFont="1" applyBorder="1" applyAlignment="1">
      <alignment horizontal="left" vertical="center" wrapText="1"/>
    </xf>
    <xf numFmtId="1" fontId="3" fillId="0" borderId="871" xfId="0" applyNumberFormat="1" applyFont="1" applyBorder="1" applyAlignment="1">
      <alignment horizontal="left" vertical="center" wrapText="1"/>
    </xf>
    <xf numFmtId="1" fontId="3" fillId="3" borderId="885" xfId="0" applyNumberFormat="1" applyFont="1" applyFill="1" applyBorder="1" applyAlignment="1">
      <alignment horizontal="left" vertical="center" wrapText="1"/>
    </xf>
    <xf numFmtId="1" fontId="3" fillId="3" borderId="692" xfId="0" applyNumberFormat="1" applyFont="1" applyFill="1" applyBorder="1" applyAlignment="1">
      <alignment horizontal="left" vertical="center" wrapText="1"/>
    </xf>
    <xf numFmtId="1" fontId="3" fillId="3" borderId="243" xfId="0" applyNumberFormat="1" applyFont="1" applyFill="1" applyBorder="1" applyAlignment="1">
      <alignment horizontal="left" vertical="center" wrapText="1"/>
    </xf>
    <xf numFmtId="1" fontId="3" fillId="3" borderId="543" xfId="0" applyNumberFormat="1" applyFont="1" applyFill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885" xfId="0" applyNumberFormat="1" applyFont="1" applyBorder="1" applyAlignment="1">
      <alignment horizontal="left" vertical="center" wrapText="1"/>
    </xf>
    <xf numFmtId="1" fontId="3" fillId="0" borderId="243" xfId="0" applyNumberFormat="1" applyFont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left"/>
    </xf>
    <xf numFmtId="1" fontId="3" fillId="0" borderId="723" xfId="0" applyNumberFormat="1" applyFont="1" applyBorder="1" applyAlignment="1">
      <alignment horizontal="left"/>
    </xf>
    <xf numFmtId="1" fontId="3" fillId="0" borderId="548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245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691" xfId="0" applyNumberFormat="1" applyFont="1" applyFill="1" applyBorder="1" applyAlignment="1">
      <alignment horizontal="center" vertical="center" wrapText="1"/>
    </xf>
    <xf numFmtId="1" fontId="3" fillId="3" borderId="24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3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723" xfId="0" applyNumberFormat="1" applyFont="1" applyFill="1" applyBorder="1" applyAlignment="1">
      <alignment horizontal="left" vertical="center" wrapText="1"/>
    </xf>
    <xf numFmtId="1" fontId="3" fillId="0" borderId="1342" xfId="0" applyNumberFormat="1" applyFont="1" applyBorder="1" applyAlignment="1">
      <alignment horizontal="center" vertical="center" wrapText="1"/>
    </xf>
    <xf numFmtId="1" fontId="3" fillId="0" borderId="1351" xfId="0" applyNumberFormat="1" applyFont="1" applyBorder="1" applyAlignment="1">
      <alignment horizontal="center" vertical="center" wrapText="1"/>
    </xf>
    <xf numFmtId="1" fontId="3" fillId="5" borderId="1342" xfId="0" applyNumberFormat="1" applyFont="1" applyFill="1" applyBorder="1" applyAlignment="1">
      <alignment horizontal="center" vertical="center" wrapText="1"/>
    </xf>
    <xf numFmtId="1" fontId="3" fillId="5" borderId="1365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1361" xfId="0" applyNumberFormat="1" applyFont="1" applyBorder="1" applyAlignment="1">
      <alignment horizontal="center" vertical="center" wrapText="1"/>
    </xf>
    <xf numFmtId="1" fontId="3" fillId="6" borderId="390" xfId="0" applyNumberFormat="1" applyFont="1" applyFill="1" applyBorder="1" applyAlignment="1">
      <alignment horizontal="left" vertical="center"/>
    </xf>
    <xf numFmtId="1" fontId="3" fillId="6" borderId="386" xfId="0" applyNumberFormat="1" applyFont="1" applyFill="1" applyBorder="1" applyAlignment="1">
      <alignment horizontal="left" vertical="center"/>
    </xf>
    <xf numFmtId="1" fontId="3" fillId="6" borderId="390" xfId="0" applyNumberFormat="1" applyFont="1" applyFill="1" applyBorder="1" applyAlignment="1">
      <alignment horizontal="left" vertical="center" wrapText="1"/>
    </xf>
    <xf numFmtId="1" fontId="3" fillId="6" borderId="386" xfId="0" applyNumberFormat="1" applyFont="1" applyFill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3" borderId="375" xfId="0" applyNumberFormat="1" applyFont="1" applyFill="1" applyBorder="1" applyAlignment="1">
      <alignment horizontal="left" vertical="center" wrapText="1"/>
    </xf>
    <xf numFmtId="1" fontId="3" fillId="6" borderId="746" xfId="0" applyNumberFormat="1" applyFont="1" applyFill="1" applyBorder="1" applyAlignment="1">
      <alignment horizontal="left" vertical="center"/>
    </xf>
    <xf numFmtId="1" fontId="3" fillId="6" borderId="723" xfId="0" applyNumberFormat="1" applyFont="1" applyFill="1" applyBorder="1" applyAlignment="1">
      <alignment horizontal="left" vertical="center"/>
    </xf>
    <xf numFmtId="1" fontId="3" fillId="3" borderId="1228" xfId="0" applyNumberFormat="1" applyFont="1" applyFill="1" applyBorder="1" applyAlignment="1">
      <alignment horizontal="center" vertical="center" wrapText="1"/>
    </xf>
    <xf numFmtId="1" fontId="3" fillId="3" borderId="279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20" borderId="895" xfId="0" applyNumberFormat="1" applyFont="1" applyFill="1" applyBorder="1" applyAlignment="1">
      <alignment horizontal="left" vertical="center" wrapText="1"/>
    </xf>
    <xf numFmtId="1" fontId="3" fillId="20" borderId="279" xfId="0" applyNumberFormat="1" applyFont="1" applyFill="1" applyBorder="1" applyAlignment="1">
      <alignment horizontal="left" vertical="center" wrapText="1"/>
    </xf>
    <xf numFmtId="1" fontId="3" fillId="20" borderId="84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279" xfId="0" applyNumberFormat="1" applyFont="1" applyFill="1" applyBorder="1" applyAlignment="1">
      <alignment horizontal="left" vertical="center" wrapText="1"/>
    </xf>
    <xf numFmtId="1" fontId="3" fillId="5" borderId="846" xfId="0" applyNumberFormat="1" applyFont="1" applyFill="1" applyBorder="1" applyAlignment="1">
      <alignment horizontal="left" vertical="center" wrapText="1"/>
    </xf>
    <xf numFmtId="1" fontId="3" fillId="5" borderId="885" xfId="0" applyNumberFormat="1" applyFont="1" applyFill="1" applyBorder="1" applyAlignment="1">
      <alignment horizontal="left" vertical="center" wrapText="1"/>
    </xf>
    <xf numFmtId="1" fontId="3" fillId="5" borderId="243" xfId="0" applyNumberFormat="1" applyFont="1" applyFill="1" applyBorder="1" applyAlignment="1">
      <alignment horizontal="left" vertical="center" wrapText="1"/>
    </xf>
    <xf numFmtId="1" fontId="3" fillId="3" borderId="1178" xfId="0" applyNumberFormat="1" applyFont="1" applyFill="1" applyBorder="1" applyAlignment="1">
      <alignment horizontal="center" vertical="center" wrapText="1"/>
    </xf>
    <xf numFmtId="1" fontId="3" fillId="3" borderId="1344" xfId="0" applyNumberFormat="1" applyFont="1" applyFill="1" applyBorder="1" applyAlignment="1">
      <alignment horizontal="center" vertical="center" wrapText="1"/>
    </xf>
    <xf numFmtId="1" fontId="3" fillId="3" borderId="398" xfId="0" applyNumberFormat="1" applyFont="1" applyFill="1" applyBorder="1" applyAlignment="1">
      <alignment horizontal="left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225" xfId="0" applyNumberFormat="1" applyFont="1" applyFill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1311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3" borderId="915" xfId="0" applyNumberFormat="1" applyFont="1" applyFill="1" applyBorder="1" applyAlignment="1">
      <alignment horizontal="left" vertical="center" wrapText="1"/>
    </xf>
    <xf numFmtId="1" fontId="3" fillId="5" borderId="381" xfId="0" applyNumberFormat="1" applyFont="1" applyFill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3" borderId="551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left" wrapText="1"/>
    </xf>
    <xf numFmtId="1" fontId="3" fillId="0" borderId="723" xfId="0" applyNumberFormat="1" applyFont="1" applyBorder="1" applyAlignment="1">
      <alignment horizontal="left" wrapText="1"/>
    </xf>
    <xf numFmtId="1" fontId="3" fillId="5" borderId="87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left" vertical="center" wrapText="1"/>
    </xf>
    <xf numFmtId="1" fontId="3" fillId="0" borderId="691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0" fontId="3" fillId="5" borderId="388" xfId="0" applyFont="1" applyFill="1" applyBorder="1" applyAlignment="1">
      <alignment horizontal="left" vertical="center"/>
    </xf>
    <xf numFmtId="0" fontId="3" fillId="5" borderId="386" xfId="0" applyFont="1" applyFill="1" applyBorder="1" applyAlignment="1">
      <alignment horizontal="left" vertical="center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0" borderId="279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1351" xfId="0" applyNumberFormat="1" applyFont="1" applyFill="1" applyBorder="1" applyAlignment="1">
      <alignment horizontal="center" vertical="center" wrapText="1"/>
    </xf>
    <xf numFmtId="1" fontId="3" fillId="5" borderId="1228" xfId="0" applyNumberFormat="1" applyFont="1" applyFill="1" applyBorder="1" applyAlignment="1">
      <alignment horizontal="center" vertical="center" wrapText="1"/>
    </xf>
    <xf numFmtId="1" fontId="3" fillId="5" borderId="846" xfId="0" applyNumberFormat="1" applyFont="1" applyFill="1" applyBorder="1" applyAlignment="1">
      <alignment horizontal="center" vertical="center" wrapText="1"/>
    </xf>
    <xf numFmtId="1" fontId="3" fillId="5" borderId="1178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4" xfId="0" applyNumberFormat="1" applyFont="1" applyFill="1" applyBorder="1" applyAlignment="1">
      <alignment horizontal="center" vertical="center" wrapText="1"/>
    </xf>
    <xf numFmtId="1" fontId="3" fillId="5" borderId="222" xfId="0" applyNumberFormat="1" applyFont="1" applyFill="1" applyBorder="1" applyAlignment="1">
      <alignment horizontal="center" vertical="center" wrapText="1"/>
    </xf>
    <xf numFmtId="1" fontId="3" fillId="0" borderId="872" xfId="9" applyNumberFormat="1" applyFont="1" applyFill="1" applyBorder="1" applyAlignment="1">
      <alignment horizontal="center" vertical="center" wrapText="1"/>
    </xf>
    <xf numFmtId="1" fontId="3" fillId="0" borderId="871" xfId="9" applyNumberFormat="1" applyFont="1" applyFill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5" borderId="1242" xfId="0" applyNumberFormat="1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>
      <alignment horizontal="center" vertical="center" wrapText="1"/>
    </xf>
    <xf numFmtId="1" fontId="3" fillId="3" borderId="1359" xfId="0" applyNumberFormat="1" applyFont="1" applyFill="1" applyBorder="1" applyAlignment="1">
      <alignment horizontal="center" vertical="center" wrapText="1"/>
    </xf>
    <xf numFmtId="1" fontId="3" fillId="3" borderId="871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1351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225" xfId="0" applyNumberFormat="1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left" vertical="center" wrapText="1"/>
    </xf>
    <xf numFmtId="1" fontId="3" fillId="3" borderId="733" xfId="0" applyNumberFormat="1" applyFont="1" applyFill="1" applyBorder="1" applyAlignment="1">
      <alignment horizontal="left" vertical="center" wrapText="1"/>
    </xf>
    <xf numFmtId="1" fontId="3" fillId="3" borderId="863" xfId="0" applyNumberFormat="1" applyFont="1" applyFill="1" applyBorder="1" applyAlignment="1">
      <alignment horizontal="center" vertical="center"/>
    </xf>
    <xf numFmtId="1" fontId="3" fillId="20" borderId="867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5" xfId="0" applyNumberFormat="1" applyFont="1" applyBorder="1" applyAlignment="1" applyProtection="1">
      <alignment horizontal="left" vertical="center" wrapText="1"/>
      <protection hidden="1"/>
    </xf>
    <xf numFmtId="1" fontId="3" fillId="0" borderId="386" xfId="0" applyNumberFormat="1" applyFont="1" applyBorder="1" applyAlignment="1" applyProtection="1">
      <alignment horizontal="left" vertical="center" wrapText="1"/>
      <protection hidden="1"/>
    </xf>
    <xf numFmtId="1" fontId="3" fillId="5" borderId="9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49" xfId="0" applyNumberFormat="1" applyFont="1" applyBorder="1" applyAlignment="1" applyProtection="1">
      <alignment horizontal="left" vertical="center" wrapText="1"/>
      <protection hidden="1"/>
    </xf>
    <xf numFmtId="1" fontId="3" fillId="0" borderId="950" xfId="0" applyNumberFormat="1" applyFont="1" applyBorder="1" applyAlignment="1" applyProtection="1">
      <alignment horizontal="left" vertical="center" wrapText="1"/>
      <protection hidden="1"/>
    </xf>
    <xf numFmtId="1" fontId="3" fillId="0" borderId="388" xfId="0" applyNumberFormat="1" applyFont="1" applyBorder="1" applyAlignment="1">
      <alignment horizontal="left"/>
    </xf>
    <xf numFmtId="1" fontId="3" fillId="0" borderId="386" xfId="0" applyNumberFormat="1" applyFont="1" applyBorder="1" applyAlignment="1">
      <alignment horizontal="left"/>
    </xf>
    <xf numFmtId="1" fontId="3" fillId="0" borderId="915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/>
    </xf>
    <xf numFmtId="1" fontId="3" fillId="3" borderId="279" xfId="0" applyNumberFormat="1" applyFont="1" applyFill="1" applyBorder="1" applyAlignment="1">
      <alignment horizontal="left" vertical="center" wrapText="1"/>
    </xf>
    <xf numFmtId="1" fontId="3" fillId="3" borderId="846" xfId="0" applyNumberFormat="1" applyFont="1" applyFill="1" applyBorder="1" applyAlignment="1">
      <alignment horizontal="left" vertical="center" wrapText="1"/>
    </xf>
    <xf numFmtId="1" fontId="3" fillId="0" borderId="926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1378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1420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2" fillId="3" borderId="952" xfId="0" applyNumberFormat="1" applyFont="1" applyFill="1" applyBorder="1" applyAlignment="1">
      <alignment horizontal="left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left"/>
    </xf>
    <xf numFmtId="1" fontId="3" fillId="0" borderId="894" xfId="0" applyNumberFormat="1" applyFont="1" applyBorder="1" applyAlignment="1">
      <alignment horizontal="left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1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/>
    </xf>
    <xf numFmtId="1" fontId="3" fillId="0" borderId="225" xfId="0" applyNumberFormat="1" applyFont="1" applyBorder="1" applyAlignment="1">
      <alignment horizontal="left"/>
    </xf>
    <xf numFmtId="1" fontId="3" fillId="0" borderId="887" xfId="0" applyNumberFormat="1" applyFont="1" applyBorder="1"/>
    <xf numFmtId="1" fontId="3" fillId="0" borderId="894" xfId="0" applyNumberFormat="1" applyFont="1" applyBorder="1"/>
    <xf numFmtId="1" fontId="3" fillId="0" borderId="785" xfId="0" applyNumberFormat="1" applyFont="1" applyBorder="1"/>
    <xf numFmtId="1" fontId="3" fillId="0" borderId="225" xfId="0" applyNumberFormat="1" applyFont="1" applyBorder="1"/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 wrapText="1"/>
    </xf>
    <xf numFmtId="0" fontId="3" fillId="0" borderId="960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left" vertical="center"/>
    </xf>
    <xf numFmtId="0" fontId="3" fillId="0" borderId="950" xfId="0" applyFont="1" applyBorder="1" applyAlignment="1">
      <alignment horizontal="left" vertical="center"/>
    </xf>
    <xf numFmtId="0" fontId="3" fillId="0" borderId="915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409" xfId="0" applyFont="1" applyBorder="1" applyAlignment="1">
      <alignment horizontal="left"/>
    </xf>
    <xf numFmtId="0" fontId="3" fillId="0" borderId="403" xfId="0" applyFont="1" applyBorder="1" applyAlignment="1">
      <alignment horizontal="left"/>
    </xf>
    <xf numFmtId="0" fontId="3" fillId="0" borderId="547" xfId="0" applyFont="1" applyBorder="1" applyAlignment="1">
      <alignment horizontal="left" vertical="center"/>
    </xf>
    <xf numFmtId="0" fontId="3" fillId="0" borderId="387" xfId="0" applyFont="1" applyBorder="1" applyAlignment="1">
      <alignment horizontal="left" vertical="center"/>
    </xf>
    <xf numFmtId="0" fontId="3" fillId="0" borderId="404" xfId="0" applyFont="1" applyBorder="1" applyAlignment="1">
      <alignment horizontal="left" vertical="center"/>
    </xf>
    <xf numFmtId="0" fontId="3" fillId="0" borderId="375" xfId="0" applyFont="1" applyBorder="1" applyAlignment="1">
      <alignment horizontal="left" vertical="center"/>
    </xf>
    <xf numFmtId="0" fontId="3" fillId="0" borderId="895" xfId="0" applyFont="1" applyBorder="1" applyAlignment="1">
      <alignment horizontal="center" vertical="center"/>
    </xf>
    <xf numFmtId="0" fontId="3" fillId="0" borderId="279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967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951" xfId="0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1" fontId="2" fillId="3" borderId="863" xfId="0" applyNumberFormat="1" applyFont="1" applyFill="1" applyBorder="1" applyAlignment="1">
      <alignment horizontal="left"/>
    </xf>
    <xf numFmtId="0" fontId="3" fillId="0" borderId="885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0" fontId="3" fillId="0" borderId="926" xfId="0" applyFont="1" applyBorder="1" applyAlignment="1">
      <alignment horizontal="center" vertical="center" wrapText="1"/>
    </xf>
    <xf numFmtId="0" fontId="3" fillId="0" borderId="142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25" xfId="0" applyFont="1" applyBorder="1" applyAlignment="1">
      <alignment horizontal="center" vertical="center" wrapText="1"/>
    </xf>
    <xf numFmtId="0" fontId="3" fillId="0" borderId="1394" xfId="0" applyFont="1" applyBorder="1" applyAlignment="1">
      <alignment horizontal="center" vertical="center" wrapText="1"/>
    </xf>
    <xf numFmtId="1" fontId="2" fillId="3" borderId="780" xfId="0" applyNumberFormat="1" applyFont="1" applyFill="1" applyBorder="1" applyAlignment="1">
      <alignment horizontal="left"/>
    </xf>
    <xf numFmtId="49" fontId="3" fillId="0" borderId="951" xfId="0" applyNumberFormat="1" applyFont="1" applyBorder="1" applyAlignment="1">
      <alignment horizontal="center"/>
    </xf>
    <xf numFmtId="49" fontId="3" fillId="0" borderId="948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3" xfId="0" applyFont="1" applyBorder="1" applyAlignment="1">
      <alignment horizontal="left" wrapText="1"/>
    </xf>
    <xf numFmtId="0" fontId="3" fillId="0" borderId="1178" xfId="0" applyFont="1" applyBorder="1" applyAlignment="1">
      <alignment horizontal="center" vertical="center" wrapText="1"/>
    </xf>
    <xf numFmtId="0" fontId="3" fillId="0" borderId="1344" xfId="0" applyFont="1" applyBorder="1" applyAlignment="1">
      <alignment horizontal="center" vertical="center" wrapText="1"/>
    </xf>
    <xf numFmtId="0" fontId="3" fillId="0" borderId="1378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2" fillId="0" borderId="780" xfId="0" applyFont="1" applyBorder="1" applyAlignment="1">
      <alignment horizontal="left" wrapText="1"/>
    </xf>
    <xf numFmtId="0" fontId="4" fillId="0" borderId="895" xfId="0" applyFont="1" applyBorder="1" applyAlignment="1">
      <alignment horizontal="center" vertical="center" wrapText="1"/>
    </xf>
    <xf numFmtId="0" fontId="4" fillId="0" borderId="846" xfId="0" applyFont="1" applyBorder="1" applyAlignment="1">
      <alignment horizontal="center" vertical="center" wrapText="1"/>
    </xf>
    <xf numFmtId="0" fontId="3" fillId="0" borderId="926" xfId="0" applyFont="1" applyBorder="1" applyAlignment="1">
      <alignment horizontal="center"/>
    </xf>
    <xf numFmtId="0" fontId="3" fillId="0" borderId="782" xfId="0" applyFont="1" applyBorder="1" applyAlignment="1">
      <alignment horizontal="center"/>
    </xf>
    <xf numFmtId="0" fontId="3" fillId="0" borderId="1423" xfId="0" applyFont="1" applyBorder="1" applyAlignment="1">
      <alignment horizontal="center" vertical="center" wrapText="1"/>
    </xf>
    <xf numFmtId="0" fontId="3" fillId="0" borderId="1386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0" fontId="0" fillId="0" borderId="895" xfId="0" applyBorder="1" applyAlignment="1">
      <alignment horizontal="center" vertical="center" wrapText="1"/>
    </xf>
    <xf numFmtId="0" fontId="0" fillId="0" borderId="846" xfId="0" applyBorder="1" applyAlignment="1">
      <alignment horizontal="center" vertical="center" wrapText="1"/>
    </xf>
    <xf numFmtId="0" fontId="2" fillId="5" borderId="780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48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2" xfId="0" applyNumberFormat="1" applyFont="1" applyFill="1" applyBorder="1" applyAlignment="1">
      <alignment horizontal="left"/>
    </xf>
    <xf numFmtId="1" fontId="3" fillId="0" borderId="926" xfId="0" applyNumberFormat="1" applyFont="1" applyBorder="1" applyAlignment="1">
      <alignment horizontal="center" wrapText="1"/>
    </xf>
    <xf numFmtId="1" fontId="3" fillId="0" borderId="782" xfId="0" applyNumberFormat="1" applyFont="1" applyBorder="1" applyAlignment="1">
      <alignment horizont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center" vertical="center" wrapText="1"/>
    </xf>
    <xf numFmtId="1" fontId="3" fillId="0" borderId="1378" xfId="0" applyNumberFormat="1" applyFont="1" applyBorder="1" applyAlignment="1">
      <alignment horizontal="center" vertical="center"/>
    </xf>
    <xf numFmtId="1" fontId="3" fillId="0" borderId="1389" xfId="0" applyNumberFormat="1" applyFont="1" applyBorder="1" applyAlignment="1">
      <alignment horizontal="center" vertical="center"/>
    </xf>
    <xf numFmtId="1" fontId="3" fillId="0" borderId="1178" xfId="0" applyNumberFormat="1" applyFont="1" applyBorder="1" applyAlignment="1">
      <alignment horizontal="center" vertical="center"/>
    </xf>
    <xf numFmtId="1" fontId="3" fillId="0" borderId="1344" xfId="0" applyNumberFormat="1" applyFont="1" applyBorder="1" applyAlignment="1">
      <alignment horizontal="center" vertical="center"/>
    </xf>
    <xf numFmtId="0" fontId="3" fillId="0" borderId="883" xfId="0" applyFont="1" applyBorder="1" applyAlignment="1">
      <alignment horizontal="center" vertical="center" wrapText="1"/>
    </xf>
    <xf numFmtId="0" fontId="3" fillId="0" borderId="224" xfId="0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left" vertical="center"/>
    </xf>
    <xf numFmtId="1" fontId="3" fillId="0" borderId="846" xfId="6" applyNumberFormat="1" applyFont="1" applyBorder="1" applyAlignment="1">
      <alignment horizontal="left" vertical="center"/>
    </xf>
    <xf numFmtId="1" fontId="3" fillId="0" borderId="1010" xfId="6" applyNumberFormat="1" applyFont="1" applyBorder="1" applyAlignment="1">
      <alignment horizontal="left"/>
    </xf>
    <xf numFmtId="1" fontId="3" fillId="0" borderId="1014" xfId="6" applyNumberFormat="1" applyFont="1" applyBorder="1" applyAlignment="1">
      <alignment horizontal="left"/>
    </xf>
    <xf numFmtId="0" fontId="7" fillId="5" borderId="1010" xfId="0" applyFont="1" applyFill="1" applyBorder="1" applyAlignment="1">
      <alignment horizontal="center"/>
    </xf>
    <xf numFmtId="0" fontId="7" fillId="5" borderId="1011" xfId="0" applyFont="1" applyFill="1" applyBorder="1" applyAlignment="1">
      <alignment horizontal="center"/>
    </xf>
    <xf numFmtId="0" fontId="7" fillId="5" borderId="1012" xfId="0" applyFont="1" applyFill="1" applyBorder="1" applyAlignment="1">
      <alignment horizontal="center"/>
    </xf>
    <xf numFmtId="1" fontId="6" fillId="5" borderId="1010" xfId="0" applyNumberFormat="1" applyFont="1" applyFill="1" applyBorder="1" applyAlignment="1">
      <alignment horizontal="center"/>
    </xf>
    <xf numFmtId="1" fontId="6" fillId="5" borderId="1011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3" fillId="0" borderId="1008" xfId="6" applyNumberFormat="1" applyFont="1" applyBorder="1" applyAlignment="1">
      <alignment horizontal="center" vertical="center" wrapText="1"/>
    </xf>
    <xf numFmtId="1" fontId="3" fillId="0" borderId="780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left" vertical="center" wrapText="1"/>
    </xf>
    <xf numFmtId="1" fontId="3" fillId="0" borderId="846" xfId="6" applyNumberFormat="1" applyFont="1" applyBorder="1" applyAlignment="1">
      <alignment horizontal="left" vertical="center" wrapText="1"/>
    </xf>
    <xf numFmtId="1" fontId="2" fillId="0" borderId="1057" xfId="0" applyNumberFormat="1" applyFont="1" applyBorder="1"/>
    <xf numFmtId="1" fontId="2" fillId="0" borderId="1011" xfId="0" applyNumberFormat="1" applyFont="1" applyBorder="1"/>
    <xf numFmtId="1" fontId="2" fillId="0" borderId="1058" xfId="0" applyNumberFormat="1" applyFont="1" applyBorder="1"/>
    <xf numFmtId="1" fontId="3" fillId="0" borderId="1010" xfId="6" applyNumberFormat="1" applyFont="1" applyBorder="1" applyAlignment="1">
      <alignment horizontal="left" wrapText="1"/>
    </xf>
    <xf numFmtId="1" fontId="3" fillId="0" borderId="1014" xfId="6" applyNumberFormat="1" applyFont="1" applyBorder="1" applyAlignment="1">
      <alignment horizontal="left" wrapText="1"/>
    </xf>
    <xf numFmtId="1" fontId="3" fillId="0" borderId="1013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0" xfId="6" applyNumberFormat="1" applyFont="1" applyBorder="1" applyAlignment="1">
      <alignment horizontal="center" vertical="center" wrapText="1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2" fillId="0" borderId="1011" xfId="6" applyNumberFormat="1" applyFont="1" applyBorder="1" applyAlignment="1">
      <alignment horizontal="left" wrapText="1"/>
    </xf>
    <xf numFmtId="1" fontId="3" fillId="0" borderId="895" xfId="6" applyNumberFormat="1" applyFont="1" applyBorder="1" applyAlignment="1">
      <alignment horizontal="center" vertical="center"/>
    </xf>
    <xf numFmtId="1" fontId="3" fillId="0" borderId="846" xfId="6" applyNumberFormat="1" applyFont="1" applyBorder="1" applyAlignment="1">
      <alignment horizontal="center" vertical="center"/>
    </xf>
    <xf numFmtId="1" fontId="3" fillId="0" borderId="1009" xfId="6" applyNumberFormat="1" applyFont="1" applyBorder="1" applyAlignment="1">
      <alignment horizontal="center" vertical="center" wrapText="1"/>
    </xf>
    <xf numFmtId="1" fontId="3" fillId="0" borderId="543" xfId="6" applyNumberFormat="1" applyFont="1" applyBorder="1" applyAlignment="1">
      <alignment horizontal="center" vertical="center" wrapText="1"/>
    </xf>
    <xf numFmtId="1" fontId="3" fillId="0" borderId="782" xfId="6" applyNumberFormat="1" applyFont="1" applyBorder="1" applyAlignment="1">
      <alignment horizontal="center" vertical="center" wrapText="1"/>
    </xf>
    <xf numFmtId="1" fontId="3" fillId="0" borderId="885" xfId="6" applyNumberFormat="1" applyFont="1" applyBorder="1" applyAlignment="1">
      <alignment horizontal="center" vertical="center" wrapText="1"/>
    </xf>
    <xf numFmtId="1" fontId="3" fillId="0" borderId="847" xfId="6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5" borderId="107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0" xfId="6" applyNumberFormat="1" applyFont="1" applyBorder="1" applyAlignment="1">
      <alignment horizontal="center"/>
    </xf>
    <xf numFmtId="1" fontId="3" fillId="0" borderId="1014" xfId="6" applyNumberFormat="1" applyFont="1" applyBorder="1" applyAlignment="1">
      <alignment horizontal="center"/>
    </xf>
    <xf numFmtId="1" fontId="3" fillId="0" borderId="1018" xfId="6" applyNumberFormat="1" applyFont="1" applyBorder="1" applyAlignment="1">
      <alignment horizontal="center"/>
    </xf>
    <xf numFmtId="1" fontId="3" fillId="0" borderId="1029" xfId="6" applyNumberFormat="1" applyFont="1" applyBorder="1" applyAlignment="1">
      <alignment horizontal="center"/>
    </xf>
    <xf numFmtId="1" fontId="3" fillId="5" borderId="1014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3" xfId="0" applyNumberFormat="1" applyFont="1" applyFill="1" applyBorder="1" applyAlignment="1">
      <alignment horizontal="center" vertical="center"/>
    </xf>
    <xf numFmtId="1" fontId="3" fillId="3" borderId="866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883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4" xfId="0" applyNumberFormat="1" applyFont="1" applyFill="1" applyBorder="1" applyAlignment="1">
      <alignment horizontal="center" vertical="center" wrapText="1"/>
    </xf>
    <xf numFmtId="1" fontId="3" fillId="3" borderId="926" xfId="0" applyNumberFormat="1" applyFont="1" applyFill="1" applyBorder="1" applyAlignment="1">
      <alignment horizontal="center" vertical="center" wrapText="1"/>
    </xf>
    <xf numFmtId="1" fontId="4" fillId="3" borderId="885" xfId="0" applyNumberFormat="1" applyFont="1" applyFill="1" applyBorder="1" applyAlignment="1">
      <alignment horizontal="center" vertical="center"/>
    </xf>
    <xf numFmtId="1" fontId="4" fillId="3" borderId="862" xfId="0" applyNumberFormat="1" applyFont="1" applyFill="1" applyBorder="1" applyAlignment="1">
      <alignment horizontal="center" vertical="center"/>
    </xf>
    <xf numFmtId="1" fontId="4" fillId="3" borderId="903" xfId="0" applyNumberFormat="1" applyFont="1" applyFill="1" applyBorder="1" applyAlignment="1">
      <alignment horizontal="center" vertical="center"/>
    </xf>
    <xf numFmtId="1" fontId="3" fillId="0" borderId="996" xfId="6" applyNumberFormat="1" applyFont="1" applyBorder="1" applyAlignment="1">
      <alignment horizontal="center" vertical="center" wrapText="1"/>
    </xf>
    <xf numFmtId="1" fontId="3" fillId="0" borderId="846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left"/>
    </xf>
    <xf numFmtId="1" fontId="3" fillId="0" borderId="1019" xfId="6" applyNumberFormat="1" applyFont="1" applyBorder="1" applyAlignment="1">
      <alignment horizontal="left"/>
    </xf>
    <xf numFmtId="1" fontId="3" fillId="0" borderId="1001" xfId="6" applyNumberFormat="1" applyFont="1" applyBorder="1" applyAlignment="1">
      <alignment horizontal="left"/>
    </xf>
    <xf numFmtId="1" fontId="3" fillId="0" borderId="1020" xfId="6" applyNumberFormat="1" applyFont="1" applyBorder="1" applyAlignment="1">
      <alignment horizontal="left"/>
    </xf>
    <xf numFmtId="1" fontId="3" fillId="0" borderId="404" xfId="6" applyNumberFormat="1" applyFont="1" applyBorder="1" applyAlignment="1">
      <alignment horizontal="left"/>
    </xf>
    <xf numFmtId="1" fontId="3" fillId="0" borderId="375" xfId="6" applyNumberFormat="1" applyFont="1" applyBorder="1" applyAlignment="1">
      <alignment horizontal="left"/>
    </xf>
    <xf numFmtId="0" fontId="0" fillId="0" borderId="1010" xfId="0" applyBorder="1" applyAlignment="1">
      <alignment horizontal="center"/>
    </xf>
    <xf numFmtId="0" fontId="0" fillId="0" borderId="1014" xfId="0" applyBorder="1" applyAlignment="1">
      <alignment horizontal="center"/>
    </xf>
    <xf numFmtId="1" fontId="3" fillId="0" borderId="1012" xfId="6" applyNumberFormat="1" applyFont="1" applyBorder="1" applyAlignment="1">
      <alignment horizontal="center" vertical="center" wrapText="1"/>
    </xf>
    <xf numFmtId="1" fontId="4" fillId="3" borderId="863" xfId="0" applyNumberFormat="1" applyFont="1" applyFill="1" applyBorder="1" applyAlignment="1">
      <alignment horizontal="center" vertical="center"/>
    </xf>
    <xf numFmtId="1" fontId="4" fillId="3" borderId="948" xfId="0" applyNumberFormat="1" applyFont="1" applyFill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 vertical="center"/>
    </xf>
    <xf numFmtId="1" fontId="3" fillId="0" borderId="1011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/>
    </xf>
    <xf numFmtId="1" fontId="3" fillId="0" borderId="1011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3" borderId="1010" xfId="0" applyNumberFormat="1" applyFont="1" applyFill="1" applyBorder="1" applyAlignment="1">
      <alignment horizontal="center" vertical="center"/>
    </xf>
    <xf numFmtId="1" fontId="3" fillId="3" borderId="1011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/>
    </xf>
    <xf numFmtId="1" fontId="3" fillId="0" borderId="1089" xfId="0" applyNumberFormat="1" applyFont="1" applyBorder="1" applyAlignment="1">
      <alignment horizontal="center" vertical="center"/>
    </xf>
    <xf numFmtId="1" fontId="3" fillId="3" borderId="1012" xfId="0" applyNumberFormat="1" applyFont="1" applyFill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/>
    </xf>
    <xf numFmtId="1" fontId="3" fillId="0" borderId="1423" xfId="0" applyNumberFormat="1" applyFont="1" applyBorder="1" applyAlignment="1">
      <alignment horizontal="center" vertical="center" wrapText="1"/>
    </xf>
    <xf numFmtId="0" fontId="3" fillId="0" borderId="1000" xfId="0" applyFont="1" applyBorder="1" applyAlignment="1">
      <alignment horizontal="left" vertical="center"/>
    </xf>
    <xf numFmtId="0" fontId="3" fillId="0" borderId="1071" xfId="0" applyFont="1" applyBorder="1" applyAlignment="1">
      <alignment horizontal="left" vertical="center"/>
    </xf>
    <xf numFmtId="0" fontId="3" fillId="0" borderId="885" xfId="0" applyFont="1" applyBorder="1" applyAlignment="1">
      <alignment horizontal="left" vertical="center"/>
    </xf>
    <xf numFmtId="0" fontId="3" fillId="0" borderId="926" xfId="0" applyFont="1" applyBorder="1" applyAlignment="1">
      <alignment horizontal="left" vertical="center"/>
    </xf>
    <xf numFmtId="0" fontId="3" fillId="0" borderId="847" xfId="0" applyFont="1" applyBorder="1" applyAlignment="1">
      <alignment horizontal="left" vertical="center"/>
    </xf>
    <xf numFmtId="0" fontId="3" fillId="0" borderId="782" xfId="0" applyFont="1" applyBorder="1" applyAlignment="1">
      <alignment horizontal="left" vertical="center"/>
    </xf>
    <xf numFmtId="1" fontId="3" fillId="0" borderId="1000" xfId="0" applyNumberFormat="1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left" vertical="center" wrapText="1"/>
    </xf>
    <xf numFmtId="1" fontId="3" fillId="0" borderId="1000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/>
    </xf>
    <xf numFmtId="1" fontId="3" fillId="3" borderId="926" xfId="0" applyNumberFormat="1" applyFont="1" applyFill="1" applyBorder="1" applyAlignment="1">
      <alignment horizontal="center" vertical="center"/>
    </xf>
    <xf numFmtId="1" fontId="2" fillId="0" borderId="1011" xfId="0" applyNumberFormat="1" applyFont="1" applyBorder="1" applyAlignment="1">
      <alignment horizontal="lef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left" vertical="center" wrapText="1"/>
    </xf>
    <xf numFmtId="1" fontId="2" fillId="0" borderId="862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/>
    </xf>
    <xf numFmtId="1" fontId="3" fillId="3" borderId="1010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00" xfId="0" applyNumberFormat="1" applyFont="1" applyFill="1" applyBorder="1" applyAlignment="1">
      <alignment horizontal="left" vertical="center" wrapText="1"/>
    </xf>
    <xf numFmtId="1" fontId="3" fillId="3" borderId="1082" xfId="0" applyNumberFormat="1" applyFont="1" applyFill="1" applyBorder="1" applyAlignment="1">
      <alignment horizontal="left" vertical="center" wrapText="1"/>
    </xf>
    <xf numFmtId="1" fontId="3" fillId="3" borderId="1071" xfId="0" applyNumberFormat="1" applyFont="1" applyFill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left" vertical="center" wrapText="1"/>
    </xf>
    <xf numFmtId="1" fontId="3" fillId="0" borderId="1078" xfId="0" applyNumberFormat="1" applyFont="1" applyBorder="1" applyAlignment="1">
      <alignment horizontal="left" vertical="center" wrapText="1"/>
    </xf>
    <xf numFmtId="1" fontId="3" fillId="0" borderId="1104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26" xfId="14" applyNumberFormat="1" applyFont="1" applyBorder="1" applyAlignment="1">
      <alignment horizontal="center" vertical="center" wrapText="1"/>
    </xf>
    <xf numFmtId="1" fontId="3" fillId="0" borderId="543" xfId="14" applyNumberFormat="1" applyFont="1" applyBorder="1" applyAlignment="1">
      <alignment horizontal="center" vertical="center" wrapText="1"/>
    </xf>
    <xf numFmtId="1" fontId="3" fillId="0" borderId="782" xfId="14" applyNumberFormat="1" applyFont="1" applyBorder="1" applyAlignment="1">
      <alignment horizontal="center" vertical="center" wrapText="1"/>
    </xf>
    <xf numFmtId="1" fontId="3" fillId="0" borderId="885" xfId="14" applyNumberFormat="1" applyFont="1" applyBorder="1" applyAlignment="1">
      <alignment horizontal="center" vertical="center" wrapText="1"/>
    </xf>
    <xf numFmtId="1" fontId="3" fillId="0" borderId="862" xfId="14" applyNumberFormat="1" applyFont="1" applyBorder="1" applyAlignment="1">
      <alignment horizontal="center" vertical="center" wrapText="1"/>
    </xf>
    <xf numFmtId="1" fontId="3" fillId="0" borderId="847" xfId="14" applyNumberFormat="1" applyFont="1" applyBorder="1" applyAlignment="1">
      <alignment horizontal="center" vertical="center" wrapText="1"/>
    </xf>
    <xf numFmtId="1" fontId="3" fillId="0" borderId="780" xfId="14" applyNumberFormat="1" applyFont="1" applyBorder="1" applyAlignment="1">
      <alignment horizontal="center" vertical="center" wrapText="1"/>
    </xf>
    <xf numFmtId="1" fontId="3" fillId="0" borderId="862" xfId="14" quotePrefix="1" applyNumberFormat="1" applyFont="1" applyBorder="1" applyAlignment="1" applyProtection="1">
      <alignment horizontal="center" vertical="center"/>
      <protection hidden="1"/>
    </xf>
    <xf numFmtId="1" fontId="3" fillId="0" borderId="926" xfId="14" quotePrefix="1" applyNumberFormat="1" applyFont="1" applyBorder="1" applyAlignment="1" applyProtection="1">
      <alignment horizontal="center" vertical="center"/>
      <protection hidden="1"/>
    </xf>
    <xf numFmtId="1" fontId="3" fillId="0" borderId="780" xfId="14" quotePrefix="1" applyNumberFormat="1" applyFont="1" applyBorder="1" applyAlignment="1" applyProtection="1">
      <alignment horizontal="center" vertical="center"/>
      <protection hidden="1"/>
    </xf>
    <xf numFmtId="1" fontId="3" fillId="0" borderId="782" xfId="14" quotePrefix="1" applyNumberFormat="1" applyFont="1" applyBorder="1" applyAlignment="1" applyProtection="1">
      <alignment horizontal="center" vertical="center"/>
      <protection hidden="1"/>
    </xf>
    <xf numFmtId="1" fontId="3" fillId="0" borderId="895" xfId="0" applyNumberFormat="1" applyFont="1" applyBorder="1" applyAlignment="1">
      <alignment horizontal="left" vertical="center"/>
    </xf>
    <xf numFmtId="1" fontId="3" fillId="0" borderId="279" xfId="0" applyNumberFormat="1" applyFont="1" applyBorder="1" applyAlignment="1">
      <alignment horizontal="left" vertical="center"/>
    </xf>
    <xf numFmtId="1" fontId="3" fillId="0" borderId="846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1091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3" borderId="1011" xfId="0" applyNumberFormat="1" applyFont="1" applyFill="1" applyBorder="1" applyAlignment="1">
      <alignment horizontal="center"/>
    </xf>
    <xf numFmtId="1" fontId="3" fillId="3" borderId="1088" xfId="0" applyNumberFormat="1" applyFont="1" applyFill="1" applyBorder="1" applyAlignment="1">
      <alignment horizontal="center"/>
    </xf>
    <xf numFmtId="1" fontId="3" fillId="3" borderId="243" xfId="0" applyNumberFormat="1" applyFont="1" applyFill="1" applyBorder="1" applyAlignment="1">
      <alignment horizontal="center" vertical="center"/>
    </xf>
    <xf numFmtId="1" fontId="5" fillId="5" borderId="895" xfId="0" applyNumberFormat="1" applyFont="1" applyFill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5" borderId="1018" xfId="0" applyNumberFormat="1" applyFont="1" applyFill="1" applyBorder="1" applyAlignment="1">
      <alignment horizontal="center" vertical="center"/>
    </xf>
    <xf numFmtId="1" fontId="5" fillId="5" borderId="895" xfId="0" applyNumberFormat="1" applyFont="1" applyFill="1" applyBorder="1" applyAlignment="1">
      <alignment horizontal="left" vertical="center" wrapText="1"/>
    </xf>
    <xf numFmtId="1" fontId="5" fillId="5" borderId="846" xfId="0" applyNumberFormat="1" applyFont="1" applyFill="1" applyBorder="1" applyAlignment="1">
      <alignment horizontal="left" vertical="center" wrapText="1"/>
    </xf>
    <xf numFmtId="1" fontId="5" fillId="5" borderId="279" xfId="0" applyNumberFormat="1" applyFont="1" applyFill="1" applyBorder="1" applyAlignment="1">
      <alignment horizontal="left" vertical="center" wrapText="1"/>
    </xf>
    <xf numFmtId="1" fontId="5" fillId="0" borderId="926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 wrapText="1"/>
    </xf>
    <xf numFmtId="0" fontId="5" fillId="0" borderId="1010" xfId="0" applyFont="1" applyBorder="1" applyAlignment="1">
      <alignment horizontal="center" vertical="center"/>
    </xf>
    <xf numFmtId="0" fontId="5" fillId="0" borderId="1011" xfId="0" applyFont="1" applyBorder="1" applyAlignment="1">
      <alignment horizontal="center" vertical="center"/>
    </xf>
    <xf numFmtId="0" fontId="5" fillId="0" borderId="1012" xfId="0" applyFont="1" applyBorder="1" applyAlignment="1">
      <alignment horizontal="center" vertical="center"/>
    </xf>
    <xf numFmtId="0" fontId="5" fillId="0" borderId="862" xfId="0" applyFont="1" applyBorder="1" applyAlignment="1">
      <alignment horizontal="center" vertical="center" wrapText="1"/>
    </xf>
    <xf numFmtId="0" fontId="5" fillId="0" borderId="780" xfId="0" applyFont="1" applyBorder="1" applyAlignment="1">
      <alignment horizontal="center" vertical="center" wrapText="1"/>
    </xf>
    <xf numFmtId="0" fontId="5" fillId="0" borderId="895" xfId="0" applyFont="1" applyBorder="1" applyAlignment="1">
      <alignment horizontal="center" vertical="center"/>
    </xf>
    <xf numFmtId="0" fontId="5" fillId="0" borderId="846" xfId="0" applyFont="1" applyBorder="1" applyAlignment="1">
      <alignment horizontal="center" vertical="center"/>
    </xf>
    <xf numFmtId="0" fontId="5" fillId="0" borderId="895" xfId="0" applyFont="1" applyBorder="1" applyAlignment="1">
      <alignment horizontal="center" vertical="center" wrapText="1"/>
    </xf>
    <xf numFmtId="1" fontId="5" fillId="0" borderId="1010" xfId="0" applyNumberFormat="1" applyFont="1" applyBorder="1" applyAlignment="1">
      <alignment horizontal="left" vertical="center" wrapText="1"/>
    </xf>
    <xf numFmtId="1" fontId="5" fillId="0" borderId="1014" xfId="0" applyNumberFormat="1" applyFont="1" applyBorder="1" applyAlignment="1">
      <alignment horizontal="left" vertical="center" wrapText="1"/>
    </xf>
    <xf numFmtId="1" fontId="14" fillId="0" borderId="1116" xfId="0" applyNumberFormat="1" applyFont="1" applyBorder="1" applyAlignment="1">
      <alignment horizontal="left" wrapText="1"/>
    </xf>
    <xf numFmtId="1" fontId="14" fillId="0" borderId="780" xfId="0" applyNumberFormat="1" applyFont="1" applyBorder="1" applyAlignment="1">
      <alignment horizontal="left" wrapText="1"/>
    </xf>
    <xf numFmtId="1" fontId="5" fillId="0" borderId="1117" xfId="0" applyNumberFormat="1" applyFont="1" applyBorder="1" applyAlignment="1">
      <alignment horizontal="center" vertical="center"/>
    </xf>
    <xf numFmtId="1" fontId="5" fillId="0" borderId="1010" xfId="0" applyNumberFormat="1" applyFont="1" applyBorder="1" applyAlignment="1">
      <alignment horizontal="center" vertical="center" wrapText="1"/>
    </xf>
    <xf numFmtId="1" fontId="5" fillId="0" borderId="101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3" borderId="895" xfId="0" applyNumberFormat="1" applyFont="1" applyFill="1" applyBorder="1" applyAlignment="1">
      <alignment horizontal="center" vertical="center" wrapText="1"/>
    </xf>
    <xf numFmtId="1" fontId="5" fillId="3" borderId="1117" xfId="0" applyNumberFormat="1" applyFont="1" applyFill="1" applyBorder="1" applyAlignment="1">
      <alignment horizontal="center" vertical="center" wrapText="1"/>
    </xf>
    <xf numFmtId="1" fontId="5" fillId="5" borderId="1010" xfId="0" applyNumberFormat="1" applyFont="1" applyFill="1" applyBorder="1" applyAlignment="1">
      <alignment horizontal="center" vertical="center" wrapText="1"/>
    </xf>
    <xf numFmtId="1" fontId="5" fillId="5" borderId="1011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16" fillId="0" borderId="862" xfId="0" applyNumberFormat="1" applyFont="1" applyBorder="1" applyAlignment="1">
      <alignment horizontal="left" wrapText="1"/>
    </xf>
    <xf numFmtId="1" fontId="5" fillId="0" borderId="895" xfId="0" applyNumberFormat="1" applyFont="1" applyBorder="1" applyAlignment="1">
      <alignment horizontal="center" vertical="center"/>
    </xf>
    <xf numFmtId="1" fontId="5" fillId="0" borderId="1012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1010" xfId="0" applyNumberFormat="1" applyFont="1" applyBorder="1" applyAlignment="1">
      <alignment horizontal="left" wrapText="1"/>
    </xf>
    <xf numFmtId="1" fontId="5" fillId="0" borderId="1014" xfId="0" applyNumberFormat="1" applyFont="1" applyBorder="1" applyAlignment="1">
      <alignment horizontal="left" wrapText="1"/>
    </xf>
    <xf numFmtId="1" fontId="5" fillId="0" borderId="1018" xfId="0" applyNumberFormat="1" applyFont="1" applyBorder="1" applyAlignment="1">
      <alignment horizontal="center" vertical="center"/>
    </xf>
    <xf numFmtId="1" fontId="5" fillId="3" borderId="1010" xfId="0" applyNumberFormat="1" applyFont="1" applyFill="1" applyBorder="1" applyAlignment="1">
      <alignment horizontal="center" vertical="center" wrapText="1"/>
    </xf>
    <xf numFmtId="1" fontId="5" fillId="3" borderId="1018" xfId="0" applyNumberFormat="1" applyFont="1" applyFill="1" applyBorder="1" applyAlignment="1">
      <alignment horizontal="center" vertical="center"/>
    </xf>
    <xf numFmtId="1" fontId="5" fillId="0" borderId="1389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0" fontId="5" fillId="0" borderId="873" xfId="0" applyFont="1" applyBorder="1" applyAlignment="1">
      <alignment horizontal="center" vertical="center"/>
    </xf>
    <xf numFmtId="0" fontId="5" fillId="0" borderId="926" xfId="0" applyFont="1" applyBorder="1" applyAlignment="1">
      <alignment horizontal="center" vertical="center"/>
    </xf>
    <xf numFmtId="0" fontId="5" fillId="0" borderId="790" xfId="0" applyFont="1" applyBorder="1" applyAlignment="1">
      <alignment horizontal="center" vertical="center"/>
    </xf>
    <xf numFmtId="0" fontId="5" fillId="0" borderId="782" xfId="0" applyFont="1" applyBorder="1" applyAlignment="1">
      <alignment horizontal="center" vertical="center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2" xfId="0" applyNumberFormat="1" applyFont="1" applyFill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left" vertical="center"/>
    </xf>
    <xf numFmtId="1" fontId="5" fillId="3" borderId="1010" xfId="0" applyNumberFormat="1" applyFont="1" applyFill="1" applyBorder="1" applyAlignment="1">
      <alignment horizontal="left" vertical="center"/>
    </xf>
    <xf numFmtId="1" fontId="5" fillId="3" borderId="1014" xfId="0" applyNumberFormat="1" applyFont="1" applyFill="1" applyBorder="1" applyAlignment="1">
      <alignment horizontal="left" vertical="center"/>
    </xf>
    <xf numFmtId="1" fontId="5" fillId="0" borderId="999" xfId="0" applyNumberFormat="1" applyFont="1" applyBorder="1" applyAlignment="1">
      <alignment horizontal="left" vertical="center"/>
    </xf>
    <xf numFmtId="1" fontId="5" fillId="0" borderId="1019" xfId="0" applyNumberFormat="1" applyFont="1" applyBorder="1" applyAlignment="1">
      <alignment horizontal="left" vertical="center"/>
    </xf>
    <xf numFmtId="1" fontId="5" fillId="0" borderId="1091" xfId="0" applyNumberFormat="1" applyFont="1" applyBorder="1" applyAlignment="1">
      <alignment horizontal="left" vertical="center"/>
    </xf>
    <xf numFmtId="1" fontId="5" fillId="0" borderId="1078" xfId="0" applyNumberFormat="1" applyFont="1" applyBorder="1" applyAlignment="1">
      <alignment horizontal="left" vertical="center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1386" xfId="0" applyNumberFormat="1" applyFont="1" applyBorder="1" applyAlignment="1">
      <alignment horizontal="center" vertical="center" wrapText="1"/>
    </xf>
    <xf numFmtId="1" fontId="5" fillId="0" borderId="1010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3" borderId="1011" xfId="0" applyNumberFormat="1" applyFont="1" applyFill="1" applyBorder="1" applyAlignment="1">
      <alignment horizontal="center" vertical="center" wrapText="1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3" borderId="883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3" borderId="887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926" xfId="0" applyNumberFormat="1" applyFont="1" applyFill="1" applyBorder="1" applyAlignment="1">
      <alignment horizontal="center" vertical="center" wrapText="1"/>
    </xf>
    <xf numFmtId="1" fontId="5" fillId="0" borderId="999" xfId="0" applyNumberFormat="1" applyFont="1" applyBorder="1" applyAlignment="1">
      <alignment horizontal="left" vertical="center" wrapText="1"/>
    </xf>
    <xf numFmtId="1" fontId="5" fillId="0" borderId="1019" xfId="0" applyNumberFormat="1" applyFont="1" applyBorder="1" applyAlignment="1">
      <alignment horizontal="left" vertical="center" wrapText="1"/>
    </xf>
    <xf numFmtId="1" fontId="5" fillId="0" borderId="409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895" xfId="0" applyNumberFormat="1" applyFont="1" applyBorder="1" applyAlignment="1">
      <alignment horizontal="left" vertical="center"/>
    </xf>
    <xf numFmtId="1" fontId="5" fillId="0" borderId="846" xfId="0" applyNumberFormat="1" applyFont="1" applyBorder="1" applyAlignment="1">
      <alignment horizontal="left" vertical="center"/>
    </xf>
    <xf numFmtId="1" fontId="5" fillId="5" borderId="1010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0" borderId="895" xfId="0" applyNumberFormat="1" applyFont="1" applyBorder="1" applyAlignment="1">
      <alignment horizontal="left" vertical="center" wrapText="1"/>
    </xf>
    <xf numFmtId="1" fontId="5" fillId="3" borderId="1010" xfId="0" applyNumberFormat="1" applyFont="1" applyFill="1" applyBorder="1" applyAlignment="1">
      <alignment horizontal="left" vertical="center" wrapText="1"/>
    </xf>
    <xf numFmtId="1" fontId="5" fillId="3" borderId="1014" xfId="0" applyNumberFormat="1" applyFont="1" applyFill="1" applyBorder="1" applyAlignment="1">
      <alignment horizontal="left" vertical="center" wrapText="1"/>
    </xf>
    <xf numFmtId="1" fontId="5" fillId="5" borderId="1010" xfId="0" applyNumberFormat="1" applyFont="1" applyFill="1" applyBorder="1" applyAlignment="1">
      <alignment horizontal="center" vertical="center"/>
    </xf>
    <xf numFmtId="1" fontId="5" fillId="5" borderId="1014" xfId="0" applyNumberFormat="1" applyFont="1" applyFill="1" applyBorder="1" applyAlignment="1">
      <alignment horizontal="center" vertical="center"/>
    </xf>
    <xf numFmtId="1" fontId="5" fillId="5" borderId="885" xfId="0" applyNumberFormat="1" applyFont="1" applyFill="1" applyBorder="1" applyAlignment="1">
      <alignment horizontal="left" vertical="center" wrapText="1"/>
    </xf>
    <xf numFmtId="1" fontId="5" fillId="5" borderId="847" xfId="0" applyNumberFormat="1" applyFont="1" applyFill="1" applyBorder="1" applyAlignment="1">
      <alignment horizontal="left" vertical="center" wrapText="1"/>
    </xf>
    <xf numFmtId="1" fontId="5" fillId="5" borderId="846" xfId="0" applyNumberFormat="1" applyFont="1" applyFill="1" applyBorder="1" applyAlignment="1">
      <alignment horizontal="left" vertical="center"/>
    </xf>
    <xf numFmtId="1" fontId="5" fillId="5" borderId="885" xfId="0" applyNumberFormat="1" applyFont="1" applyFill="1" applyBorder="1" applyAlignment="1">
      <alignment horizontal="center" vertical="center"/>
    </xf>
    <xf numFmtId="1" fontId="5" fillId="5" borderId="926" xfId="0" applyNumberFormat="1" applyFont="1" applyFill="1" applyBorder="1" applyAlignment="1">
      <alignment horizontal="center" vertical="center"/>
    </xf>
    <xf numFmtId="1" fontId="5" fillId="5" borderId="847" xfId="0" applyNumberFormat="1" applyFont="1" applyFill="1" applyBorder="1" applyAlignment="1">
      <alignment horizontal="center" vertical="center"/>
    </xf>
    <xf numFmtId="1" fontId="5" fillId="5" borderId="782" xfId="0" applyNumberFormat="1" applyFont="1" applyFill="1" applyBorder="1" applyAlignment="1">
      <alignment horizontal="center" vertical="center"/>
    </xf>
    <xf numFmtId="1" fontId="5" fillId="0" borderId="331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 wrapText="1"/>
    </xf>
    <xf numFmtId="1" fontId="58" fillId="3" borderId="364" xfId="0" applyNumberFormat="1" applyFont="1" applyFill="1" applyBorder="1" applyAlignment="1">
      <alignment horizontal="center" vertical="center"/>
    </xf>
    <xf numFmtId="1" fontId="58" fillId="3" borderId="1192" xfId="0" applyNumberFormat="1" applyFont="1" applyFill="1" applyBorder="1" applyAlignment="1">
      <alignment horizontal="center" vertical="center"/>
    </xf>
    <xf numFmtId="1" fontId="58" fillId="3" borderId="1287" xfId="0" applyNumberFormat="1" applyFont="1" applyFill="1" applyBorder="1" applyAlignment="1">
      <alignment horizontal="center" vertical="center"/>
    </xf>
    <xf numFmtId="1" fontId="58" fillId="3" borderId="1285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" fillId="0" borderId="1322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1260" xfId="0" applyNumberFormat="1" applyFont="1" applyBorder="1" applyAlignment="1">
      <alignment horizontal="center" vertical="center"/>
    </xf>
    <xf numFmtId="1" fontId="5" fillId="0" borderId="282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1" fontId="5" fillId="5" borderId="895" xfId="0" applyNumberFormat="1" applyFont="1" applyFill="1" applyBorder="1" applyAlignment="1">
      <alignment horizontal="center" vertical="center" wrapText="1"/>
    </xf>
    <xf numFmtId="1" fontId="5" fillId="0" borderId="1081" xfId="0" applyNumberFormat="1" applyFont="1" applyBorder="1" applyAlignment="1">
      <alignment horizontal="left" vertical="center"/>
    </xf>
    <xf numFmtId="1" fontId="5" fillId="0" borderId="847" xfId="0" applyNumberFormat="1" applyFont="1" applyBorder="1" applyAlignment="1">
      <alignment horizontal="left" vertical="center"/>
    </xf>
    <xf numFmtId="1" fontId="5" fillId="5" borderId="895" xfId="0" applyNumberFormat="1" applyFont="1" applyFill="1" applyBorder="1" applyAlignment="1">
      <alignment horizontal="left" vertical="center"/>
    </xf>
    <xf numFmtId="1" fontId="5" fillId="5" borderId="279" xfId="0" applyNumberFormat="1" applyFont="1" applyFill="1" applyBorder="1" applyAlignment="1">
      <alignment horizontal="left" vertical="center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1011" xfId="0" applyNumberFormat="1" applyFont="1" applyBorder="1" applyAlignment="1">
      <alignment horizontal="center" vertical="center"/>
    </xf>
    <xf numFmtId="1" fontId="5" fillId="0" borderId="1287" xfId="0" applyNumberFormat="1" applyFont="1" applyBorder="1" applyAlignment="1">
      <alignment horizontal="center" vertical="center"/>
    </xf>
    <xf numFmtId="1" fontId="5" fillId="0" borderId="1285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5" borderId="885" xfId="0" applyNumberFormat="1" applyFont="1" applyFill="1" applyBorder="1" applyAlignment="1">
      <alignment horizontal="center" vertical="center" wrapText="1"/>
    </xf>
    <xf numFmtId="1" fontId="5" fillId="5" borderId="926" xfId="0" applyNumberFormat="1" applyFont="1" applyFill="1" applyBorder="1" applyAlignment="1">
      <alignment horizontal="center" vertical="center" wrapText="1"/>
    </xf>
    <xf numFmtId="1" fontId="5" fillId="5" borderId="847" xfId="0" applyNumberFormat="1" applyFont="1" applyFill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horizontal="center" vertical="center" wrapText="1"/>
    </xf>
    <xf numFmtId="1" fontId="5" fillId="5" borderId="887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83" xfId="0" applyNumberFormat="1" applyFont="1" applyFill="1" applyBorder="1" applyAlignment="1">
      <alignment horizontal="center" vertical="center" wrapText="1"/>
    </xf>
    <xf numFmtId="1" fontId="5" fillId="5" borderId="224" xfId="0" applyNumberFormat="1" applyFont="1" applyFill="1" applyBorder="1" applyAlignment="1">
      <alignment horizontal="center" vertical="center" wrapText="1"/>
    </xf>
    <xf numFmtId="1" fontId="5" fillId="5" borderId="894" xfId="0" applyNumberFormat="1" applyFont="1" applyFill="1" applyBorder="1" applyAlignment="1">
      <alignment horizontal="center" vertical="center" wrapText="1"/>
    </xf>
    <xf numFmtId="1" fontId="5" fillId="5" borderId="225" xfId="0" applyNumberFormat="1" applyFont="1" applyFill="1" applyBorder="1" applyAlignment="1">
      <alignment horizontal="center" vertical="center" wrapText="1"/>
    </xf>
    <xf numFmtId="1" fontId="5" fillId="5" borderId="1104" xfId="0" applyNumberFormat="1" applyFont="1" applyFill="1" applyBorder="1" applyAlignment="1">
      <alignment horizontal="left" vertical="center"/>
    </xf>
    <xf numFmtId="1" fontId="5" fillId="5" borderId="375" xfId="0" applyNumberFormat="1" applyFont="1" applyFill="1" applyBorder="1" applyAlignment="1">
      <alignment horizontal="left" vertical="center"/>
    </xf>
    <xf numFmtId="1" fontId="5" fillId="5" borderId="1010" xfId="0" applyNumberFormat="1" applyFont="1" applyFill="1" applyBorder="1" applyAlignment="1">
      <alignment horizontal="left" vertical="center"/>
    </xf>
    <xf numFmtId="1" fontId="5" fillId="5" borderId="1014" xfId="0" applyNumberFormat="1" applyFont="1" applyFill="1" applyBorder="1" applyAlignment="1">
      <alignment horizontal="left" vertical="center"/>
    </xf>
    <xf numFmtId="1" fontId="14" fillId="3" borderId="277" xfId="0" applyNumberFormat="1" applyFont="1" applyFill="1" applyBorder="1" applyAlignment="1">
      <alignment horizontal="left" wrapText="1"/>
    </xf>
    <xf numFmtId="1" fontId="14" fillId="3" borderId="1116" xfId="0" applyNumberFormat="1" applyFont="1" applyFill="1" applyBorder="1" applyAlignment="1">
      <alignment horizontal="left" wrapText="1"/>
    </xf>
    <xf numFmtId="1" fontId="14" fillId="3" borderId="780" xfId="0" applyNumberFormat="1" applyFont="1" applyFill="1" applyBorder="1" applyAlignment="1">
      <alignment horizontal="left" wrapText="1"/>
    </xf>
    <xf numFmtId="1" fontId="5" fillId="0" borderId="333" xfId="0" applyNumberFormat="1" applyFont="1" applyBorder="1" applyAlignment="1">
      <alignment horizontal="left" vertical="center"/>
    </xf>
    <xf numFmtId="1" fontId="5" fillId="0" borderId="847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0" xfId="0" applyNumberFormat="1" applyFont="1" applyBorder="1" applyAlignment="1">
      <alignment horizontal="center"/>
    </xf>
    <xf numFmtId="1" fontId="5" fillId="0" borderId="1011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999" xfId="0" applyNumberFormat="1" applyFont="1" applyBorder="1" applyAlignment="1">
      <alignment horizontal="left"/>
    </xf>
    <xf numFmtId="1" fontId="5" fillId="0" borderId="1042" xfId="0" applyNumberFormat="1" applyFont="1" applyBorder="1" applyAlignment="1">
      <alignment horizontal="left"/>
    </xf>
    <xf numFmtId="1" fontId="5" fillId="0" borderId="1019" xfId="0" applyNumberFormat="1" applyFont="1" applyBorder="1" applyAlignment="1">
      <alignment horizontal="left"/>
    </xf>
    <xf numFmtId="1" fontId="5" fillId="0" borderId="1104" xfId="0" applyNumberFormat="1" applyFont="1" applyBorder="1" applyAlignment="1">
      <alignment horizontal="left"/>
    </xf>
    <xf numFmtId="1" fontId="5" fillId="5" borderId="1010" xfId="14" applyNumberFormat="1" applyFont="1" applyFill="1" applyBorder="1" applyAlignment="1">
      <alignment horizontal="center" wrapText="1"/>
    </xf>
    <xf numFmtId="1" fontId="5" fillId="5" borderId="1014" xfId="14" applyNumberFormat="1" applyFont="1" applyFill="1" applyBorder="1" applyAlignment="1">
      <alignment horizontal="center" wrapText="1"/>
    </xf>
    <xf numFmtId="1" fontId="5" fillId="5" borderId="1018" xfId="0" applyNumberFormat="1" applyFont="1" applyFill="1" applyBorder="1" applyAlignment="1">
      <alignment horizontal="left" vertical="center" wrapText="1"/>
    </xf>
    <xf numFmtId="1" fontId="5" fillId="0" borderId="999" xfId="14" applyNumberFormat="1" applyFont="1" applyBorder="1" applyAlignment="1">
      <alignment horizontal="left" vertical="center" wrapText="1"/>
    </xf>
    <xf numFmtId="1" fontId="5" fillId="0" borderId="1019" xfId="14" applyNumberFormat="1" applyFont="1" applyBorder="1" applyAlignment="1">
      <alignment horizontal="left" vertical="center" wrapText="1"/>
    </xf>
    <xf numFmtId="1" fontId="5" fillId="0" borderId="1091" xfId="14" applyNumberFormat="1" applyFont="1" applyBorder="1" applyAlignment="1">
      <alignment horizontal="left" vertical="center" wrapText="1"/>
    </xf>
    <xf numFmtId="1" fontId="5" fillId="0" borderId="1078" xfId="14" applyNumberFormat="1" applyFont="1" applyBorder="1" applyAlignment="1">
      <alignment horizontal="left" vertical="center" wrapText="1"/>
    </xf>
    <xf numFmtId="1" fontId="5" fillId="0" borderId="1104" xfId="14" applyNumberFormat="1" applyFont="1" applyBorder="1" applyAlignment="1">
      <alignment horizontal="left" vertical="center" wrapText="1"/>
    </xf>
    <xf numFmtId="1" fontId="5" fillId="0" borderId="375" xfId="14" applyNumberFormat="1" applyFont="1" applyBorder="1" applyAlignment="1">
      <alignment horizontal="left" vertical="center" wrapText="1"/>
    </xf>
    <xf numFmtId="1" fontId="14" fillId="3" borderId="862" xfId="14" applyNumberFormat="1" applyFont="1" applyFill="1" applyBorder="1" applyAlignment="1">
      <alignment horizontal="left" wrapText="1"/>
    </xf>
    <xf numFmtId="1" fontId="5" fillId="5" borderId="999" xfId="0" applyNumberFormat="1" applyFont="1" applyFill="1" applyBorder="1" applyAlignment="1">
      <alignment horizontal="left" vertical="center" wrapText="1"/>
    </xf>
    <xf numFmtId="1" fontId="5" fillId="5" borderId="1042" xfId="0" applyNumberFormat="1" applyFont="1" applyFill="1" applyBorder="1" applyAlignment="1">
      <alignment horizontal="left" vertical="center" wrapText="1"/>
    </xf>
    <xf numFmtId="1" fontId="5" fillId="5" borderId="1019" xfId="0" applyNumberFormat="1" applyFont="1" applyFill="1" applyBorder="1" applyAlignment="1">
      <alignment horizontal="left" vertical="center" wrapText="1"/>
    </xf>
    <xf numFmtId="1" fontId="5" fillId="5" borderId="1091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5" borderId="1078" xfId="0" applyNumberFormat="1" applyFont="1" applyFill="1" applyBorder="1" applyAlignment="1">
      <alignment horizontal="left" vertical="center" wrapText="1"/>
    </xf>
    <xf numFmtId="1" fontId="5" fillId="5" borderId="780" xfId="0" applyNumberFormat="1" applyFont="1" applyFill="1" applyBorder="1" applyAlignment="1">
      <alignment horizontal="left" vertical="center" wrapText="1"/>
    </xf>
    <xf numFmtId="1" fontId="5" fillId="5" borderId="782" xfId="0" applyNumberFormat="1" applyFont="1" applyFill="1" applyBorder="1" applyAlignment="1">
      <alignment horizontal="left" vertical="center" wrapText="1"/>
    </xf>
    <xf numFmtId="1" fontId="5" fillId="5" borderId="1011" xfId="0" applyNumberFormat="1" applyFont="1" applyFill="1" applyBorder="1" applyAlignment="1">
      <alignment horizontal="left" vertical="center" wrapText="1"/>
    </xf>
    <xf numFmtId="1" fontId="5" fillId="5" borderId="1104" xfId="0" applyNumberFormat="1" applyFont="1" applyFill="1" applyBorder="1" applyAlignment="1">
      <alignment horizontal="left" vertical="center" wrapText="1"/>
    </xf>
    <xf numFmtId="1" fontId="5" fillId="5" borderId="398" xfId="0" applyNumberFormat="1" applyFont="1" applyFill="1" applyBorder="1" applyAlignment="1">
      <alignment horizontal="left" vertical="center" wrapText="1"/>
    </xf>
    <xf numFmtId="1" fontId="5" fillId="5" borderId="375" xfId="0" applyNumberFormat="1" applyFont="1" applyFill="1" applyBorder="1" applyAlignment="1">
      <alignment horizontal="left" vertical="center" wrapText="1"/>
    </xf>
    <xf numFmtId="1" fontId="5" fillId="5" borderId="547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14" fillId="3" borderId="780" xfId="0" applyNumberFormat="1" applyFont="1" applyFill="1" applyBorder="1" applyAlignment="1">
      <alignment horizontal="left"/>
    </xf>
    <xf numFmtId="1" fontId="5" fillId="5" borderId="547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091" xfId="14" applyNumberFormat="1" applyFont="1" applyFill="1" applyBorder="1" applyAlignment="1">
      <alignment horizontal="left" vertical="center" wrapText="1"/>
    </xf>
    <xf numFmtId="1" fontId="5" fillId="5" borderId="1078" xfId="14" applyNumberFormat="1" applyFont="1" applyFill="1" applyBorder="1" applyAlignment="1">
      <alignment horizontal="left" vertical="center" wrapText="1"/>
    </xf>
    <xf numFmtId="1" fontId="5" fillId="5" borderId="1104" xfId="14" applyNumberFormat="1" applyFont="1" applyFill="1" applyBorder="1" applyAlignment="1">
      <alignment horizontal="left" vertical="center" wrapText="1"/>
    </xf>
    <xf numFmtId="1" fontId="5" fillId="5" borderId="375" xfId="14" applyNumberFormat="1" applyFont="1" applyFill="1" applyBorder="1" applyAlignment="1">
      <alignment horizontal="left" vertical="center" wrapText="1"/>
    </xf>
    <xf numFmtId="1" fontId="14" fillId="0" borderId="1011" xfId="0" applyNumberFormat="1" applyFont="1" applyBorder="1" applyAlignment="1">
      <alignment horizontal="left"/>
    </xf>
    <xf numFmtId="1" fontId="5" fillId="0" borderId="547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5" borderId="895" xfId="0" applyNumberFormat="1" applyFont="1" applyFill="1" applyBorder="1" applyAlignment="1">
      <alignment vertical="center" wrapText="1"/>
    </xf>
    <xf numFmtId="1" fontId="5" fillId="5" borderId="846" xfId="0" applyNumberFormat="1" applyFont="1" applyFill="1" applyBorder="1" applyAlignment="1">
      <alignment vertical="center" wrapText="1"/>
    </xf>
    <xf numFmtId="1" fontId="5" fillId="5" borderId="279" xfId="0" applyNumberFormat="1" applyFont="1" applyFill="1" applyBorder="1" applyAlignment="1">
      <alignment vertical="center" wrapText="1"/>
    </xf>
    <xf numFmtId="1" fontId="5" fillId="0" borderId="847" xfId="0" applyNumberFormat="1" applyFont="1" applyBorder="1" applyAlignment="1">
      <alignment horizontal="center"/>
    </xf>
    <xf numFmtId="1" fontId="5" fillId="0" borderId="780" xfId="0" applyNumberFormat="1" applyFont="1" applyBorder="1" applyAlignment="1">
      <alignment horizontal="center"/>
    </xf>
    <xf numFmtId="1" fontId="5" fillId="0" borderId="782" xfId="0" applyNumberFormat="1" applyFont="1" applyBorder="1" applyAlignment="1">
      <alignment horizontal="center"/>
    </xf>
    <xf numFmtId="1" fontId="14" fillId="3" borderId="1011" xfId="14" applyNumberFormat="1" applyFont="1" applyFill="1" applyBorder="1" applyAlignment="1">
      <alignment horizontal="left" wrapText="1"/>
    </xf>
    <xf numFmtId="1" fontId="14" fillId="3" borderId="780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6" xfId="14" applyNumberFormat="1" applyFont="1" applyFill="1" applyBorder="1" applyAlignment="1">
      <alignment horizontal="center" vertical="center" wrapText="1"/>
    </xf>
    <xf numFmtId="1" fontId="5" fillId="3" borderId="782" xfId="14" applyNumberFormat="1" applyFont="1" applyFill="1" applyBorder="1" applyAlignment="1">
      <alignment horizontal="center" vertical="center" wrapText="1"/>
    </xf>
    <xf numFmtId="1" fontId="5" fillId="3" borderId="1014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999" xfId="0" applyNumberFormat="1" applyFont="1" applyFill="1" applyBorder="1" applyAlignment="1">
      <alignment horizontal="left" vertical="center" wrapText="1"/>
    </xf>
    <xf numFmtId="1" fontId="5" fillId="3" borderId="1019" xfId="0" applyNumberFormat="1" applyFont="1" applyFill="1" applyBorder="1" applyAlignment="1">
      <alignment horizontal="left" vertical="center" wrapText="1"/>
    </xf>
    <xf numFmtId="1" fontId="5" fillId="0" borderId="1091" xfId="0" applyNumberFormat="1" applyFont="1" applyBorder="1" applyAlignment="1">
      <alignment horizontal="left" vertical="center" wrapText="1"/>
    </xf>
    <xf numFmtId="1" fontId="5" fillId="0" borderId="1078" xfId="0" applyNumberFormat="1" applyFont="1" applyBorder="1" applyAlignment="1">
      <alignment horizontal="left" vertical="center" wrapText="1"/>
    </xf>
    <xf numFmtId="1" fontId="5" fillId="0" borderId="1010" xfId="0" applyNumberFormat="1" applyFont="1" applyBorder="1" applyAlignment="1">
      <alignment horizontal="left"/>
    </xf>
    <xf numFmtId="1" fontId="5" fillId="0" borderId="1014" xfId="0" applyNumberFormat="1" applyFont="1" applyBorder="1" applyAlignment="1">
      <alignment horizontal="left"/>
    </xf>
    <xf numFmtId="1" fontId="5" fillId="3" borderId="887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0" borderId="1018" xfId="0" applyNumberFormat="1" applyFont="1" applyBorder="1" applyAlignment="1">
      <alignment horizontal="center"/>
    </xf>
    <xf numFmtId="1" fontId="5" fillId="3" borderId="1091" xfId="0" applyNumberFormat="1" applyFont="1" applyFill="1" applyBorder="1" applyAlignment="1">
      <alignment horizontal="left" vertical="center" wrapText="1"/>
    </xf>
    <xf numFmtId="1" fontId="5" fillId="3" borderId="1078" xfId="0" applyNumberFormat="1" applyFont="1" applyFill="1" applyBorder="1" applyAlignment="1">
      <alignment horizontal="left" vertical="center" wrapText="1"/>
    </xf>
    <xf numFmtId="1" fontId="5" fillId="3" borderId="1104" xfId="0" applyNumberFormat="1" applyFont="1" applyFill="1" applyBorder="1" applyAlignment="1">
      <alignment horizontal="left" vertical="center" wrapText="1"/>
    </xf>
    <xf numFmtId="1" fontId="5" fillId="3" borderId="375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4" xfId="0" applyNumberFormat="1" applyFont="1" applyFill="1" applyBorder="1" applyAlignment="1">
      <alignment horizontal="left"/>
    </xf>
    <xf numFmtId="1" fontId="5" fillId="3" borderId="375" xfId="0" applyNumberFormat="1" applyFont="1" applyFill="1" applyBorder="1" applyAlignment="1">
      <alignment horizontal="left"/>
    </xf>
    <xf numFmtId="1" fontId="5" fillId="0" borderId="926" xfId="0" applyNumberFormat="1" applyFont="1" applyBorder="1"/>
    <xf numFmtId="1" fontId="14" fillId="3" borderId="1011" xfId="0" applyNumberFormat="1" applyFont="1" applyFill="1" applyBorder="1" applyAlignment="1">
      <alignment horizontal="left"/>
    </xf>
    <xf numFmtId="1" fontId="5" fillId="3" borderId="1018" xfId="0" applyNumberFormat="1" applyFont="1" applyFill="1" applyBorder="1" applyAlignment="1">
      <alignment horizontal="left" vertical="center"/>
    </xf>
    <xf numFmtId="1" fontId="5" fillId="3" borderId="999" xfId="0" applyNumberFormat="1" applyFont="1" applyFill="1" applyBorder="1"/>
    <xf numFmtId="1" fontId="5" fillId="3" borderId="1042" xfId="0" applyNumberFormat="1" applyFont="1" applyFill="1" applyBorder="1"/>
    <xf numFmtId="1" fontId="5" fillId="3" borderId="1019" xfId="0" applyNumberFormat="1" applyFont="1" applyFill="1" applyBorder="1"/>
    <xf numFmtId="1" fontId="5" fillId="3" borderId="1091" xfId="0" applyNumberFormat="1" applyFont="1" applyFill="1" applyBorder="1"/>
    <xf numFmtId="1" fontId="5" fillId="3" borderId="1084" xfId="0" applyNumberFormat="1" applyFont="1" applyFill="1" applyBorder="1"/>
    <xf numFmtId="1" fontId="5" fillId="3" borderId="1078" xfId="0" applyNumberFormat="1" applyFont="1" applyFill="1" applyBorder="1"/>
    <xf numFmtId="1" fontId="5" fillId="3" borderId="885" xfId="0" applyNumberFormat="1" applyFont="1" applyFill="1" applyBorder="1" applyAlignment="1">
      <alignment horizontal="center" vertical="center"/>
    </xf>
    <xf numFmtId="1" fontId="5" fillId="3" borderId="862" xfId="0" applyNumberFormat="1" applyFont="1" applyFill="1" applyBorder="1" applyAlignment="1">
      <alignment horizontal="center" vertical="center"/>
    </xf>
    <xf numFmtId="1" fontId="5" fillId="3" borderId="926" xfId="0" applyNumberFormat="1" applyFont="1" applyFill="1" applyBorder="1" applyAlignment="1">
      <alignment horizontal="center" vertical="center"/>
    </xf>
    <xf numFmtId="1" fontId="5" fillId="3" borderId="847" xfId="0" applyNumberFormat="1" applyFont="1" applyFill="1" applyBorder="1"/>
    <xf numFmtId="1" fontId="5" fillId="3" borderId="780" xfId="0" applyNumberFormat="1" applyFont="1" applyFill="1" applyBorder="1"/>
    <xf numFmtId="1" fontId="5" fillId="3" borderId="782" xfId="0" applyNumberFormat="1" applyFont="1" applyFill="1" applyBorder="1"/>
    <xf numFmtId="1" fontId="5" fillId="3" borderId="1018" xfId="0" applyNumberFormat="1" applyFont="1" applyFill="1" applyBorder="1" applyAlignment="1">
      <alignment horizontal="left" vertical="center" wrapText="1"/>
    </xf>
    <xf numFmtId="0" fontId="5" fillId="0" borderId="895" xfId="0" applyFont="1" applyBorder="1" applyAlignment="1">
      <alignment horizontal="left" vertical="center"/>
    </xf>
    <xf numFmtId="0" fontId="5" fillId="0" borderId="279" xfId="0" applyFont="1" applyBorder="1" applyAlignment="1">
      <alignment horizontal="left" vertical="center"/>
    </xf>
    <xf numFmtId="0" fontId="5" fillId="0" borderId="846" xfId="0" applyFont="1" applyBorder="1" applyAlignment="1">
      <alignment horizontal="left" vertical="center"/>
    </xf>
    <xf numFmtId="0" fontId="14" fillId="0" borderId="780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4" xfId="0" applyNumberFormat="1" applyFont="1" applyFill="1" applyBorder="1"/>
    <xf numFmtId="1" fontId="5" fillId="3" borderId="398" xfId="0" applyNumberFormat="1" applyFont="1" applyFill="1" applyBorder="1"/>
    <xf numFmtId="1" fontId="5" fillId="3" borderId="375" xfId="0" applyNumberFormat="1" applyFont="1" applyFill="1" applyBorder="1"/>
    <xf numFmtId="0" fontId="5" fillId="0" borderId="847" xfId="0" applyFont="1" applyBorder="1" applyAlignment="1">
      <alignment horizontal="center" vertical="center" wrapText="1"/>
    </xf>
    <xf numFmtId="0" fontId="5" fillId="0" borderId="782" xfId="0" applyFont="1" applyBorder="1" applyAlignment="1">
      <alignment horizontal="center" vertical="center" wrapText="1"/>
    </xf>
    <xf numFmtId="1" fontId="5" fillId="3" borderId="547" xfId="0" applyNumberFormat="1" applyFont="1" applyFill="1" applyBorder="1"/>
    <xf numFmtId="1" fontId="5" fillId="3" borderId="5" xfId="0" applyNumberFormat="1" applyFont="1" applyFill="1" applyBorder="1"/>
    <xf numFmtId="1" fontId="5" fillId="3" borderId="1081" xfId="0" applyNumberFormat="1" applyFont="1" applyFill="1" applyBorder="1"/>
    <xf numFmtId="1" fontId="5" fillId="3" borderId="1091" xfId="0" applyNumberFormat="1" applyFont="1" applyFill="1" applyBorder="1" applyAlignment="1">
      <alignment wrapText="1"/>
    </xf>
    <xf numFmtId="1" fontId="5" fillId="3" borderId="1084" xfId="0" applyNumberFormat="1" applyFont="1" applyFill="1" applyBorder="1" applyAlignment="1">
      <alignment wrapText="1"/>
    </xf>
    <xf numFmtId="1" fontId="5" fillId="3" borderId="1078" xfId="0" applyNumberFormat="1" applyFont="1" applyFill="1" applyBorder="1" applyAlignment="1">
      <alignment wrapText="1"/>
    </xf>
    <xf numFmtId="1" fontId="5" fillId="3" borderId="1104" xfId="0" applyNumberFormat="1" applyFont="1" applyFill="1" applyBorder="1" applyAlignment="1">
      <alignment wrapText="1"/>
    </xf>
    <xf numFmtId="1" fontId="5" fillId="3" borderId="398" xfId="0" applyNumberFormat="1" applyFont="1" applyFill="1" applyBorder="1" applyAlignment="1">
      <alignment wrapText="1"/>
    </xf>
    <xf numFmtId="1" fontId="5" fillId="3" borderId="375" xfId="0" applyNumberFormat="1" applyFont="1" applyFill="1" applyBorder="1" applyAlignment="1">
      <alignment wrapText="1"/>
    </xf>
    <xf numFmtId="0" fontId="5" fillId="0" borderId="1091" xfId="0" applyFont="1" applyBorder="1" applyAlignment="1">
      <alignment horizontal="left" vertical="center"/>
    </xf>
    <xf numFmtId="0" fontId="5" fillId="0" borderId="1078" xfId="0" applyFont="1" applyBorder="1" applyAlignment="1">
      <alignment horizontal="left" vertical="center"/>
    </xf>
    <xf numFmtId="0" fontId="14" fillId="0" borderId="1011" xfId="0" applyFont="1" applyBorder="1" applyAlignment="1">
      <alignment horizontal="left"/>
    </xf>
    <xf numFmtId="0" fontId="5" fillId="0" borderId="1091" xfId="0" applyFont="1" applyBorder="1" applyAlignment="1">
      <alignment horizontal="left" vertical="center" wrapText="1"/>
    </xf>
    <xf numFmtId="0" fontId="5" fillId="0" borderId="1078" xfId="0" applyFont="1" applyBorder="1" applyAlignment="1">
      <alignment horizontal="left" vertical="center" wrapText="1"/>
    </xf>
    <xf numFmtId="0" fontId="5" fillId="0" borderId="1104" xfId="0" applyFont="1" applyBorder="1" applyAlignment="1">
      <alignment horizontal="left" vertical="center" wrapText="1"/>
    </xf>
    <xf numFmtId="0" fontId="5" fillId="0" borderId="846" xfId="0" applyFont="1" applyBorder="1" applyAlignment="1">
      <alignment horizontal="left"/>
    </xf>
    <xf numFmtId="0" fontId="5" fillId="0" borderId="1010" xfId="0" applyFont="1" applyBorder="1" applyAlignment="1">
      <alignment horizontal="center"/>
    </xf>
    <xf numFmtId="0" fontId="5" fillId="0" borderId="1014" xfId="0" applyFont="1" applyBorder="1" applyAlignment="1">
      <alignment horizontal="center"/>
    </xf>
    <xf numFmtId="0" fontId="5" fillId="0" borderId="999" xfId="0" applyFont="1" applyBorder="1" applyAlignment="1">
      <alignment horizontal="left" vertical="center"/>
    </xf>
    <xf numFmtId="0" fontId="5" fillId="0" borderId="1019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5" fillId="0" borderId="847" xfId="0" applyFont="1" applyBorder="1" applyAlignment="1">
      <alignment horizontal="left" vertical="center"/>
    </xf>
    <xf numFmtId="0" fontId="5" fillId="0" borderId="782" xfId="0" applyFont="1" applyBorder="1" applyAlignment="1">
      <alignment horizontal="left" vertical="center"/>
    </xf>
    <xf numFmtId="0" fontId="5" fillId="0" borderId="1018" xfId="0" applyFont="1" applyBorder="1" applyAlignment="1">
      <alignment horizontal="center" vertical="center"/>
    </xf>
    <xf numFmtId="0" fontId="5" fillId="0" borderId="1000" xfId="0" applyFont="1" applyBorder="1"/>
    <xf numFmtId="0" fontId="5" fillId="0" borderId="846" xfId="0" applyFont="1" applyBorder="1"/>
    <xf numFmtId="0" fontId="5" fillId="0" borderId="1018" xfId="0" applyFont="1" applyBorder="1" applyAlignment="1">
      <alignment horizontal="center"/>
    </xf>
    <xf numFmtId="164" fontId="3" fillId="0" borderId="1018" xfId="18" applyNumberFormat="1" applyFont="1" applyBorder="1" applyAlignment="1" applyProtection="1">
      <alignment horizontal="center" vertical="center"/>
    </xf>
    <xf numFmtId="164" fontId="3" fillId="0" borderId="885" xfId="18" applyNumberFormat="1" applyFont="1" applyBorder="1" applyAlignment="1" applyProtection="1">
      <alignment horizontal="center" vertical="center"/>
    </xf>
    <xf numFmtId="164" fontId="3" fillId="0" borderId="862" xfId="18" applyNumberFormat="1" applyFont="1" applyBorder="1" applyAlignment="1" applyProtection="1">
      <alignment horizontal="center" vertical="center"/>
    </xf>
    <xf numFmtId="164" fontId="3" fillId="0" borderId="1113" xfId="18" applyNumberFormat="1" applyFont="1" applyBorder="1" applyAlignment="1" applyProtection="1">
      <alignment horizontal="center" vertical="center"/>
    </xf>
    <xf numFmtId="164" fontId="3" fillId="0" borderId="862" xfId="17" applyNumberFormat="1" applyFont="1" applyBorder="1" applyAlignment="1">
      <alignment horizontal="center" vertical="center"/>
    </xf>
    <xf numFmtId="164" fontId="3" fillId="0" borderId="926" xfId="17" applyNumberFormat="1" applyFont="1" applyBorder="1" applyAlignment="1">
      <alignment horizontal="center" vertical="center"/>
    </xf>
    <xf numFmtId="164" fontId="3" fillId="0" borderId="780" xfId="17" applyNumberFormat="1" applyFont="1" applyBorder="1" applyAlignment="1">
      <alignment horizontal="center" vertical="center"/>
    </xf>
    <xf numFmtId="164" fontId="3" fillId="0" borderId="782" xfId="17" applyNumberFormat="1" applyFont="1" applyBorder="1" applyAlignment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 wrapText="1"/>
    </xf>
    <xf numFmtId="164" fontId="3" fillId="0" borderId="1011" xfId="18" applyNumberFormat="1" applyFont="1" applyBorder="1" applyAlignment="1" applyProtection="1">
      <alignment horizontal="center" vertical="center" wrapText="1"/>
    </xf>
    <xf numFmtId="164" fontId="3" fillId="0" borderId="1129" xfId="18" applyNumberFormat="1" applyFont="1" applyBorder="1" applyAlignment="1" applyProtection="1">
      <alignment horizontal="center" vertical="center" wrapText="1"/>
    </xf>
    <xf numFmtId="1" fontId="3" fillId="0" borderId="1091" xfId="0" applyNumberFormat="1" applyFont="1" applyBorder="1" applyAlignment="1">
      <alignment horizontal="left"/>
    </xf>
    <xf numFmtId="1" fontId="3" fillId="0" borderId="1078" xfId="0" applyNumberFormat="1" applyFont="1" applyBorder="1" applyAlignment="1">
      <alignment horizontal="left"/>
    </xf>
    <xf numFmtId="1" fontId="3" fillId="0" borderId="1104" xfId="0" applyNumberFormat="1" applyFont="1" applyBorder="1" applyAlignment="1">
      <alignment horizontal="left"/>
    </xf>
    <xf numFmtId="1" fontId="3" fillId="0" borderId="89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>
      <alignment horizontal="left"/>
    </xf>
    <xf numFmtId="1" fontId="3" fillId="0" borderId="1019" xfId="0" applyNumberFormat="1" applyFont="1" applyBorder="1" applyAlignment="1">
      <alignment horizontal="left"/>
    </xf>
    <xf numFmtId="1" fontId="3" fillId="0" borderId="1091" xfId="0" quotePrefix="1" applyNumberFormat="1" applyFont="1" applyBorder="1" applyAlignment="1">
      <alignment horizontal="left"/>
    </xf>
    <xf numFmtId="1" fontId="3" fillId="0" borderId="1029" xfId="0" applyNumberFormat="1" applyFont="1" applyBorder="1" applyAlignment="1">
      <alignment horizontal="center" vertical="center"/>
    </xf>
    <xf numFmtId="1" fontId="3" fillId="5" borderId="1104" xfId="0" applyNumberFormat="1" applyFont="1" applyFill="1" applyBorder="1" applyAlignment="1">
      <alignment horizontal="left" vertical="center" wrapText="1"/>
    </xf>
    <xf numFmtId="1" fontId="3" fillId="5" borderId="375" xfId="0" applyNumberFormat="1" applyFont="1" applyFill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left" vertical="center" wrapText="1"/>
    </xf>
    <xf numFmtId="1" fontId="3" fillId="5" borderId="1084" xfId="0" applyNumberFormat="1" applyFont="1" applyFill="1" applyBorder="1" applyAlignment="1">
      <alignment horizontal="left" vertical="center" wrapText="1"/>
    </xf>
    <xf numFmtId="1" fontId="3" fillId="5" borderId="1078" xfId="0" applyNumberFormat="1" applyFont="1" applyFill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 wrapText="1"/>
    </xf>
    <xf numFmtId="0" fontId="6" fillId="0" borderId="1011" xfId="0" applyFont="1" applyBorder="1" applyAlignment="1">
      <alignment horizontal="center" vertical="center"/>
    </xf>
    <xf numFmtId="0" fontId="6" fillId="0" borderId="1285" xfId="0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left" wrapText="1"/>
    </xf>
    <xf numFmtId="1" fontId="3" fillId="3" borderId="782" xfId="0" applyNumberFormat="1" applyFont="1" applyFill="1" applyBorder="1" applyAlignment="1">
      <alignment horizontal="left" wrapText="1"/>
    </xf>
    <xf numFmtId="1" fontId="3" fillId="0" borderId="885" xfId="0" applyNumberFormat="1" applyFont="1" applyBorder="1" applyAlignment="1">
      <alignment horizontal="left" wrapText="1"/>
    </xf>
    <xf numFmtId="1" fontId="3" fillId="0" borderId="926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409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999" xfId="0" applyNumberFormat="1" applyFont="1" applyBorder="1"/>
    <xf numFmtId="1" fontId="3" fillId="0" borderId="1042" xfId="0" applyNumberFormat="1" applyFont="1" applyBorder="1"/>
    <xf numFmtId="1" fontId="3" fillId="0" borderId="1019" xfId="0" applyNumberFormat="1" applyFont="1" applyBorder="1"/>
    <xf numFmtId="1" fontId="3" fillId="3" borderId="1000" xfId="0" applyNumberFormat="1" applyFont="1" applyFill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3" borderId="547" xfId="0" applyNumberFormat="1" applyFont="1" applyFill="1" applyBorder="1" applyAlignment="1">
      <alignment horizontal="left" wrapText="1"/>
    </xf>
    <xf numFmtId="1" fontId="3" fillId="3" borderId="1019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4" xfId="0" applyNumberFormat="1" applyFont="1" applyBorder="1" applyAlignment="1">
      <alignment horizontal="left"/>
    </xf>
    <xf numFmtId="1" fontId="3" fillId="3" borderId="999" xfId="0" applyNumberFormat="1" applyFont="1" applyFill="1" applyBorder="1" applyAlignment="1">
      <alignment horizontal="left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wrapText="1"/>
    </xf>
    <xf numFmtId="1" fontId="3" fillId="0" borderId="1014" xfId="0" applyNumberFormat="1" applyFont="1" applyBorder="1" applyAlignment="1">
      <alignment horizont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/>
    </xf>
    <xf numFmtId="1" fontId="3" fillId="0" borderId="1042" xfId="0" applyNumberFormat="1" applyFont="1" applyBorder="1" applyAlignment="1">
      <alignment horizontal="left" vertical="center" wrapText="1"/>
    </xf>
    <xf numFmtId="1" fontId="3" fillId="0" borderId="1084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 vertical="center"/>
    </xf>
    <xf numFmtId="1" fontId="3" fillId="3" borderId="999" xfId="0" applyNumberFormat="1" applyFont="1" applyFill="1" applyBorder="1" applyAlignment="1">
      <alignment horizontal="left"/>
    </xf>
    <xf numFmtId="1" fontId="3" fillId="3" borderId="1042" xfId="0" applyNumberFormat="1" applyFont="1" applyFill="1" applyBorder="1" applyAlignment="1">
      <alignment horizontal="left"/>
    </xf>
    <xf numFmtId="1" fontId="3" fillId="3" borderId="1019" xfId="0" applyNumberFormat="1" applyFont="1" applyFill="1" applyBorder="1" applyAlignment="1">
      <alignment horizontal="left"/>
    </xf>
    <xf numFmtId="1" fontId="3" fillId="3" borderId="1104" xfId="0" applyNumberFormat="1" applyFont="1" applyFill="1" applyBorder="1" applyAlignment="1">
      <alignment horizontal="left"/>
    </xf>
    <xf numFmtId="1" fontId="3" fillId="3" borderId="398" xfId="0" applyNumberFormat="1" applyFont="1" applyFill="1" applyBorder="1" applyAlignment="1">
      <alignment horizontal="left"/>
    </xf>
    <xf numFmtId="1" fontId="3" fillId="3" borderId="375" xfId="0" applyNumberFormat="1" applyFont="1" applyFill="1" applyBorder="1" applyAlignment="1">
      <alignment horizontal="left"/>
    </xf>
    <xf numFmtId="1" fontId="3" fillId="0" borderId="1306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left" vertical="center"/>
    </xf>
    <xf numFmtId="1" fontId="3" fillId="0" borderId="1010" xfId="2" applyNumberFormat="1" applyFont="1" applyBorder="1" applyAlignment="1">
      <alignment horizontal="center" vertical="center"/>
    </xf>
    <xf numFmtId="1" fontId="3" fillId="0" borderId="1011" xfId="2" applyNumberFormat="1" applyFont="1" applyBorder="1" applyAlignment="1">
      <alignment horizontal="center" vertical="center"/>
    </xf>
    <xf numFmtId="1" fontId="3" fillId="0" borderId="1012" xfId="2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1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38" xfId="2" applyNumberFormat="1" applyFont="1" applyBorder="1" applyAlignment="1">
      <alignment horizontal="left" vertical="center" wrapText="1"/>
    </xf>
    <xf numFmtId="1" fontId="3" fillId="0" borderId="800" xfId="2" applyNumberFormat="1" applyFont="1" applyBorder="1" applyAlignment="1">
      <alignment horizontal="left" vertical="center" wrapText="1"/>
    </xf>
    <xf numFmtId="1" fontId="3" fillId="0" borderId="885" xfId="2" applyNumberFormat="1" applyFont="1" applyBorder="1" applyAlignment="1">
      <alignment horizontal="left" vertical="center" wrapText="1"/>
    </xf>
    <xf numFmtId="1" fontId="3" fillId="0" borderId="1113" xfId="2" applyNumberFormat="1" applyFont="1" applyBorder="1" applyAlignment="1">
      <alignment horizontal="left" vertical="center" wrapText="1"/>
    </xf>
    <xf numFmtId="1" fontId="3" fillId="0" borderId="281" xfId="2" applyNumberFormat="1" applyFont="1" applyBorder="1" applyAlignment="1">
      <alignment horizontal="left" vertical="center" wrapText="1"/>
    </xf>
    <xf numFmtId="1" fontId="3" fillId="0" borderId="847" xfId="2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wrapText="1"/>
    </xf>
    <xf numFmtId="1" fontId="3" fillId="0" borderId="1102" xfId="0" applyNumberFormat="1" applyFont="1" applyBorder="1" applyAlignment="1">
      <alignment horizontal="center" wrapText="1"/>
    </xf>
    <xf numFmtId="0" fontId="3" fillId="0" borderId="1018" xfId="0" applyFont="1" applyBorder="1" applyAlignment="1">
      <alignment horizontal="center" vertical="center"/>
    </xf>
    <xf numFmtId="0" fontId="3" fillId="0" borderId="1228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39" xfId="0" applyFont="1" applyBorder="1" applyAlignment="1">
      <alignment horizontal="center" vertical="center" wrapText="1"/>
    </xf>
    <xf numFmtId="0" fontId="3" fillId="0" borderId="1325" xfId="0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1140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147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5" borderId="1147" xfId="0" applyNumberFormat="1" applyFont="1" applyFill="1" applyBorder="1" applyAlignment="1">
      <alignment horizontal="center" vertical="center"/>
    </xf>
    <xf numFmtId="1" fontId="3" fillId="5" borderId="1011" xfId="0" applyNumberFormat="1" applyFont="1" applyFill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149" xfId="0" applyNumberFormat="1" applyFont="1" applyFill="1" applyBorder="1" applyAlignment="1">
      <alignment horizontal="center" vertical="center" wrapText="1"/>
    </xf>
    <xf numFmtId="1" fontId="3" fillId="5" borderId="1150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0" borderId="1172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center" vertical="center"/>
    </xf>
    <xf numFmtId="1" fontId="3" fillId="0" borderId="1179" xfId="0" applyNumberFormat="1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5" borderId="1170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left" vertical="center" wrapText="1"/>
    </xf>
    <xf numFmtId="1" fontId="3" fillId="0" borderId="1174" xfId="0" applyNumberFormat="1" applyFont="1" applyBorder="1" applyAlignment="1">
      <alignment horizontal="left" vertical="center"/>
    </xf>
    <xf numFmtId="1" fontId="3" fillId="3" borderId="1170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0" borderId="1174" xfId="0" quotePrefix="1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 wrapText="1"/>
    </xf>
    <xf numFmtId="1" fontId="3" fillId="5" borderId="1172" xfId="0" applyNumberFormat="1" applyFont="1" applyFill="1" applyBorder="1" applyAlignment="1">
      <alignment horizontal="center" vertical="center"/>
    </xf>
    <xf numFmtId="1" fontId="3" fillId="5" borderId="279" xfId="0" applyNumberFormat="1" applyFont="1" applyFill="1" applyBorder="1" applyAlignment="1">
      <alignment horizontal="center" vertical="center"/>
    </xf>
    <xf numFmtId="1" fontId="3" fillId="5" borderId="846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/>
    </xf>
    <xf numFmtId="1" fontId="3" fillId="5" borderId="1178" xfId="0" applyNumberFormat="1" applyFont="1" applyFill="1" applyBorder="1" applyAlignment="1">
      <alignment horizontal="center" vertical="center"/>
    </xf>
    <xf numFmtId="1" fontId="3" fillId="5" borderId="1191" xfId="0" applyNumberFormat="1" applyFont="1" applyFill="1" applyBorder="1" applyAlignment="1">
      <alignment horizontal="center" vertical="center"/>
    </xf>
    <xf numFmtId="1" fontId="3" fillId="5" borderId="847" xfId="0" applyNumberFormat="1" applyFont="1" applyFill="1" applyBorder="1" applyAlignment="1">
      <alignment horizontal="center" vertical="center"/>
    </xf>
    <xf numFmtId="1" fontId="3" fillId="5" borderId="1192" xfId="0" applyNumberFormat="1" applyFont="1" applyFill="1" applyBorder="1" applyAlignment="1">
      <alignment horizontal="center" vertical="center"/>
    </xf>
    <xf numFmtId="1" fontId="3" fillId="5" borderId="1193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 wrapText="1"/>
    </xf>
    <xf numFmtId="0" fontId="3" fillId="5" borderId="1178" xfId="0" applyFont="1" applyFill="1" applyBorder="1" applyAlignment="1">
      <alignment horizontal="center" wrapText="1"/>
    </xf>
    <xf numFmtId="0" fontId="3" fillId="5" borderId="1171" xfId="0" applyFont="1" applyFill="1" applyBorder="1" applyAlignment="1">
      <alignment horizont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5" borderId="1183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0" fontId="3" fillId="5" borderId="1185" xfId="0" applyFont="1" applyFill="1" applyBorder="1" applyAlignment="1">
      <alignment horizontal="center" wrapText="1"/>
    </xf>
    <xf numFmtId="1" fontId="3" fillId="0" borderId="1172" xfId="0" applyNumberFormat="1" applyFont="1" applyBorder="1" applyAlignment="1">
      <alignment horizontal="left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196" xfId="0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/>
    </xf>
    <xf numFmtId="1" fontId="3" fillId="0" borderId="1169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/>
    </xf>
    <xf numFmtId="1" fontId="3" fillId="0" borderId="1180" xfId="0" applyNumberFormat="1" applyFont="1" applyBorder="1" applyAlignment="1">
      <alignment horizontal="center"/>
    </xf>
    <xf numFmtId="1" fontId="3" fillId="0" borderId="1181" xfId="0" applyNumberFormat="1" applyFont="1" applyBorder="1" applyAlignment="1">
      <alignment horizontal="center"/>
    </xf>
    <xf numFmtId="1" fontId="3" fillId="0" borderId="1212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>
      <alignment horizontal="center" vertical="center"/>
    </xf>
    <xf numFmtId="0" fontId="3" fillId="0" borderId="1158" xfId="0" applyFont="1" applyBorder="1" applyAlignment="1">
      <alignment horizontal="left" vertical="center" wrapText="1"/>
    </xf>
    <xf numFmtId="0" fontId="3" fillId="0" borderId="1071" xfId="0" applyFont="1" applyBorder="1" applyAlignment="1">
      <alignment horizontal="left" vertical="center" wrapText="1"/>
    </xf>
    <xf numFmtId="1" fontId="3" fillId="0" borderId="1158" xfId="0" applyNumberFormat="1" applyFont="1" applyBorder="1" applyAlignment="1">
      <alignment horizontal="left" vertical="center"/>
    </xf>
    <xf numFmtId="1" fontId="3" fillId="0" borderId="1071" xfId="0" applyNumberFormat="1" applyFont="1" applyBorder="1" applyAlignment="1">
      <alignment horizontal="left" vertical="center"/>
    </xf>
    <xf numFmtId="1" fontId="3" fillId="0" borderId="551" xfId="0" applyNumberFormat="1" applyFont="1" applyBorder="1" applyAlignment="1">
      <alignment horizontal="left" vertical="center"/>
    </xf>
    <xf numFmtId="1" fontId="3" fillId="0" borderId="1225" xfId="0" applyNumberFormat="1" applyFont="1" applyBorder="1" applyAlignment="1">
      <alignment horizontal="left" vertical="center"/>
    </xf>
    <xf numFmtId="1" fontId="3" fillId="0" borderId="1197" xfId="0" applyNumberFormat="1" applyFont="1" applyBorder="1" applyAlignment="1">
      <alignment horizontal="left" vertical="center"/>
    </xf>
    <xf numFmtId="1" fontId="3" fillId="0" borderId="1178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29" xfId="0" applyNumberFormat="1" applyFont="1" applyBorder="1" applyAlignment="1">
      <alignment horizontal="center" vertical="center" wrapText="1"/>
    </xf>
    <xf numFmtId="0" fontId="3" fillId="0" borderId="1230" xfId="0" applyFont="1" applyBorder="1" applyAlignment="1">
      <alignment horizontal="center"/>
    </xf>
    <xf numFmtId="0" fontId="3" fillId="0" borderId="1229" xfId="0" applyFont="1" applyBorder="1" applyAlignment="1">
      <alignment horizontal="center"/>
    </xf>
    <xf numFmtId="0" fontId="3" fillId="0" borderId="1234" xfId="0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192" xfId="0" applyFont="1" applyBorder="1" applyAlignment="1">
      <alignment horizontal="center" vertical="center"/>
    </xf>
    <xf numFmtId="0" fontId="3" fillId="0" borderId="1193" xfId="0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0" xfId="0" applyFont="1" applyBorder="1" applyAlignment="1">
      <alignment horizontal="center" vertical="center"/>
    </xf>
    <xf numFmtId="1" fontId="3" fillId="0" borderId="1239" xfId="34" applyNumberFormat="1" applyFont="1" applyBorder="1" applyAlignment="1">
      <alignment horizontal="center" vertical="center" wrapText="1"/>
    </xf>
    <xf numFmtId="1" fontId="3" fillId="0" borderId="543" xfId="34" applyNumberFormat="1" applyFont="1" applyBorder="1" applyAlignment="1">
      <alignment horizontal="center" vertical="center" wrapText="1"/>
    </xf>
    <xf numFmtId="1" fontId="3" fillId="0" borderId="1197" xfId="34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230" xfId="0" applyNumberFormat="1" applyFont="1" applyBorder="1" applyAlignment="1">
      <alignment horizontal="center" vertical="center"/>
    </xf>
    <xf numFmtId="1" fontId="3" fillId="0" borderId="1228" xfId="34" applyNumberFormat="1" applyFont="1" applyBorder="1" applyAlignment="1">
      <alignment horizontal="center" vertical="center" wrapText="1"/>
    </xf>
    <xf numFmtId="1" fontId="3" fillId="0" borderId="279" xfId="34" applyNumberFormat="1" applyFont="1" applyBorder="1" applyAlignment="1">
      <alignment horizontal="center" vertical="center" wrapText="1"/>
    </xf>
    <xf numFmtId="1" fontId="3" fillId="0" borderId="846" xfId="34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/>
    </xf>
    <xf numFmtId="1" fontId="3" fillId="0" borderId="1254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/>
    </xf>
    <xf numFmtId="1" fontId="3" fillId="0" borderId="228" xfId="0" applyNumberFormat="1" applyFont="1" applyBorder="1" applyAlignment="1">
      <alignment horizontal="center" vertical="center"/>
    </xf>
    <xf numFmtId="1" fontId="3" fillId="3" borderId="1230" xfId="0" applyNumberFormat="1" applyFont="1" applyFill="1" applyBorder="1" applyAlignment="1">
      <alignment horizontal="center" vertical="center" wrapText="1"/>
    </xf>
    <xf numFmtId="1" fontId="3" fillId="3" borderId="1229" xfId="0" applyNumberFormat="1" applyFont="1" applyFill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/>
    </xf>
    <xf numFmtId="1" fontId="3" fillId="0" borderId="119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5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197" xfId="0" applyFont="1" applyBorder="1" applyAlignment="1">
      <alignment horizontal="center" vertical="center" wrapText="1"/>
    </xf>
    <xf numFmtId="1" fontId="3" fillId="3" borderId="1230" xfId="0" applyNumberFormat="1" applyFont="1" applyFill="1" applyBorder="1" applyAlignment="1">
      <alignment horizont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3" borderId="1229" xfId="0" applyNumberFormat="1" applyFont="1" applyFill="1" applyBorder="1" applyAlignment="1">
      <alignment horizontal="center" wrapText="1"/>
    </xf>
    <xf numFmtId="1" fontId="6" fillId="0" borderId="1229" xfId="34" applyNumberFormat="1" applyFont="1" applyBorder="1" applyAlignment="1">
      <alignment horizontal="center" vertical="center" wrapText="1"/>
    </xf>
    <xf numFmtId="1" fontId="6" fillId="0" borderId="1228" xfId="34" applyNumberFormat="1" applyFont="1" applyBorder="1" applyAlignment="1">
      <alignment horizontal="center" vertical="center" wrapText="1"/>
    </xf>
    <xf numFmtId="1" fontId="6" fillId="0" borderId="279" xfId="34" applyNumberFormat="1" applyFont="1" applyBorder="1" applyAlignment="1">
      <alignment horizontal="center" vertical="center" wrapText="1"/>
    </xf>
    <xf numFmtId="1" fontId="6" fillId="0" borderId="846" xfId="34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1229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1" xfId="0" applyNumberFormat="1" applyFont="1" applyFill="1" applyBorder="1" applyAlignment="1">
      <alignment horizontal="left"/>
    </xf>
    <xf numFmtId="1" fontId="2" fillId="3" borderId="1237" xfId="0" applyNumberFormat="1" applyFont="1" applyFill="1" applyBorder="1" applyAlignment="1">
      <alignment horizontal="left"/>
    </xf>
    <xf numFmtId="0" fontId="2" fillId="0" borderId="1237" xfId="0" applyFont="1" applyBorder="1" applyAlignment="1">
      <alignment horizontal="left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0" fontId="3" fillId="0" borderId="1382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1412" xfId="0" applyFont="1" applyBorder="1" applyAlignment="1">
      <alignment horizontal="center" vertical="center" wrapText="1"/>
    </xf>
    <xf numFmtId="0" fontId="3" fillId="0" borderId="1390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87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0" fontId="3" fillId="0" borderId="1235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0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3" fillId="0" borderId="1258" xfId="0" applyFont="1" applyBorder="1" applyAlignment="1">
      <alignment horizontal="center" vertical="center" wrapText="1"/>
    </xf>
    <xf numFmtId="0" fontId="3" fillId="0" borderId="1256" xfId="0" applyFont="1" applyBorder="1" applyAlignment="1">
      <alignment horizontal="center" vertical="center" wrapText="1"/>
    </xf>
    <xf numFmtId="0" fontId="3" fillId="0" borderId="225" xfId="0" applyFont="1" applyBorder="1" applyAlignment="1">
      <alignment horizontal="center" vertical="center" wrapText="1"/>
    </xf>
    <xf numFmtId="0" fontId="3" fillId="0" borderId="1239" xfId="0" applyFont="1" applyBorder="1" applyAlignment="1">
      <alignment horizontal="left" vertical="center"/>
    </xf>
    <xf numFmtId="0" fontId="3" fillId="0" borderId="543" xfId="0" applyFont="1" applyBorder="1" applyAlignment="1">
      <alignment horizontal="left" vertical="center"/>
    </xf>
    <xf numFmtId="0" fontId="3" fillId="0" borderId="1197" xfId="0" applyFont="1" applyBorder="1" applyAlignment="1">
      <alignment horizontal="left" vertical="center"/>
    </xf>
    <xf numFmtId="0" fontId="3" fillId="0" borderId="1197" xfId="0" applyFont="1" applyBorder="1" applyAlignment="1">
      <alignment horizontal="left" vertical="center" wrapText="1"/>
    </xf>
    <xf numFmtId="0" fontId="3" fillId="5" borderId="1412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0" xfId="0" applyFont="1" applyFill="1" applyBorder="1" applyAlignment="1">
      <alignment horizontal="center" vertical="center" wrapText="1"/>
    </xf>
    <xf numFmtId="0" fontId="3" fillId="5" borderId="1382" xfId="0" applyFont="1" applyFill="1" applyBorder="1" applyAlignment="1">
      <alignment horizontal="center" vertical="center" wrapText="1"/>
    </xf>
    <xf numFmtId="0" fontId="3" fillId="5" borderId="279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3" fillId="5" borderId="1239" xfId="0" applyFont="1" applyFill="1" applyBorder="1" applyAlignment="1">
      <alignment horizontal="center" vertical="center" wrapText="1"/>
    </xf>
    <xf numFmtId="0" fontId="3" fillId="5" borderId="543" xfId="0" applyFont="1" applyFill="1" applyBorder="1" applyAlignment="1">
      <alignment horizontal="center" vertical="center" wrapText="1"/>
    </xf>
    <xf numFmtId="0" fontId="3" fillId="5" borderId="1197" xfId="0" applyFont="1" applyFill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/>
    </xf>
    <xf numFmtId="0" fontId="3" fillId="5" borderId="1258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4" xfId="0" applyFont="1" applyFill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3" fillId="5" borderId="1423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6" xfId="0" applyFont="1" applyFill="1" applyBorder="1" applyAlignment="1">
      <alignment horizontal="center" vertical="center" wrapText="1"/>
    </xf>
    <xf numFmtId="0" fontId="2" fillId="0" borderId="1192" xfId="0" applyFont="1" applyBorder="1" applyAlignment="1">
      <alignment horizontal="left"/>
    </xf>
    <xf numFmtId="0" fontId="3" fillId="0" borderId="1192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245" xfId="0" applyFont="1" applyFill="1" applyBorder="1" applyAlignment="1">
      <alignment horizontal="center" vertical="center" wrapText="1"/>
    </xf>
    <xf numFmtId="0" fontId="3" fillId="5" borderId="1249" xfId="0" applyFont="1" applyFill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/>
    </xf>
    <xf numFmtId="1" fontId="3" fillId="0" borderId="1212" xfId="0" applyNumberFormat="1" applyFont="1" applyBorder="1" applyAlignment="1" applyProtection="1">
      <alignment horizontal="center" vertical="center" wrapText="1"/>
      <protection hidden="1"/>
    </xf>
    <xf numFmtId="0" fontId="3" fillId="5" borderId="1287" xfId="0" applyFont="1" applyFill="1" applyBorder="1" applyAlignment="1">
      <alignment horizontal="center" vertical="center" wrapText="1"/>
    </xf>
    <xf numFmtId="0" fontId="3" fillId="5" borderId="1285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vertical="center" wrapText="1"/>
    </xf>
    <xf numFmtId="0" fontId="3" fillId="5" borderId="1171" xfId="0" applyFont="1" applyFill="1" applyBorder="1" applyAlignment="1">
      <alignment horizontal="center" vertical="center" wrapText="1"/>
    </xf>
    <xf numFmtId="0" fontId="3" fillId="0" borderId="1220" xfId="0" applyFont="1" applyBorder="1" applyAlignment="1">
      <alignment horizontal="center" vertical="center" wrapText="1"/>
    </xf>
    <xf numFmtId="0" fontId="3" fillId="0" borderId="1287" xfId="0" applyFont="1" applyBorder="1" applyAlignment="1">
      <alignment horizontal="center" vertical="center" wrapText="1"/>
    </xf>
    <xf numFmtId="0" fontId="3" fillId="0" borderId="1285" xfId="0" applyFont="1" applyBorder="1" applyAlignment="1">
      <alignment horizontal="center" vertical="center" wrapText="1"/>
    </xf>
    <xf numFmtId="0" fontId="3" fillId="0" borderId="1291" xfId="0" applyFont="1" applyBorder="1" applyAlignment="1">
      <alignment horizontal="center" vertical="center" wrapText="1"/>
    </xf>
    <xf numFmtId="0" fontId="3" fillId="0" borderId="1292" xfId="0" applyFont="1" applyBorder="1" applyAlignment="1">
      <alignment horizontal="center" vertical="center" wrapText="1"/>
    </xf>
    <xf numFmtId="0" fontId="3" fillId="0" borderId="294" xfId="0" applyFont="1" applyBorder="1" applyAlignment="1">
      <alignment horizontal="center" vertical="center" wrapText="1"/>
    </xf>
    <xf numFmtId="0" fontId="3" fillId="0" borderId="1293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0" fontId="3" fillId="5" borderId="1220" xfId="0" applyFont="1" applyFill="1" applyBorder="1" applyAlignment="1">
      <alignment horizontal="center" vertical="center" wrapText="1"/>
    </xf>
    <xf numFmtId="0" fontId="3" fillId="5" borderId="1212" xfId="0" applyFont="1" applyFill="1" applyBorder="1" applyAlignment="1">
      <alignment horizontal="center" vertical="center" wrapText="1"/>
    </xf>
    <xf numFmtId="0" fontId="3" fillId="5" borderId="846" xfId="0" applyFont="1" applyFill="1" applyBorder="1" applyAlignment="1">
      <alignment horizontal="center" vertical="center" wrapText="1"/>
    </xf>
    <xf numFmtId="0" fontId="3" fillId="5" borderId="1286" xfId="0" applyFont="1" applyFill="1" applyBorder="1" applyAlignment="1">
      <alignment horizontal="center" vertical="center" wrapText="1"/>
    </xf>
    <xf numFmtId="0" fontId="2" fillId="5" borderId="1285" xfId="0" applyFont="1" applyFill="1" applyBorder="1" applyAlignment="1">
      <alignment horizontal="left" vertical="center"/>
    </xf>
    <xf numFmtId="0" fontId="2" fillId="0" borderId="1285" xfId="0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0" fontId="2" fillId="0" borderId="1235" xfId="22" applyFont="1" applyBorder="1" applyAlignment="1" applyProtection="1">
      <alignment horizontal="left" vertical="center"/>
    </xf>
    <xf numFmtId="0" fontId="3" fillId="0" borderId="1277" xfId="0" applyFont="1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 wrapText="1"/>
    </xf>
    <xf numFmtId="0" fontId="3" fillId="0" borderId="1263" xfId="0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horizontal="center" vertical="center" wrapText="1"/>
    </xf>
    <xf numFmtId="0" fontId="2" fillId="0" borderId="1192" xfId="20" applyFont="1" applyBorder="1" applyAlignment="1">
      <alignment horizontal="left" vertical="center" wrapText="1"/>
    </xf>
    <xf numFmtId="0" fontId="3" fillId="0" borderId="1434" xfId="0" applyFont="1" applyBorder="1" applyAlignment="1">
      <alignment horizontal="center" vertical="center" wrapText="1"/>
    </xf>
    <xf numFmtId="0" fontId="3" fillId="0" borderId="1421" xfId="0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0" xfId="18" applyNumberFormat="1" applyFont="1" applyBorder="1" applyAlignment="1" applyProtection="1">
      <alignment horizontal="center" vertical="center" wrapText="1"/>
    </xf>
    <xf numFmtId="164" fontId="3" fillId="0" borderId="1230" xfId="17" applyNumberFormat="1" applyFont="1" applyBorder="1" applyAlignment="1">
      <alignment horizontal="center" vertical="center"/>
    </xf>
    <xf numFmtId="164" fontId="3" fillId="0" borderId="1229" xfId="17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0" fontId="2" fillId="0" borderId="1237" xfId="20" applyFont="1" applyBorder="1" applyAlignment="1">
      <alignment horizontal="left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5" borderId="1287" xfId="0" applyNumberFormat="1" applyFont="1" applyFill="1" applyBorder="1" applyAlignment="1">
      <alignment horizontal="center" vertical="center" wrapText="1"/>
    </xf>
    <xf numFmtId="1" fontId="3" fillId="5" borderId="1285" xfId="0" applyNumberFormat="1" applyFont="1" applyFill="1" applyBorder="1" applyAlignment="1">
      <alignment horizontal="center" vertical="center" wrapText="1"/>
    </xf>
    <xf numFmtId="1" fontId="3" fillId="5" borderId="1286" xfId="0" applyNumberFormat="1" applyFont="1" applyFill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0" fontId="3" fillId="0" borderId="1285" xfId="0" applyFont="1" applyBorder="1" applyAlignment="1">
      <alignment horizontal="center" vertical="center"/>
    </xf>
    <xf numFmtId="0" fontId="3" fillId="0" borderId="1286" xfId="0" applyFont="1" applyBorder="1" applyAlignment="1">
      <alignment horizontal="center" vertical="center"/>
    </xf>
    <xf numFmtId="0" fontId="3" fillId="0" borderId="1171" xfId="0" applyFont="1" applyBorder="1" applyAlignment="1">
      <alignment horizontal="center" vertical="center"/>
    </xf>
    <xf numFmtId="0" fontId="3" fillId="0" borderId="1197" xfId="0" applyFont="1" applyBorder="1" applyAlignment="1">
      <alignment horizontal="center" vertical="center"/>
    </xf>
    <xf numFmtId="1" fontId="3" fillId="5" borderId="121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77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/>
    </xf>
    <xf numFmtId="0" fontId="3" fillId="0" borderId="1178" xfId="0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1" xfId="17" applyNumberFormat="1" applyFont="1" applyBorder="1" applyAlignment="1">
      <alignment horizontal="center" vertical="center"/>
    </xf>
    <xf numFmtId="164" fontId="3" fillId="0" borderId="1240" xfId="17" applyNumberFormat="1" applyFont="1" applyBorder="1" applyAlignment="1">
      <alignment horizontal="center" vertical="center"/>
    </xf>
    <xf numFmtId="1" fontId="3" fillId="0" borderId="1276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0" fontId="2" fillId="0" borderId="1235" xfId="20" applyFont="1" applyBorder="1" applyAlignment="1">
      <alignment horizontal="left" vertical="center" wrapText="1"/>
    </xf>
    <xf numFmtId="1" fontId="3" fillId="0" borderId="1229" xfId="0" applyNumberFormat="1" applyFont="1" applyBorder="1" applyAlignment="1" applyProtection="1">
      <alignment horizontal="center" vertical="center" wrapText="1"/>
      <protection hidden="1"/>
    </xf>
    <xf numFmtId="164" fontId="3" fillId="0" borderId="1250" xfId="17" applyNumberFormat="1" applyFont="1" applyBorder="1" applyAlignment="1">
      <alignment horizontal="center" vertical="center"/>
    </xf>
    <xf numFmtId="164" fontId="3" fillId="0" borderId="1254" xfId="17" applyNumberFormat="1" applyFont="1" applyBorder="1" applyAlignment="1">
      <alignment horizontal="center" vertical="center"/>
    </xf>
    <xf numFmtId="0" fontId="3" fillId="0" borderId="1262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64" fontId="3" fillId="0" borderId="1228" xfId="18" applyNumberFormat="1" applyFont="1" applyBorder="1" applyAlignment="1" applyProtection="1">
      <alignment horizontal="center" vertical="center"/>
    </xf>
    <xf numFmtId="164" fontId="3" fillId="0" borderId="279" xfId="18" applyNumberFormat="1" applyFont="1" applyBorder="1" applyAlignment="1" applyProtection="1">
      <alignment horizontal="center" vertical="center"/>
    </xf>
    <xf numFmtId="164" fontId="3" fillId="0" borderId="846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30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39" xfId="18" applyNumberFormat="1" applyFont="1" applyBorder="1" applyAlignment="1" applyProtection="1">
      <alignment horizontal="center" vertical="center"/>
    </xf>
    <xf numFmtId="164" fontId="3" fillId="0" borderId="847" xfId="18" applyNumberFormat="1" applyFont="1" applyBorder="1" applyAlignment="1" applyProtection="1">
      <alignment horizontal="center" vertical="center"/>
    </xf>
    <xf numFmtId="164" fontId="3" fillId="0" borderId="1197" xfId="18" applyNumberFormat="1" applyFont="1" applyBorder="1" applyAlignment="1" applyProtection="1">
      <alignment horizontal="center" vertical="center"/>
    </xf>
    <xf numFmtId="0" fontId="2" fillId="0" borderId="847" xfId="20" applyFont="1" applyBorder="1" applyAlignment="1">
      <alignment horizontal="left" vertical="center" wrapText="1"/>
    </xf>
    <xf numFmtId="164" fontId="3" fillId="0" borderId="122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0" fontId="2" fillId="0" borderId="1231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0" xfId="0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/>
    </xf>
    <xf numFmtId="1" fontId="3" fillId="0" borderId="1299" xfId="0" applyNumberFormat="1" applyFont="1" applyBorder="1" applyAlignment="1">
      <alignment horizontal="center" vertical="center"/>
    </xf>
    <xf numFmtId="0" fontId="3" fillId="0" borderId="1212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3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wrapText="1"/>
    </xf>
    <xf numFmtId="0" fontId="3" fillId="0" borderId="1171" xfId="0" applyFont="1" applyBorder="1" applyAlignment="1">
      <alignment horizontal="center" wrapText="1"/>
    </xf>
    <xf numFmtId="0" fontId="3" fillId="0" borderId="84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1" fontId="3" fillId="0" borderId="1297" xfId="0" applyNumberFormat="1" applyFont="1" applyBorder="1" applyAlignment="1">
      <alignment horizontal="center" vertical="center" wrapText="1"/>
    </xf>
    <xf numFmtId="1" fontId="3" fillId="0" borderId="1286" xfId="0" applyNumberFormat="1" applyFont="1" applyBorder="1" applyAlignment="1">
      <alignment horizontal="center" vertical="center" wrapText="1"/>
    </xf>
    <xf numFmtId="1" fontId="3" fillId="0" borderId="1287" xfId="0" applyNumberFormat="1" applyFont="1" applyBorder="1" applyAlignment="1">
      <alignment horizontal="center" vertical="center" wrapText="1"/>
    </xf>
    <xf numFmtId="1" fontId="3" fillId="0" borderId="129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/>
    </xf>
    <xf numFmtId="1" fontId="3" fillId="0" borderId="1287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19" xfId="0" applyFont="1" applyBorder="1" applyAlignment="1">
      <alignment horizontal="center" vertical="center" wrapText="1"/>
    </xf>
    <xf numFmtId="0" fontId="7" fillId="0" borderId="1212" xfId="0" applyFont="1" applyBorder="1" applyAlignment="1">
      <alignment horizontal="center" vertical="center"/>
    </xf>
    <xf numFmtId="0" fontId="7" fillId="0" borderId="846" xfId="0" applyFont="1" applyBorder="1" applyAlignment="1">
      <alignment horizontal="center" vertical="center"/>
    </xf>
    <xf numFmtId="0" fontId="7" fillId="0" borderId="27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8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3" xfId="0" applyFont="1" applyBorder="1" applyAlignment="1">
      <alignment horizontal="center" vertical="center"/>
    </xf>
    <xf numFmtId="0" fontId="3" fillId="0" borderId="1304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2" xfId="0" applyFont="1" applyFill="1" applyBorder="1" applyAlignment="1">
      <alignment horizontal="center" vertical="center"/>
    </xf>
    <xf numFmtId="0" fontId="3" fillId="5" borderId="1177" xfId="0" applyFont="1" applyFill="1" applyBorder="1" applyAlignment="1">
      <alignment horizontal="center" wrapText="1"/>
    </xf>
    <xf numFmtId="0" fontId="3" fillId="5" borderId="1287" xfId="0" applyFont="1" applyFill="1" applyBorder="1" applyAlignment="1">
      <alignment horizontal="center" wrapText="1"/>
    </xf>
    <xf numFmtId="0" fontId="3" fillId="5" borderId="1254" xfId="0" applyFont="1" applyFill="1" applyBorder="1" applyAlignment="1">
      <alignment horizontal="center" wrapText="1"/>
    </xf>
    <xf numFmtId="0" fontId="3" fillId="5" borderId="1220" xfId="0" applyFont="1" applyFill="1" applyBorder="1" applyAlignment="1">
      <alignment horizontal="center" wrapText="1"/>
    </xf>
    <xf numFmtId="0" fontId="3" fillId="20" borderId="1212" xfId="0" applyFont="1" applyFill="1" applyBorder="1" applyAlignment="1">
      <alignment vertical="center" wrapText="1"/>
    </xf>
    <xf numFmtId="0" fontId="3" fillId="0" borderId="1212" xfId="0" applyFont="1" applyBorder="1" applyAlignment="1">
      <alignment horizontal="center" vertical="center" wrapText="1"/>
    </xf>
    <xf numFmtId="1" fontId="3" fillId="0" borderId="1285" xfId="0" applyNumberFormat="1" applyFont="1" applyBorder="1" applyAlignment="1">
      <alignment horizontal="center" vertical="center" wrapText="1"/>
    </xf>
    <xf numFmtId="1" fontId="3" fillId="0" borderId="1220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0" fontId="3" fillId="0" borderId="1287" xfId="0" applyFont="1" applyBorder="1" applyAlignment="1">
      <alignment horizontal="center" wrapText="1"/>
    </xf>
    <xf numFmtId="0" fontId="3" fillId="0" borderId="1285" xfId="0" applyFont="1" applyBorder="1" applyAlignment="1">
      <alignment horizontal="center" wrapText="1"/>
    </xf>
    <xf numFmtId="0" fontId="3" fillId="0" borderId="1286" xfId="0" applyFont="1" applyBorder="1" applyAlignment="1">
      <alignment horizontal="center" wrapText="1"/>
    </xf>
    <xf numFmtId="1" fontId="3" fillId="0" borderId="1220" xfId="0" applyNumberFormat="1" applyFont="1" applyBorder="1" applyAlignment="1">
      <alignment horizontal="center" vertical="center" wrapText="1"/>
    </xf>
    <xf numFmtId="1" fontId="3" fillId="0" borderId="1212" xfId="0" applyNumberFormat="1" applyFont="1" applyBorder="1" applyAlignment="1">
      <alignment horizontal="center" vertical="center"/>
    </xf>
    <xf numFmtId="1" fontId="3" fillId="3" borderId="1177" xfId="0" applyNumberFormat="1" applyFont="1" applyFill="1" applyBorder="1" applyAlignment="1">
      <alignment horizontal="center" vertical="center"/>
    </xf>
    <xf numFmtId="0" fontId="3" fillId="5" borderId="1220" xfId="0" applyFont="1" applyFill="1" applyBorder="1" applyAlignment="1">
      <alignment horizontal="center" vertical="center"/>
    </xf>
    <xf numFmtId="0" fontId="3" fillId="20" borderId="1220" xfId="0" applyFont="1" applyFill="1" applyBorder="1" applyAlignment="1">
      <alignment horizontal="center" vertical="center" wrapText="1"/>
    </xf>
    <xf numFmtId="0" fontId="3" fillId="0" borderId="1220" xfId="0" applyFont="1" applyBorder="1" applyAlignment="1">
      <alignment horizontal="center" wrapText="1"/>
    </xf>
    <xf numFmtId="0" fontId="3" fillId="0" borderId="1254" xfId="0" applyFont="1" applyBorder="1" applyAlignment="1">
      <alignment horizontal="center" wrapText="1"/>
    </xf>
    <xf numFmtId="1" fontId="3" fillId="3" borderId="1287" xfId="0" applyNumberFormat="1" applyFont="1" applyFill="1" applyBorder="1" applyAlignment="1">
      <alignment horizontal="center"/>
    </xf>
    <xf numFmtId="1" fontId="3" fillId="3" borderId="1285" xfId="0" applyNumberFormat="1" applyFont="1" applyFill="1" applyBorder="1" applyAlignment="1">
      <alignment horizontal="center"/>
    </xf>
    <xf numFmtId="1" fontId="3" fillId="3" borderId="1291" xfId="0" applyNumberFormat="1" applyFont="1" applyFill="1" applyBorder="1" applyAlignment="1">
      <alignment horizontal="center"/>
    </xf>
    <xf numFmtId="0" fontId="3" fillId="0" borderId="1286" xfId="0" applyFont="1" applyBorder="1" applyAlignment="1">
      <alignment horizontal="center"/>
    </xf>
    <xf numFmtId="0" fontId="3" fillId="0" borderId="1220" xfId="0" applyFont="1" applyBorder="1" applyAlignment="1">
      <alignment horizontal="center"/>
    </xf>
    <xf numFmtId="0" fontId="3" fillId="0" borderId="1254" xfId="0" applyFont="1" applyBorder="1" applyAlignment="1">
      <alignment horizontal="center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3" borderId="1287" xfId="0" applyNumberFormat="1" applyFont="1" applyFill="1" applyBorder="1" applyAlignment="1">
      <alignment horizontal="center" vertical="center"/>
    </xf>
    <xf numFmtId="1" fontId="3" fillId="3" borderId="1285" xfId="0" applyNumberFormat="1" applyFont="1" applyFill="1" applyBorder="1" applyAlignment="1">
      <alignment horizontal="center" vertical="center"/>
    </xf>
    <xf numFmtId="1" fontId="3" fillId="3" borderId="1291" xfId="0" applyNumberFormat="1" applyFont="1" applyFill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5" borderId="1177" xfId="0" applyFont="1" applyFill="1" applyBorder="1" applyAlignment="1">
      <alignment horizontal="center" vertical="center"/>
    </xf>
    <xf numFmtId="0" fontId="3" fillId="5" borderId="1178" xfId="0" applyFont="1" applyFill="1" applyBorder="1" applyAlignment="1">
      <alignment horizontal="center" vertical="center"/>
    </xf>
    <xf numFmtId="0" fontId="3" fillId="5" borderId="1171" xfId="0" applyFont="1" applyFill="1" applyBorder="1" applyAlignment="1">
      <alignment horizontal="center" vertical="center"/>
    </xf>
    <xf numFmtId="0" fontId="3" fillId="5" borderId="847" xfId="0" applyFont="1" applyFill="1" applyBorder="1" applyAlignment="1">
      <alignment horizontal="center" vertical="center"/>
    </xf>
    <xf numFmtId="0" fontId="3" fillId="5" borderId="1192" xfId="0" applyFont="1" applyFill="1" applyBorder="1" applyAlignment="1">
      <alignment horizontal="center" vertical="center"/>
    </xf>
    <xf numFmtId="0" fontId="3" fillId="5" borderId="1197" xfId="0" applyFont="1" applyFill="1" applyBorder="1" applyAlignment="1">
      <alignment horizontal="center" vertical="center"/>
    </xf>
    <xf numFmtId="0" fontId="3" fillId="5" borderId="1191" xfId="0" applyFont="1" applyFill="1" applyBorder="1" applyAlignment="1">
      <alignment horizontal="center" wrapText="1"/>
    </xf>
    <xf numFmtId="0" fontId="3" fillId="5" borderId="847" xfId="0" applyFont="1" applyFill="1" applyBorder="1" applyAlignment="1">
      <alignment horizontal="center" wrapText="1"/>
    </xf>
    <xf numFmtId="0" fontId="3" fillId="5" borderId="1192" xfId="0" applyFont="1" applyFill="1" applyBorder="1" applyAlignment="1">
      <alignment horizontal="center" wrapText="1"/>
    </xf>
    <xf numFmtId="0" fontId="3" fillId="5" borderId="1193" xfId="0" applyFont="1" applyFill="1" applyBorder="1" applyAlignment="1">
      <alignment horizontal="center" wrapText="1"/>
    </xf>
    <xf numFmtId="1" fontId="3" fillId="0" borderId="1212" xfId="0" applyNumberFormat="1" applyFont="1" applyBorder="1" applyAlignment="1">
      <alignment horizontal="center" vertical="center" wrapText="1"/>
    </xf>
    <xf numFmtId="1" fontId="3" fillId="3" borderId="1212" xfId="0" applyNumberFormat="1" applyFont="1" applyFill="1" applyBorder="1" applyAlignment="1">
      <alignment horizontal="center" vertical="center" wrapText="1"/>
    </xf>
    <xf numFmtId="1" fontId="3" fillId="3" borderId="1307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 wrapText="1"/>
    </xf>
    <xf numFmtId="0" fontId="3" fillId="0" borderId="1285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1" xfId="0" applyNumberFormat="1" applyFont="1" applyFill="1" applyBorder="1" applyAlignment="1">
      <alignment horizontal="center" vertical="center" wrapText="1"/>
    </xf>
    <xf numFmtId="1" fontId="3" fillId="3" borderId="1178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/>
    </xf>
    <xf numFmtId="1" fontId="3" fillId="3" borderId="400" xfId="0" applyNumberFormat="1" applyFont="1" applyFill="1" applyBorder="1" applyAlignment="1">
      <alignment horizontal="center" vertical="center" wrapText="1"/>
    </xf>
    <xf numFmtId="0" fontId="2" fillId="5" borderId="1285" xfId="0" applyFont="1" applyFill="1" applyBorder="1"/>
    <xf numFmtId="0" fontId="2" fillId="5" borderId="1178" xfId="0" applyFont="1" applyFill="1" applyBorder="1"/>
    <xf numFmtId="0" fontId="2" fillId="5" borderId="1192" xfId="0" applyFont="1" applyFill="1" applyBorder="1"/>
    <xf numFmtId="0" fontId="2" fillId="5" borderId="0" xfId="0" applyFont="1" applyFill="1"/>
    <xf numFmtId="1" fontId="3" fillId="3" borderId="1192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1" xfId="0" applyFont="1" applyBorder="1" applyAlignment="1">
      <alignment horizontal="center"/>
    </xf>
    <xf numFmtId="0" fontId="3" fillId="0" borderId="1178" xfId="0" applyFont="1" applyBorder="1" applyAlignment="1">
      <alignment horizontal="center"/>
    </xf>
    <xf numFmtId="0" fontId="3" fillId="0" borderId="1191" xfId="0" applyFont="1" applyBorder="1" applyAlignment="1">
      <alignment horizontal="center"/>
    </xf>
    <xf numFmtId="1" fontId="3" fillId="3" borderId="1313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6" xfId="0" applyFont="1" applyBorder="1" applyAlignment="1">
      <alignment horizontal="center" vertical="center" wrapText="1"/>
    </xf>
    <xf numFmtId="0" fontId="3" fillId="0" borderId="1254" xfId="0" applyFont="1" applyBorder="1" applyAlignment="1">
      <alignment horizontal="center" vertical="center" wrapText="1"/>
    </xf>
    <xf numFmtId="1" fontId="3" fillId="3" borderId="1312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0" fontId="2" fillId="0" borderId="1192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1214" xfId="0" applyNumberFormat="1" applyFont="1" applyFill="1" applyBorder="1" applyAlignment="1">
      <alignment horizontal="center" vertical="center" wrapText="1"/>
    </xf>
    <xf numFmtId="1" fontId="3" fillId="3" borderId="1197" xfId="0" applyNumberFormat="1" applyFont="1" applyFill="1" applyBorder="1" applyAlignment="1">
      <alignment horizontal="center" vertical="center" wrapText="1"/>
    </xf>
    <xf numFmtId="0" fontId="15" fillId="0" borderId="1287" xfId="0" applyFont="1" applyBorder="1" applyAlignment="1" applyProtection="1">
      <alignment horizontal="center" vertical="center"/>
      <protection hidden="1"/>
    </xf>
    <xf numFmtId="0" fontId="15" fillId="0" borderId="1285" xfId="0" applyFont="1" applyBorder="1" applyAlignment="1" applyProtection="1">
      <alignment horizontal="center" vertical="center"/>
      <protection hidden="1"/>
    </xf>
    <xf numFmtId="0" fontId="15" fillId="0" borderId="1286" xfId="0" applyFont="1" applyBorder="1" applyAlignment="1" applyProtection="1">
      <alignment horizontal="center" vertical="center"/>
      <protection hidden="1"/>
    </xf>
    <xf numFmtId="0" fontId="38" fillId="38" borderId="1287" xfId="0" applyFont="1" applyFill="1" applyBorder="1" applyAlignment="1">
      <alignment horizontal="center" vertical="center" wrapText="1"/>
    </xf>
    <xf numFmtId="0" fontId="38" fillId="38" borderId="1285" xfId="0" applyFont="1" applyFill="1" applyBorder="1" applyAlignment="1">
      <alignment horizontal="center" vertical="center" wrapText="1"/>
    </xf>
    <xf numFmtId="0" fontId="38" fillId="38" borderId="1286" xfId="0" applyFont="1" applyFill="1" applyBorder="1" applyAlignment="1">
      <alignment horizontal="center" vertical="center" wrapText="1"/>
    </xf>
    <xf numFmtId="0" fontId="40" fillId="38" borderId="1177" xfId="0" applyFont="1" applyFill="1" applyBorder="1" applyAlignment="1" applyProtection="1">
      <alignment horizontal="center" vertical="center" wrapText="1"/>
      <protection hidden="1"/>
    </xf>
    <xf numFmtId="0" fontId="40" fillId="38" borderId="1178" xfId="0" applyFont="1" applyFill="1" applyBorder="1" applyAlignment="1" applyProtection="1">
      <alignment horizontal="center" vertical="center" wrapText="1"/>
      <protection hidden="1"/>
    </xf>
    <xf numFmtId="0" fontId="40" fillId="38" borderId="1171" xfId="0" applyFont="1" applyFill="1" applyBorder="1" applyAlignment="1" applyProtection="1">
      <alignment horizontal="center" vertical="center" wrapText="1"/>
      <protection hidden="1"/>
    </xf>
    <xf numFmtId="0" fontId="40" fillId="38" borderId="847" xfId="0" applyFont="1" applyFill="1" applyBorder="1" applyAlignment="1" applyProtection="1">
      <alignment horizontal="center" vertical="center" wrapText="1"/>
      <protection hidden="1"/>
    </xf>
    <xf numFmtId="0" fontId="40" fillId="38" borderId="1192" xfId="0" applyFont="1" applyFill="1" applyBorder="1" applyAlignment="1" applyProtection="1">
      <alignment horizontal="center" vertical="center" wrapText="1"/>
      <protection hidden="1"/>
    </xf>
    <xf numFmtId="0" fontId="40" fillId="38" borderId="1197" xfId="0" applyFont="1" applyFill="1" applyBorder="1" applyAlignment="1" applyProtection="1">
      <alignment horizontal="center" vertical="center" wrapText="1"/>
      <protection hidden="1"/>
    </xf>
    <xf numFmtId="1" fontId="3" fillId="4" borderId="1388" xfId="0" applyNumberFormat="1" applyFont="1" applyFill="1" applyBorder="1" applyAlignment="1" applyProtection="1">
      <alignment horizontal="right"/>
      <protection locked="0"/>
    </xf>
    <xf numFmtId="1" fontId="3" fillId="8" borderId="1388" xfId="0" applyNumberFormat="1" applyFont="1" applyFill="1" applyBorder="1" applyAlignment="1" applyProtection="1">
      <alignment horizontal="right"/>
      <protection locked="0"/>
    </xf>
    <xf numFmtId="1" fontId="3" fillId="8" borderId="225" xfId="0" applyNumberFormat="1" applyFont="1" applyFill="1" applyBorder="1" applyAlignment="1" applyProtection="1">
      <alignment horizontal="right"/>
      <protection locked="0"/>
    </xf>
    <xf numFmtId="1" fontId="3" fillId="8" borderId="785" xfId="0" applyNumberFormat="1" applyFont="1" applyFill="1" applyBorder="1" applyAlignment="1" applyProtection="1">
      <alignment horizontal="right"/>
      <protection locked="0"/>
    </xf>
    <xf numFmtId="1" fontId="3" fillId="8" borderId="229" xfId="0" applyNumberFormat="1" applyFont="1" applyFill="1" applyBorder="1" applyAlignment="1" applyProtection="1">
      <alignment horizontal="right"/>
      <protection locked="0"/>
    </xf>
    <xf numFmtId="1" fontId="3" fillId="8" borderId="228" xfId="0" applyNumberFormat="1" applyFont="1" applyFill="1" applyBorder="1" applyAlignment="1" applyProtection="1">
      <alignment horizontal="right"/>
      <protection locked="0"/>
    </xf>
    <xf numFmtId="1" fontId="5" fillId="4" borderId="1356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1441" xfId="0" applyNumberFormat="1" applyFont="1" applyFill="1" applyBorder="1" applyProtection="1">
      <protection locked="0"/>
    </xf>
    <xf numFmtId="1" fontId="3" fillId="4" borderId="1358" xfId="0" applyNumberFormat="1" applyFont="1" applyFill="1" applyBorder="1" applyAlignment="1" applyProtection="1">
      <alignment horizontal="right" vertical="center"/>
      <protection locked="0"/>
    </xf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1389" xfId="0" applyNumberFormat="1" applyFont="1" applyFill="1" applyBorder="1" applyAlignment="1" applyProtection="1">
      <alignment horizontal="right" vertical="center"/>
      <protection locked="0"/>
    </xf>
    <xf numFmtId="1" fontId="3" fillId="4" borderId="1407" xfId="0" applyNumberFormat="1" applyFont="1" applyFill="1" applyBorder="1" applyAlignment="1" applyProtection="1">
      <alignment horizontal="right" vertical="center"/>
      <protection locked="0"/>
    </xf>
    <xf numFmtId="1" fontId="3" fillId="4" borderId="1388" xfId="0" applyNumberFormat="1" applyFont="1" applyFill="1" applyBorder="1" applyAlignment="1" applyProtection="1">
      <alignment horizontal="right" vertical="center"/>
      <protection locked="0"/>
    </xf>
    <xf numFmtId="1" fontId="3" fillId="65" borderId="444" xfId="0" applyNumberFormat="1" applyFont="1" applyFill="1" applyBorder="1" applyProtection="1">
      <protection locked="0"/>
    </xf>
    <xf numFmtId="1" fontId="3" fillId="65" borderId="1078" xfId="0" applyNumberFormat="1" applyFont="1" applyFill="1" applyBorder="1" applyProtection="1">
      <protection locked="0"/>
    </xf>
    <xf numFmtId="1" fontId="3" fillId="65" borderId="1092" xfId="0" applyNumberFormat="1" applyFont="1" applyFill="1" applyBorder="1" applyProtection="1">
      <protection locked="0"/>
    </xf>
    <xf numFmtId="1" fontId="3" fillId="65" borderId="1108" xfId="0" applyNumberFormat="1" applyFont="1" applyFill="1" applyBorder="1" applyProtection="1">
      <protection locked="0"/>
    </xf>
    <xf numFmtId="1" fontId="3" fillId="65" borderId="1098" xfId="0" applyNumberFormat="1" applyFont="1" applyFill="1" applyBorder="1" applyProtection="1">
      <protection locked="0"/>
    </xf>
    <xf numFmtId="1" fontId="3" fillId="65" borderId="375" xfId="0" applyNumberFormat="1" applyFont="1" applyFill="1" applyBorder="1" applyProtection="1">
      <protection locked="0"/>
    </xf>
    <xf numFmtId="1" fontId="3" fillId="65" borderId="1109" xfId="0" applyNumberFormat="1" applyFont="1" applyFill="1" applyBorder="1" applyProtection="1">
      <protection locked="0"/>
    </xf>
    <xf numFmtId="1" fontId="3" fillId="65" borderId="1441" xfId="0" applyNumberFormat="1" applyFont="1" applyFill="1" applyBorder="1" applyProtection="1">
      <protection locked="0"/>
    </xf>
    <xf numFmtId="1" fontId="3" fillId="65" borderId="1081" xfId="0" applyNumberFormat="1" applyFont="1" applyFill="1" applyBorder="1" applyProtection="1">
      <protection locked="0"/>
    </xf>
    <xf numFmtId="1" fontId="3" fillId="65" borderId="1066" xfId="0" applyNumberFormat="1" applyFont="1" applyFill="1" applyBorder="1" applyProtection="1">
      <protection locked="0"/>
    </xf>
    <xf numFmtId="1" fontId="3" fillId="65" borderId="1093" xfId="0" applyNumberFormat="1" applyFont="1" applyFill="1" applyBorder="1" applyProtection="1">
      <protection locked="0"/>
    </xf>
    <xf numFmtId="0" fontId="3" fillId="65" borderId="1092" xfId="0" applyFont="1" applyFill="1" applyBorder="1" applyProtection="1">
      <protection locked="0"/>
    </xf>
    <xf numFmtId="0" fontId="3" fillId="65" borderId="1084" xfId="0" applyFont="1" applyFill="1" applyBorder="1" applyProtection="1">
      <protection locked="0"/>
    </xf>
    <xf numFmtId="1" fontId="3" fillId="65" borderId="1077" xfId="0" applyNumberFormat="1" applyFont="1" applyFill="1" applyBorder="1" applyProtection="1">
      <protection locked="0"/>
    </xf>
    <xf numFmtId="0" fontId="3" fillId="65" borderId="1098" xfId="0" applyFont="1" applyFill="1" applyBorder="1" applyProtection="1">
      <protection locked="0"/>
    </xf>
    <xf numFmtId="0" fontId="3" fillId="65" borderId="375" xfId="0" applyFont="1" applyFill="1" applyBorder="1" applyProtection="1">
      <protection locked="0"/>
    </xf>
  </cellXfs>
  <cellStyles count="154">
    <cellStyle name="20% - Énfasis1" xfId="33" builtinId="30"/>
    <cellStyle name="Buena" xfId="9" builtinId="26"/>
    <cellStyle name="Celda de comprobación" xfId="10" builtinId="23"/>
    <cellStyle name="Escribir 2" xfId="37"/>
    <cellStyle name="Escribir 2 11" xfId="40"/>
    <cellStyle name="Escribir 2 11 2" xfId="58"/>
    <cellStyle name="Escribir 2 11 3" xfId="78"/>
    <cellStyle name="Escribir 2 11 4" xfId="98"/>
    <cellStyle name="Escribir 2 2" xfId="36"/>
    <cellStyle name="Escribir 2 2 2" xfId="54"/>
    <cellStyle name="Escribir 2 2 3" xfId="75"/>
    <cellStyle name="Escribir 2 2 4" xfId="95"/>
    <cellStyle name="Escribir 2 2 5" xfId="123"/>
    <cellStyle name="Escribir 2 2 6" xfId="150"/>
    <cellStyle name="Escribir 2 3" xfId="57"/>
    <cellStyle name="Escribir 2 3 2" xfId="77"/>
    <cellStyle name="Escribir 2 4" xfId="62"/>
    <cellStyle name="Escribir 2 5" xfId="55"/>
    <cellStyle name="Escribir 2 6" xfId="60"/>
    <cellStyle name="Escribir 2 6 2" xfId="61"/>
    <cellStyle name="Escribir 2 6 2 2" xfId="80"/>
    <cellStyle name="Escribir 2 6 3" xfId="79"/>
    <cellStyle name="Escribir 2 7" xfId="96"/>
    <cellStyle name="Escribir 2 8" xfId="124"/>
    <cellStyle name="Escribir 2 9" xfId="151"/>
    <cellStyle name="Escribir_P12" xfId="59"/>
    <cellStyle name="Hipervínculo" xfId="153" builtinId="8"/>
    <cellStyle name="Millares [0] 2" xfId="25"/>
    <cellStyle name="Millares [0] 2 2" xfId="8"/>
    <cellStyle name="Millares 10 3" xfId="30"/>
    <cellStyle name="Millares 2 2" xfId="19"/>
    <cellStyle name="Normal" xfId="0" builtinId="0"/>
    <cellStyle name="Normal 2" xfId="2"/>
    <cellStyle name="Normal 2 2" xfId="17"/>
    <cellStyle name="Normal 3" xfId="20"/>
    <cellStyle name="Normal 6" xfId="7"/>
    <cellStyle name="Normal_nombre" xfId="35"/>
    <cellStyle name="Normal_REM 02-2002" xfId="15"/>
    <cellStyle name="Normal_REM 04-2002" xfId="14"/>
    <cellStyle name="Normal_REM 05-2002" xfId="16"/>
    <cellStyle name="Normal_REM 09-2002" xfId="22"/>
    <cellStyle name="Normal_REM 12-2002" xfId="39"/>
    <cellStyle name="Normal_REM 17-2002" xfId="29"/>
    <cellStyle name="Normal_REM 18A-2002" xfId="34"/>
    <cellStyle name="Normal_REM 21-2002" xfId="6"/>
    <cellStyle name="Normal_RMC-MUNI" xfId="18"/>
    <cellStyle name="Notas 2" xfId="5"/>
    <cellStyle name="Notas 2 10" xfId="109"/>
    <cellStyle name="Notas 2 10 2" xfId="136"/>
    <cellStyle name="Notas 2 11" xfId="108"/>
    <cellStyle name="Notas 2 11 2" xfId="135"/>
    <cellStyle name="Notas 2 12" xfId="111"/>
    <cellStyle name="Notas 2 12 2" xfId="138"/>
    <cellStyle name="Notas 2 13" xfId="99"/>
    <cellStyle name="Notas 2 14" xfId="126"/>
    <cellStyle name="Notas 2 2" xfId="3"/>
    <cellStyle name="Notas 2 2 2" xfId="31"/>
    <cellStyle name="Notas 2 2 2 2" xfId="11"/>
    <cellStyle name="Notas 2 2 2 2 19" xfId="12"/>
    <cellStyle name="Notas 2 2 2 2 19 2" xfId="26"/>
    <cellStyle name="Notas 2 2 2 2 19 2 2" xfId="49"/>
    <cellStyle name="Notas 2 2 2 2 19 2 3" xfId="70"/>
    <cellStyle name="Notas 2 2 2 2 19 2 4" xfId="90"/>
    <cellStyle name="Notas 2 2 2 2 19 2 5" xfId="118"/>
    <cellStyle name="Notas 2 2 2 2 19 2 6" xfId="145"/>
    <cellStyle name="Notas 2 2 2 2 19 3" xfId="44"/>
    <cellStyle name="Notas 2 2 2 2 19 4" xfId="66"/>
    <cellStyle name="Notas 2 2 2 2 19 5" xfId="85"/>
    <cellStyle name="Notas 2 2 2 2 19 6" xfId="113"/>
    <cellStyle name="Notas 2 2 2 2 19 7" xfId="140"/>
    <cellStyle name="Notas 2 2 2 2 2" xfId="24"/>
    <cellStyle name="Notas 2 2 2 2 2 2" xfId="48"/>
    <cellStyle name="Notas 2 2 2 2 2 3" xfId="69"/>
    <cellStyle name="Notas 2 2 2 2 2 4" xfId="89"/>
    <cellStyle name="Notas 2 2 2 2 2 5" xfId="117"/>
    <cellStyle name="Notas 2 2 2 2 2 6" xfId="144"/>
    <cellStyle name="Notas 2 2 2 2 21" xfId="13"/>
    <cellStyle name="Notas 2 2 2 2 21 2" xfId="27"/>
    <cellStyle name="Notas 2 2 2 2 21 2 2" xfId="50"/>
    <cellStyle name="Notas 2 2 2 2 21 2 3" xfId="71"/>
    <cellStyle name="Notas 2 2 2 2 21 2 4" xfId="91"/>
    <cellStyle name="Notas 2 2 2 2 21 2 5" xfId="119"/>
    <cellStyle name="Notas 2 2 2 2 21 2 6" xfId="146"/>
    <cellStyle name="Notas 2 2 2 2 21 3" xfId="45"/>
    <cellStyle name="Notas 2 2 2 2 21 4" xfId="67"/>
    <cellStyle name="Notas 2 2 2 2 21 5" xfId="86"/>
    <cellStyle name="Notas 2 2 2 2 21 6" xfId="114"/>
    <cellStyle name="Notas 2 2 2 2 21 7" xfId="141"/>
    <cellStyle name="Notas 2 2 2 2 3" xfId="43"/>
    <cellStyle name="Notas 2 2 2 2 4" xfId="65"/>
    <cellStyle name="Notas 2 2 2 2 5" xfId="84"/>
    <cellStyle name="Notas 2 2 2 2 6" xfId="112"/>
    <cellStyle name="Notas 2 2 2 2 7" xfId="139"/>
    <cellStyle name="Notas 2 2 2 3" xfId="38"/>
    <cellStyle name="Notas 2 2 2 3 2" xfId="56"/>
    <cellStyle name="Notas 2 2 2 3 3" xfId="76"/>
    <cellStyle name="Notas 2 2 2 3 4" xfId="97"/>
    <cellStyle name="Notas 2 2 2 3 5" xfId="125"/>
    <cellStyle name="Notas 2 2 2 3 6" xfId="152"/>
    <cellStyle name="Notas 2 2 2 4" xfId="52"/>
    <cellStyle name="Notas 2 2 2 5" xfId="73"/>
    <cellStyle name="Notas 2 2 2 6" xfId="93"/>
    <cellStyle name="Notas 2 2 2 7" xfId="121"/>
    <cellStyle name="Notas 2 2 2 8" xfId="148"/>
    <cellStyle name="Notas 2 2 3" xfId="41"/>
    <cellStyle name="Notas 2 2 3 2" xfId="110"/>
    <cellStyle name="Notas 2 2 3 3" xfId="137"/>
    <cellStyle name="Notas 2 2 4" xfId="64"/>
    <cellStyle name="Notas 2 2 5" xfId="82"/>
    <cellStyle name="Notas 2 2 6" xfId="100"/>
    <cellStyle name="Notas 2 2 7" xfId="127"/>
    <cellStyle name="Notas 2 3" xfId="21"/>
    <cellStyle name="Notas 2 3 2" xfId="32"/>
    <cellStyle name="Notas 2 3 2 2" xfId="63"/>
    <cellStyle name="Notas 2 3 2 2 2" xfId="81"/>
    <cellStyle name="Notas 2 3 2 3" xfId="53"/>
    <cellStyle name="Notas 2 3 2 4" xfId="74"/>
    <cellStyle name="Notas 2 3 2 5" xfId="94"/>
    <cellStyle name="Notas 2 3 2 6" xfId="122"/>
    <cellStyle name="Notas 2 3 2 7" xfId="149"/>
    <cellStyle name="Notas 2 3 3" xfId="46"/>
    <cellStyle name="Notas 2 3 3 2" xfId="115"/>
    <cellStyle name="Notas 2 3 3 3" xfId="142"/>
    <cellStyle name="Notas 2 3 4" xfId="87"/>
    <cellStyle name="Notas 2 3 5" xfId="101"/>
    <cellStyle name="Notas 2 3 6" xfId="128"/>
    <cellStyle name="Notas 2 4" xfId="28"/>
    <cellStyle name="Notas 2 4 2" xfId="51"/>
    <cellStyle name="Notas 2 4 2 2" xfId="120"/>
    <cellStyle name="Notas 2 4 2 3" xfId="147"/>
    <cellStyle name="Notas 2 4 3" xfId="72"/>
    <cellStyle name="Notas 2 4 4" xfId="92"/>
    <cellStyle name="Notas 2 4 5" xfId="102"/>
    <cellStyle name="Notas 2 4 6" xfId="129"/>
    <cellStyle name="Notas 2 5" xfId="42"/>
    <cellStyle name="Notas 2 5 2" xfId="103"/>
    <cellStyle name="Notas 2 5 3" xfId="130"/>
    <cellStyle name="Notas 2 6" xfId="83"/>
    <cellStyle name="Notas 2 6 2" xfId="104"/>
    <cellStyle name="Notas 2 6 3" xfId="131"/>
    <cellStyle name="Notas 2 7" xfId="105"/>
    <cellStyle name="Notas 2 7 2" xfId="132"/>
    <cellStyle name="Notas 2 8" xfId="106"/>
    <cellStyle name="Notas 2 8 2" xfId="133"/>
    <cellStyle name="Notas 2 9" xfId="107"/>
    <cellStyle name="Notas 2 9 2" xfId="134"/>
    <cellStyle name="Notas 3" xfId="1"/>
    <cellStyle name="Notas 3 2" xfId="23"/>
    <cellStyle name="Notas 3 2 2" xfId="47"/>
    <cellStyle name="Notas 3 2 3" xfId="68"/>
    <cellStyle name="Notas 3 2 4" xfId="88"/>
    <cellStyle name="Notas 3 2 5" xfId="116"/>
    <cellStyle name="Notas 3 2 6" xfId="143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xmlns="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Q33"/>
  <sheetViews>
    <sheetView showGridLines="0" workbookViewId="0">
      <selection activeCell="G13" sqref="G13"/>
    </sheetView>
  </sheetViews>
  <sheetFormatPr baseColWidth="10" defaultColWidth="11.42578125" defaultRowHeight="10.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>
      <c r="A1" s="7110" t="s">
        <v>0</v>
      </c>
      <c r="B1" s="7111"/>
      <c r="C1" s="7112" t="s">
        <v>1</v>
      </c>
      <c r="D1" s="7113"/>
      <c r="E1" s="7113"/>
      <c r="F1" s="7113"/>
      <c r="G1" s="7113"/>
      <c r="H1" s="7114"/>
    </row>
    <row r="2" spans="1:24" ht="21.75" customHeight="1">
      <c r="A2" s="1426" t="s">
        <v>2</v>
      </c>
      <c r="B2" s="1427" t="s">
        <v>4450</v>
      </c>
      <c r="C2" s="1428"/>
      <c r="D2" s="1429"/>
      <c r="E2" s="1429"/>
      <c r="F2" s="1429"/>
      <c r="G2" s="1430"/>
      <c r="H2" s="1431"/>
      <c r="I2" s="91" t="str">
        <f>IF(OR(C2="",D2="",E2="",F2="",G2=""),"Falta Cód. Com.","")</f>
        <v>Falta Cód. Com.</v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1</v>
      </c>
    </row>
    <row r="3" spans="1:24" ht="21.75" customHeight="1">
      <c r="A3" s="1432" t="s">
        <v>3</v>
      </c>
      <c r="B3" s="1433" t="s">
        <v>4451</v>
      </c>
      <c r="C3" s="1428"/>
      <c r="D3" s="1429"/>
      <c r="E3" s="1429"/>
      <c r="F3" s="1429"/>
      <c r="G3" s="1429"/>
      <c r="H3" s="1430"/>
      <c r="I3" s="737" t="str">
        <f>IF(OR(C3="",D3="",E3="",F3="",G3="",H3=""),"Falta Cód. Est.","")</f>
        <v>Falta Cód. Est.</v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1</v>
      </c>
    </row>
    <row r="4" spans="1:24" ht="21.75" customHeight="1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>
      <c r="A5" s="1434"/>
      <c r="B5" s="1435"/>
      <c r="C5" s="1436"/>
      <c r="D5" s="1436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>
      <c r="A6" s="99" t="s">
        <v>4</v>
      </c>
      <c r="B6" s="1070" t="s">
        <v>11</v>
      </c>
      <c r="C6" s="5518" t="str">
        <f>IF(X10&lt;&gt;"",IF(LEN(X10)&lt;2,"0",LEFT(X10,1)),"")</f>
        <v>0</v>
      </c>
      <c r="D6" s="5519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>
      <c r="A7" s="1426" t="s">
        <v>5</v>
      </c>
      <c r="B7" s="1437">
        <v>2026</v>
      </c>
      <c r="C7" s="73"/>
      <c r="D7" s="73"/>
      <c r="E7" s="73"/>
      <c r="F7" s="73"/>
      <c r="G7" s="73"/>
      <c r="H7" s="73"/>
    </row>
    <row r="8" spans="1:24" ht="12" customHeight="1">
      <c r="A8" s="1438"/>
      <c r="B8" s="1439"/>
      <c r="C8" s="73"/>
      <c r="D8" s="73"/>
      <c r="E8" s="73"/>
      <c r="F8" s="73"/>
      <c r="G8" s="73"/>
      <c r="H8" s="73"/>
    </row>
    <row r="9" spans="1:24" ht="28.5" customHeight="1">
      <c r="A9" s="7115" t="s">
        <v>4449</v>
      </c>
      <c r="B9" s="7116"/>
      <c r="C9" s="73"/>
      <c r="D9" s="73"/>
      <c r="E9" s="73"/>
      <c r="F9" s="73"/>
      <c r="G9" s="73"/>
      <c r="H9" s="73"/>
    </row>
    <row r="10" spans="1:24" ht="12" customHeight="1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>
      <c r="A11" s="1440" t="s">
        <v>6</v>
      </c>
      <c r="B11" s="1441"/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>
      <c r="A12" s="1071" t="s">
        <v>8</v>
      </c>
      <c r="B12" s="1441"/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>
      <c r="A13" s="80"/>
      <c r="B13" s="1442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>
      <c r="A15" s="7117" t="s">
        <v>13</v>
      </c>
      <c r="B15" s="7118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>
      <c r="A17" s="84"/>
      <c r="B17" s="7107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>
      <c r="A18" s="84"/>
      <c r="B18" s="7108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>
      <c r="A19" s="84"/>
      <c r="B19" s="7109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21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20" t="s">
        <v>4414</v>
      </c>
      <c r="X25" s="65" t="str">
        <f>_xlfn.ENCODEURL(X24)</f>
        <v>%7B%22EstablecimientoCodigo%22%3A%22122100%22%7D</v>
      </c>
    </row>
    <row r="26" spans="1:24" ht="19.5" customHeight="1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>
      <c r="A32" s="93">
        <f>SUM(W2:W6)</f>
        <v>2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>
      <formula1>0</formula1>
      <formula2>9</formula2>
    </dataValidation>
    <dataValidation type="list" allowBlank="1" showInputMessage="1" showErrorMessage="1" sqref="B6">
      <formula1>$W$11:$W$22</formula1>
    </dataValidation>
  </dataValidations>
  <hyperlinks>
    <hyperlink ref="W25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J258"/>
  <sheetViews>
    <sheetView showGridLines="0" topLeftCell="A94" zoomScaleNormal="100" workbookViewId="0">
      <selection activeCell="E90" sqref="E90:AF90"/>
    </sheetView>
  </sheetViews>
  <sheetFormatPr baseColWidth="10" defaultColWidth="11.42578125" defaultRowHeight="15"/>
  <cols>
    <col min="1" max="1" width="53.7109375" style="615" customWidth="1"/>
    <col min="2" max="2" width="26" style="615" customWidth="1"/>
    <col min="3" max="3" width="12.42578125" style="615" customWidth="1"/>
    <col min="4" max="4" width="12.140625" style="615" customWidth="1"/>
    <col min="5" max="5" width="14.42578125" style="615" bestFit="1" customWidth="1"/>
    <col min="6" max="6" width="12.28515625" style="615" customWidth="1"/>
    <col min="7" max="7" width="11.42578125" style="615"/>
    <col min="8" max="8" width="12.85546875" style="615" customWidth="1"/>
    <col min="9" max="9" width="14.28515625" style="615" customWidth="1"/>
    <col min="10" max="10" width="12.28515625" style="615" customWidth="1"/>
    <col min="11" max="11" width="16" style="615" customWidth="1"/>
    <col min="12" max="12" width="14.5703125" style="615" customWidth="1"/>
    <col min="13" max="13" width="13.85546875" style="615" customWidth="1"/>
    <col min="14" max="22" width="11.42578125" style="615"/>
    <col min="23" max="34" width="12.7109375" style="615" customWidth="1"/>
    <col min="35" max="35" width="11.42578125" style="615"/>
    <col min="36" max="36" width="13.5703125" style="615" customWidth="1"/>
    <col min="37" max="38" width="15.7109375" style="615" customWidth="1"/>
    <col min="39" max="39" width="12.42578125" style="615" customWidth="1"/>
    <col min="40" max="41" width="11.42578125" style="615"/>
    <col min="42" max="42" width="12.7109375" style="615" customWidth="1"/>
    <col min="43" max="46" width="11.42578125" style="615"/>
    <col min="47" max="47" width="9.42578125" style="615" customWidth="1"/>
    <col min="48" max="77" width="11.42578125" style="615"/>
    <col min="78" max="81" width="11.42578125" style="615" hidden="1" customWidth="1"/>
    <col min="82" max="82" width="24" style="615" hidden="1" customWidth="1"/>
    <col min="83" max="114" width="11.42578125" style="615" hidden="1" customWidth="1"/>
    <col min="115" max="130" width="11.42578125" style="615" customWidth="1"/>
    <col min="131" max="16384" width="11.42578125" style="615"/>
  </cols>
  <sheetData>
    <row r="1" spans="1:111">
      <c r="A1" s="5539" t="s">
        <v>23</v>
      </c>
    </row>
    <row r="2" spans="1:111">
      <c r="A2" s="5539" t="str">
        <f>CONCATENATE("COMUNA: ",NOMBRE!B2, " (",NOMBRE!C2,NOMBRE!D2,NOMBRE!E2,NOMBRE!F2,NOMBRE!G2,")")</f>
        <v>COMUNA: MAIPU ()</v>
      </c>
    </row>
    <row r="3" spans="1:111">
      <c r="A3" s="5539" t="str">
        <f>CONCATENATE("ESTABLECIMIENTO/ESTRATEGIA: ", NOMBRE!B3, " (",NOMBRE!C3,NOMBRE!D3,NOMBRE!E3,NOMBRE!F3,NOMBRE!G3,NOMBRE!H3,")")</f>
        <v>ESTABLECIMIENTO/ESTRATEGIA: PADDS ()</v>
      </c>
    </row>
    <row r="4" spans="1:111">
      <c r="A4" s="5539" t="str">
        <f>CONCATENATE("MES: ",NOMBRE!B6, " (",NOMBRE!C6,NOMBRE!D6,")")</f>
        <v>MES: MARZO (03)</v>
      </c>
    </row>
    <row r="5" spans="1:111">
      <c r="A5" s="5539" t="str">
        <f>CONCATENATE("AÑO: ",NOMBRE!B7)</f>
        <v>AÑO: 2026</v>
      </c>
    </row>
    <row r="6" spans="1:111" s="5542" customFormat="1" ht="18" customHeight="1">
      <c r="A6" s="7218" t="s">
        <v>24</v>
      </c>
      <c r="B6" s="7218"/>
      <c r="C6" s="7218"/>
      <c r="D6" s="7218"/>
      <c r="E6" s="7218"/>
      <c r="F6" s="7218"/>
      <c r="G6" s="7218"/>
      <c r="H6" s="7218"/>
      <c r="I6" s="7218"/>
      <c r="J6" s="7218"/>
      <c r="K6" s="7218"/>
      <c r="L6" s="7218"/>
      <c r="M6" s="7218"/>
      <c r="N6" s="7218"/>
      <c r="O6" s="7218"/>
      <c r="P6" s="7218"/>
      <c r="Q6" s="5540"/>
      <c r="R6" s="5540"/>
      <c r="S6" s="5540"/>
      <c r="T6" s="5540"/>
      <c r="U6" s="5540"/>
      <c r="V6" s="5540"/>
      <c r="W6" s="5540"/>
      <c r="X6" s="5540"/>
      <c r="Y6" s="5540"/>
      <c r="Z6" s="5540"/>
      <c r="AA6" s="5540"/>
      <c r="AB6" s="5540"/>
      <c r="AC6" s="5540"/>
      <c r="AD6" s="5540"/>
      <c r="AE6" s="5540"/>
      <c r="AF6" s="5540"/>
      <c r="AG6" s="5540"/>
      <c r="AH6" s="5540"/>
      <c r="AI6" s="5540"/>
      <c r="AJ6" s="5540"/>
      <c r="AK6" s="5540"/>
      <c r="AL6" s="5541"/>
      <c r="AM6" s="5541"/>
      <c r="AN6" s="5541"/>
      <c r="AO6" s="5541"/>
      <c r="AP6" s="5541"/>
      <c r="AQ6" s="5541"/>
      <c r="AR6" s="5541"/>
      <c r="AS6" s="5541"/>
      <c r="BA6" s="5543"/>
      <c r="BB6" s="5543"/>
      <c r="BC6" s="5543"/>
      <c r="BD6" s="5543"/>
      <c r="BE6" s="5543"/>
      <c r="BF6" s="5543"/>
      <c r="BG6" s="5543"/>
      <c r="BH6" s="5543"/>
      <c r="BI6" s="5543"/>
      <c r="BJ6" s="5543"/>
      <c r="BK6" s="5543"/>
      <c r="BL6" s="5543"/>
      <c r="BM6" s="5543"/>
      <c r="BN6" s="5543"/>
      <c r="BO6" s="5543"/>
      <c r="BP6" s="5543"/>
      <c r="BQ6" s="5543"/>
      <c r="BR6" s="5543"/>
      <c r="BS6" s="5543"/>
      <c r="BT6" s="5543"/>
      <c r="BU6" s="5543"/>
      <c r="BV6" s="5543"/>
      <c r="BW6" s="5543"/>
      <c r="BX6" s="5543"/>
      <c r="BY6" s="5543"/>
      <c r="BZ6" s="5543"/>
      <c r="CA6" s="5544"/>
      <c r="CB6" s="5544"/>
      <c r="CC6" s="5544"/>
      <c r="CD6" s="5544"/>
      <c r="CE6" s="5544"/>
      <c r="CF6" s="5544"/>
      <c r="CG6" s="5544"/>
      <c r="CH6" s="5544"/>
      <c r="CI6" s="5544"/>
      <c r="CJ6" s="5544"/>
      <c r="CK6" s="5544"/>
      <c r="CL6" s="5544"/>
      <c r="CM6" s="5544"/>
      <c r="CN6" s="5544"/>
      <c r="CO6" s="5544"/>
      <c r="CP6" s="5544"/>
      <c r="CQ6" s="5544"/>
      <c r="CR6" s="5544"/>
      <c r="CS6" s="5544"/>
      <c r="CT6" s="5544"/>
      <c r="CU6" s="5544"/>
      <c r="CV6" s="5544"/>
      <c r="CW6" s="5544"/>
      <c r="CX6" s="5544"/>
      <c r="CY6" s="5544"/>
      <c r="CZ6" s="5544"/>
      <c r="DA6" s="5544"/>
      <c r="DB6" s="5544"/>
      <c r="DC6" s="5544"/>
      <c r="DD6" s="5544"/>
      <c r="DE6" s="5544"/>
      <c r="DF6" s="5544"/>
      <c r="DG6" s="5544"/>
    </row>
    <row r="8" spans="1:111" ht="18" customHeight="1">
      <c r="A8" s="7144" t="s">
        <v>25</v>
      </c>
      <c r="B8" s="7144"/>
      <c r="C8" s="7144"/>
      <c r="D8" s="7144"/>
      <c r="E8" s="7144"/>
      <c r="F8" s="7144"/>
      <c r="G8" s="7144"/>
      <c r="H8" s="7144"/>
      <c r="I8" s="7144"/>
      <c r="J8" s="7144"/>
      <c r="K8" s="7144"/>
      <c r="L8" s="7144"/>
      <c r="M8" s="7144"/>
      <c r="N8" s="7144"/>
      <c r="O8" s="7144"/>
      <c r="P8" s="7144"/>
      <c r="Q8" s="7144"/>
      <c r="R8" s="7144"/>
      <c r="S8" s="7144"/>
      <c r="T8" s="7144"/>
      <c r="U8" s="7144"/>
      <c r="V8" s="7144"/>
      <c r="W8" s="7144"/>
      <c r="X8" s="7144"/>
      <c r="Y8" s="7144"/>
      <c r="Z8" s="7220"/>
      <c r="AA8" s="7220"/>
      <c r="AB8" s="7144"/>
      <c r="AC8" s="7144"/>
      <c r="AD8" s="7144"/>
      <c r="AE8" s="7144"/>
      <c r="AF8" s="7144"/>
      <c r="AG8" s="7144"/>
      <c r="AH8" s="7144"/>
    </row>
    <row r="9" spans="1:111" ht="15" customHeight="1">
      <c r="A9" s="7175" t="s">
        <v>26</v>
      </c>
      <c r="B9" s="7175" t="s">
        <v>27</v>
      </c>
      <c r="C9" s="7152" t="s">
        <v>28</v>
      </c>
      <c r="D9" s="7202" t="s">
        <v>29</v>
      </c>
      <c r="E9" s="7206"/>
      <c r="F9" s="7206"/>
      <c r="G9" s="7206"/>
      <c r="H9" s="7206"/>
      <c r="I9" s="7206"/>
      <c r="J9" s="7206"/>
      <c r="K9" s="7206"/>
      <c r="L9" s="7206"/>
      <c r="M9" s="7206"/>
      <c r="N9" s="7206"/>
      <c r="O9" s="7206"/>
      <c r="P9" s="7206"/>
      <c r="Q9" s="7206"/>
      <c r="R9" s="7206"/>
      <c r="S9" s="7206"/>
      <c r="T9" s="7207"/>
      <c r="U9" s="7206" t="s">
        <v>30</v>
      </c>
      <c r="V9" s="7207"/>
      <c r="W9" s="7228" t="s">
        <v>31</v>
      </c>
      <c r="X9" s="7210" t="s">
        <v>32</v>
      </c>
      <c r="Y9" s="7212" t="s">
        <v>33</v>
      </c>
      <c r="Z9" s="7214" t="s">
        <v>34</v>
      </c>
      <c r="AA9" s="7225" t="s">
        <v>35</v>
      </c>
      <c r="AB9" s="7216" t="s">
        <v>36</v>
      </c>
      <c r="AC9" s="7227" t="s">
        <v>37</v>
      </c>
      <c r="AD9" s="7221" t="s">
        <v>38</v>
      </c>
      <c r="AE9" s="7223" t="s">
        <v>39</v>
      </c>
      <c r="AF9" s="7179"/>
      <c r="AG9" s="7205"/>
      <c r="AH9" s="7152" t="s">
        <v>40</v>
      </c>
    </row>
    <row r="10" spans="1:111" ht="57.75" customHeight="1">
      <c r="A10" s="7177"/>
      <c r="B10" s="7177"/>
      <c r="C10" s="7154"/>
      <c r="D10" s="5546" t="s">
        <v>41</v>
      </c>
      <c r="E10" s="5547" t="s">
        <v>42</v>
      </c>
      <c r="F10" s="5547" t="s">
        <v>43</v>
      </c>
      <c r="G10" s="1515" t="s">
        <v>44</v>
      </c>
      <c r="H10" s="5528" t="s">
        <v>45</v>
      </c>
      <c r="I10" s="5528" t="s">
        <v>46</v>
      </c>
      <c r="J10" s="5528" t="s">
        <v>47</v>
      </c>
      <c r="K10" s="5528" t="s">
        <v>48</v>
      </c>
      <c r="L10" s="5528" t="s">
        <v>49</v>
      </c>
      <c r="M10" s="5528" t="s">
        <v>50</v>
      </c>
      <c r="N10" s="5528" t="s">
        <v>51</v>
      </c>
      <c r="O10" s="5528" t="s">
        <v>52</v>
      </c>
      <c r="P10" s="5528" t="s">
        <v>53</v>
      </c>
      <c r="Q10" s="5528" t="s">
        <v>54</v>
      </c>
      <c r="R10" s="5528" t="s">
        <v>55</v>
      </c>
      <c r="S10" s="5528" t="s">
        <v>56</v>
      </c>
      <c r="T10" s="1601" t="s">
        <v>57</v>
      </c>
      <c r="U10" s="5548" t="s">
        <v>58</v>
      </c>
      <c r="V10" s="5529" t="s">
        <v>59</v>
      </c>
      <c r="W10" s="7229"/>
      <c r="X10" s="7211"/>
      <c r="Y10" s="7213"/>
      <c r="Z10" s="7215"/>
      <c r="AA10" s="7226"/>
      <c r="AB10" s="7217"/>
      <c r="AC10" s="7154"/>
      <c r="AD10" s="7222"/>
      <c r="AE10" s="5549" t="s">
        <v>60</v>
      </c>
      <c r="AF10" s="1515" t="s">
        <v>61</v>
      </c>
      <c r="AG10" s="5550" t="s">
        <v>62</v>
      </c>
      <c r="AH10" s="7154"/>
    </row>
    <row r="11" spans="1:111" ht="15" customHeight="1">
      <c r="A11" s="7196" t="s">
        <v>63</v>
      </c>
      <c r="B11" s="1712" t="s">
        <v>64</v>
      </c>
      <c r="C11" s="5551">
        <f>SUM(F11:N11)</f>
        <v>0</v>
      </c>
      <c r="D11" s="1903"/>
      <c r="E11" s="1901"/>
      <c r="F11" s="945"/>
      <c r="G11" s="945"/>
      <c r="H11" s="945"/>
      <c r="I11" s="945"/>
      <c r="J11" s="945"/>
      <c r="K11" s="945"/>
      <c r="L11" s="945"/>
      <c r="M11" s="945"/>
      <c r="N11" s="945"/>
      <c r="O11" s="5552"/>
      <c r="P11" s="5553"/>
      <c r="Q11" s="5334"/>
      <c r="R11" s="5334"/>
      <c r="S11" s="5334"/>
      <c r="T11" s="5554"/>
      <c r="U11" s="1604"/>
      <c r="V11" s="1896"/>
      <c r="W11" s="5555"/>
      <c r="X11" s="5334"/>
      <c r="Y11" s="5556"/>
      <c r="Z11" s="5557"/>
      <c r="AA11" s="5558"/>
      <c r="AB11" s="1068"/>
      <c r="AC11" s="5559"/>
      <c r="AD11" s="5560"/>
      <c r="AE11" s="1502"/>
      <c r="AF11" s="5561"/>
      <c r="AG11" s="5562"/>
      <c r="AH11" s="5305"/>
      <c r="AI11" s="997" t="str">
        <f>$CA11&amp;CB11&amp;CC11&amp;CD11&amp;CE11&amp;CF11&amp;CG11&amp;CH11&amp;CI11&amp;CJ11&amp;CK11&amp;CL11&amp;CM11</f>
        <v/>
      </c>
      <c r="CA11" s="5563" t="str">
        <f t="shared" ref="CA11:CA32" si="0">IF((U11+V11)&lt;&gt;$C11," * La suma de la variable Sexo (Hombres + Mujeres) no puede ser distinto al Total","")</f>
        <v/>
      </c>
      <c r="CB11" s="5563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64"/>
      <c r="CD11" s="5563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63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63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63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63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63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63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63" t="str">
        <f>IF(AND($U11&lt;&gt;0,AF11=""),"* No olvide ingresar la variable "&amp;AF$10&amp;""&amp;". Digite CERO si no tiene.  ",IF(AF11&gt;$U11,"* La variable Trans Femenino no debe ser mayor al Total Hombres ",""))</f>
        <v/>
      </c>
      <c r="CL11" s="5563" t="str">
        <f>IF(AND($C11&lt;&gt;0,AG11=""),"* No olvide ingresar la variable "&amp;AG$10&amp;""&amp;". Digite CERO si no tiene.  ",IF(AG11&gt;$C11,"* La variable No binarie no debe ser mayor al Total. ",""))</f>
        <v/>
      </c>
      <c r="CM11" s="5564"/>
      <c r="CU11" s="5565">
        <f>IF((U11+V11)&lt;&gt;$C11,1,0)</f>
        <v>0</v>
      </c>
      <c r="CV11" s="5565">
        <f t="shared" ref="CV11:CV12" si="7">IF(AND(C11&gt;0,W11=""),1,IF(W11&gt;C11,1,0))</f>
        <v>0</v>
      </c>
      <c r="CW11" s="5566"/>
      <c r="CX11" s="5565">
        <f>IF(AND(($F11+$G11)&lt;&gt;0,Y11=""),1,IF(Y11&gt;($F11+$G11),1,0))</f>
        <v>0</v>
      </c>
      <c r="CY11" s="5565">
        <f>IF(AND($C11&lt;&gt;0,Z11=""),1,IF(Z11&gt;C11,1,0))</f>
        <v>0</v>
      </c>
      <c r="CZ11" s="5565">
        <f>IF(AND($C11&lt;&gt;0,AA11=""),1,IF(AA11&gt;C11,1,0))</f>
        <v>0</v>
      </c>
      <c r="DA11" s="5565">
        <f>IF(AND($C11&lt;&gt;0,AB11=""),1,IF(AB11&gt;C11,1,0))</f>
        <v>0</v>
      </c>
      <c r="DB11" s="5565">
        <f>IF(AND($C11&lt;&gt;0,AC11=""),1,IF(AC11&gt;C11,1,0))</f>
        <v>0</v>
      </c>
      <c r="DC11" s="5565">
        <f>IF(AND($C11&lt;&gt;0,AD11=""),1,IF(AD11&gt;$C11,1,0))</f>
        <v>0</v>
      </c>
      <c r="DD11" s="5565">
        <f>IF(AND($V11&lt;&gt;0,AE11=""),1,IF(AE11&gt;$V11,1,0))</f>
        <v>0</v>
      </c>
      <c r="DE11" s="5565">
        <f>IF(AND($U11&lt;&gt;0,AF11=""),1,IF(AF11&gt;$U11,1,0))</f>
        <v>0</v>
      </c>
      <c r="DF11" s="5565">
        <f>IF(AND($C11&lt;&gt;0,AG11=""),1,IF(AG11&gt;$C11,1,0))</f>
        <v>0</v>
      </c>
      <c r="DG11" s="5567"/>
    </row>
    <row r="12" spans="1:111" ht="15" customHeight="1">
      <c r="A12" s="7224"/>
      <c r="B12" s="1639" t="s">
        <v>65</v>
      </c>
      <c r="C12" s="5568">
        <f t="shared" ref="C12:C21" si="8">SUM(F12:N12)</f>
        <v>0</v>
      </c>
      <c r="D12" s="1613"/>
      <c r="E12" s="5569"/>
      <c r="F12" s="1616"/>
      <c r="G12" s="1616"/>
      <c r="H12" s="1616"/>
      <c r="I12" s="1616"/>
      <c r="J12" s="1616"/>
      <c r="K12" s="1616"/>
      <c r="L12" s="1616"/>
      <c r="M12" s="1616"/>
      <c r="N12" s="1616"/>
      <c r="O12" s="5570"/>
      <c r="P12" s="1614"/>
      <c r="Q12" s="1614"/>
      <c r="R12" s="1614"/>
      <c r="S12" s="1614"/>
      <c r="T12" s="1651"/>
      <c r="U12" s="1618"/>
      <c r="V12" s="1633"/>
      <c r="W12" s="1544"/>
      <c r="X12" s="1614"/>
      <c r="Y12" s="1543"/>
      <c r="Z12" s="5571"/>
      <c r="AA12" s="5572"/>
      <c r="AB12" s="1724"/>
      <c r="AC12" s="5573"/>
      <c r="AD12" s="1511"/>
      <c r="AE12" s="1510"/>
      <c r="AF12" s="952"/>
      <c r="AG12" s="1511"/>
      <c r="AH12" s="5574"/>
      <c r="AI12" s="997" t="str">
        <f t="shared" ref="AI12:AI32" si="9">$CA12&amp;CB12&amp;CC12&amp;CD12&amp;CE12&amp;CF12&amp;CG12&amp;CH12&amp;CI12&amp;CJ12&amp;CK12&amp;CL12&amp;CM12</f>
        <v/>
      </c>
      <c r="CA12" s="5563" t="str">
        <f t="shared" si="0"/>
        <v/>
      </c>
      <c r="CB12" s="5563" t="str">
        <f t="shared" si="1"/>
        <v/>
      </c>
      <c r="CC12" s="5564"/>
      <c r="CD12" s="5563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63" t="str">
        <f t="shared" si="2"/>
        <v/>
      </c>
      <c r="CF12" s="5563" t="str">
        <f t="shared" si="3"/>
        <v/>
      </c>
      <c r="CG12" s="5563" t="str">
        <f t="shared" si="4"/>
        <v/>
      </c>
      <c r="CH12" s="5563" t="str">
        <f t="shared" si="5"/>
        <v/>
      </c>
      <c r="CI12" s="5563" t="str">
        <f t="shared" si="6"/>
        <v/>
      </c>
      <c r="CJ12" s="5563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63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63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64"/>
      <c r="CU12" s="5565">
        <f t="shared" ref="CU12:CU32" si="13">IF((U12+V12)&lt;&gt;$C12,1,0)</f>
        <v>0</v>
      </c>
      <c r="CV12" s="5565">
        <f t="shared" si="7"/>
        <v>0</v>
      </c>
      <c r="CW12" s="5566"/>
      <c r="CX12" s="5565">
        <f>IF(AND(($F12+$G12)&lt;&gt;0,Y12=""),1,IF(Y12&gt;($F12+$G12),1,0))</f>
        <v>0</v>
      </c>
      <c r="CY12" s="5565">
        <f t="shared" ref="CY12:CY22" si="14">IF(AND($C12&lt;&gt;0,Z12=""),1,IF(Z12&gt;C12,1,0))</f>
        <v>0</v>
      </c>
      <c r="CZ12" s="5565">
        <f t="shared" ref="CZ12:CZ22" si="15">IF(AND($C12&lt;&gt;0,AA12=""),1,IF(AA12&gt;C12,1,0))</f>
        <v>0</v>
      </c>
      <c r="DA12" s="5565">
        <f t="shared" ref="DA12:DA28" si="16">IF(AND($C12&lt;&gt;0,AB12=""),1,IF(AB12&gt;C12,1,0))</f>
        <v>0</v>
      </c>
      <c r="DB12" s="5565">
        <f t="shared" ref="DB12:DB28" si="17">IF(AND($C12&lt;&gt;0,AC12=""),1,IF(AC12&gt;C12,1,0))</f>
        <v>0</v>
      </c>
      <c r="DC12" s="5565">
        <f t="shared" ref="DC12:DC28" si="18">IF(AND($C12&lt;&gt;0,AD12=""),1,IF(AD12&gt;$C12,1,0))</f>
        <v>0</v>
      </c>
      <c r="DD12" s="5565">
        <f t="shared" ref="DD12:DD28" si="19">IF(AND($V12&lt;&gt;0,AE12=""),1,IF(AE12&gt;$V12,1,0))</f>
        <v>0</v>
      </c>
      <c r="DE12" s="5565">
        <f t="shared" ref="DE12" si="20">IF(AND($U12&lt;&gt;0,AF12=""),1,IF(AF12&gt;$U12,1,0))</f>
        <v>0</v>
      </c>
      <c r="DF12" s="5565">
        <f t="shared" ref="DF12:DF22" si="21">IF(AND($C12&lt;&gt;0,AG12=""),1,IF(AG12&gt;$C12,1,0))</f>
        <v>0</v>
      </c>
      <c r="DG12" s="5567"/>
    </row>
    <row r="13" spans="1:111" ht="15" customHeight="1">
      <c r="A13" s="7196" t="s">
        <v>66</v>
      </c>
      <c r="B13" s="1712" t="s">
        <v>64</v>
      </c>
      <c r="C13" s="5575">
        <f t="shared" si="8"/>
        <v>0</v>
      </c>
      <c r="D13" s="5576"/>
      <c r="E13" s="5577"/>
      <c r="F13" s="945"/>
      <c r="G13" s="945"/>
      <c r="H13" s="945"/>
      <c r="I13" s="945"/>
      <c r="J13" s="945"/>
      <c r="K13" s="945"/>
      <c r="L13" s="945"/>
      <c r="M13" s="945"/>
      <c r="N13" s="5561"/>
      <c r="O13" s="5553"/>
      <c r="P13" s="5334"/>
      <c r="Q13" s="5334"/>
      <c r="R13" s="5334"/>
      <c r="S13" s="5334"/>
      <c r="T13" s="947"/>
      <c r="U13" s="5577"/>
      <c r="V13" s="1625"/>
      <c r="W13" s="5555"/>
      <c r="X13" s="946"/>
      <c r="Y13" s="5578"/>
      <c r="Z13" s="5557"/>
      <c r="AA13" s="5558"/>
      <c r="AB13" s="5579"/>
      <c r="AC13" s="5580"/>
      <c r="AD13" s="5581"/>
      <c r="AE13" s="989"/>
      <c r="AF13" s="5582"/>
      <c r="AG13" s="5562"/>
      <c r="AH13" s="5305"/>
      <c r="AI13" s="997" t="str">
        <f t="shared" si="9"/>
        <v/>
      </c>
      <c r="CA13" s="5563" t="str">
        <f t="shared" si="0"/>
        <v/>
      </c>
      <c r="CB13" s="5563" t="str">
        <f t="shared" si="1"/>
        <v/>
      </c>
      <c r="CC13" s="5564"/>
      <c r="CD13" s="5564"/>
      <c r="CE13" s="5563" t="str">
        <f t="shared" si="2"/>
        <v/>
      </c>
      <c r="CF13" s="5563" t="str">
        <f t="shared" si="3"/>
        <v/>
      </c>
      <c r="CG13" s="5563" t="str">
        <f t="shared" si="4"/>
        <v/>
      </c>
      <c r="CH13" s="5563" t="str">
        <f t="shared" si="5"/>
        <v/>
      </c>
      <c r="CI13" s="5563" t="str">
        <f t="shared" si="6"/>
        <v/>
      </c>
      <c r="CJ13" s="5563" t="str">
        <f t="shared" si="10"/>
        <v/>
      </c>
      <c r="CK13" s="5564"/>
      <c r="CL13" s="5563" t="str">
        <f t="shared" si="12"/>
        <v/>
      </c>
      <c r="CM13" s="5564"/>
      <c r="CU13" s="5565">
        <f t="shared" si="13"/>
        <v>0</v>
      </c>
      <c r="CV13" s="5565">
        <f>IF(AND(C13&gt;0,W13=""),1,IF(W13&gt;C13,1,0))</f>
        <v>0</v>
      </c>
      <c r="CW13" s="5566"/>
      <c r="CX13" s="5566"/>
      <c r="CY13" s="5565">
        <f t="shared" si="14"/>
        <v>0</v>
      </c>
      <c r="CZ13" s="5565">
        <f t="shared" si="15"/>
        <v>0</v>
      </c>
      <c r="DA13" s="5565">
        <f t="shared" si="16"/>
        <v>0</v>
      </c>
      <c r="DB13" s="5565">
        <f t="shared" si="17"/>
        <v>0</v>
      </c>
      <c r="DC13" s="5565">
        <f t="shared" si="18"/>
        <v>0</v>
      </c>
      <c r="DD13" s="5565">
        <f t="shared" si="19"/>
        <v>0</v>
      </c>
      <c r="DE13" s="5566"/>
      <c r="DF13" s="5565">
        <f t="shared" si="21"/>
        <v>0</v>
      </c>
      <c r="DG13" s="5567"/>
    </row>
    <row r="14" spans="1:111" ht="15" customHeight="1">
      <c r="A14" s="7197"/>
      <c r="B14" s="1639" t="s">
        <v>65</v>
      </c>
      <c r="C14" s="5583">
        <f t="shared" si="8"/>
        <v>0</v>
      </c>
      <c r="D14" s="5584"/>
      <c r="E14" s="5585"/>
      <c r="F14" s="5586"/>
      <c r="G14" s="5586"/>
      <c r="H14" s="5586"/>
      <c r="I14" s="5586"/>
      <c r="J14" s="5586"/>
      <c r="K14" s="5586"/>
      <c r="L14" s="5586"/>
      <c r="M14" s="5586"/>
      <c r="N14" s="952"/>
      <c r="O14" s="5587"/>
      <c r="P14" s="1614"/>
      <c r="Q14" s="1614"/>
      <c r="R14" s="1614"/>
      <c r="S14" s="1614"/>
      <c r="T14" s="5588"/>
      <c r="U14" s="5589"/>
      <c r="V14" s="1633"/>
      <c r="W14" s="1544"/>
      <c r="X14" s="1614"/>
      <c r="Y14" s="5590"/>
      <c r="Z14" s="5571"/>
      <c r="AA14" s="5572"/>
      <c r="AB14" s="1724"/>
      <c r="AC14" s="5573"/>
      <c r="AD14" s="1511"/>
      <c r="AE14" s="1510"/>
      <c r="AF14" s="5591"/>
      <c r="AG14" s="1511"/>
      <c r="AH14" s="5574"/>
      <c r="AI14" s="997" t="str">
        <f t="shared" si="9"/>
        <v/>
      </c>
      <c r="CA14" s="5563" t="str">
        <f t="shared" si="0"/>
        <v/>
      </c>
      <c r="CB14" s="5563" t="str">
        <f t="shared" si="1"/>
        <v/>
      </c>
      <c r="CC14" s="5564"/>
      <c r="CD14" s="5564"/>
      <c r="CE14" s="5563" t="str">
        <f t="shared" si="2"/>
        <v/>
      </c>
      <c r="CF14" s="5563" t="str">
        <f t="shared" si="3"/>
        <v/>
      </c>
      <c r="CG14" s="5563" t="str">
        <f t="shared" si="4"/>
        <v/>
      </c>
      <c r="CH14" s="5563" t="str">
        <f t="shared" si="5"/>
        <v/>
      </c>
      <c r="CI14" s="5563" t="str">
        <f t="shared" si="6"/>
        <v/>
      </c>
      <c r="CJ14" s="5563" t="str">
        <f t="shared" si="10"/>
        <v/>
      </c>
      <c r="CK14" s="5564"/>
      <c r="CL14" s="5563" t="str">
        <f t="shared" si="12"/>
        <v/>
      </c>
      <c r="CM14" s="5564"/>
      <c r="CU14" s="5565">
        <f t="shared" si="13"/>
        <v>0</v>
      </c>
      <c r="CV14" s="5565">
        <f>IF(AND(C14&gt;0,W14=""),1,IF(W14&gt;SUM(C14),1,0))</f>
        <v>0</v>
      </c>
      <c r="CW14" s="5566"/>
      <c r="CX14" s="5566"/>
      <c r="CY14" s="5565">
        <f t="shared" si="14"/>
        <v>0</v>
      </c>
      <c r="CZ14" s="5565">
        <f t="shared" si="15"/>
        <v>0</v>
      </c>
      <c r="DA14" s="5565">
        <f t="shared" si="16"/>
        <v>0</v>
      </c>
      <c r="DB14" s="5565">
        <f t="shared" si="17"/>
        <v>0</v>
      </c>
      <c r="DC14" s="5565">
        <f t="shared" si="18"/>
        <v>0</v>
      </c>
      <c r="DD14" s="5565">
        <f t="shared" si="19"/>
        <v>0</v>
      </c>
      <c r="DE14" s="5566"/>
      <c r="DF14" s="5565">
        <f t="shared" si="21"/>
        <v>0</v>
      </c>
      <c r="DG14" s="5567"/>
    </row>
    <row r="15" spans="1:111" ht="15" customHeight="1">
      <c r="A15" s="7196" t="s">
        <v>67</v>
      </c>
      <c r="B15" s="1712" t="s">
        <v>64</v>
      </c>
      <c r="C15" s="5551">
        <f t="shared" si="8"/>
        <v>0</v>
      </c>
      <c r="D15" s="1903"/>
      <c r="E15" s="1901"/>
      <c r="F15" s="5561"/>
      <c r="G15" s="5561"/>
      <c r="H15" s="5561"/>
      <c r="I15" s="5561"/>
      <c r="J15" s="5561"/>
      <c r="K15" s="5561"/>
      <c r="L15" s="5561"/>
      <c r="M15" s="5561"/>
      <c r="N15" s="5561"/>
      <c r="O15" s="5553"/>
      <c r="P15" s="5334"/>
      <c r="Q15" s="5334"/>
      <c r="R15" s="5334"/>
      <c r="S15" s="5334"/>
      <c r="T15" s="1649"/>
      <c r="U15" s="1901"/>
      <c r="V15" s="1625"/>
      <c r="W15" s="5555"/>
      <c r="X15" s="5334"/>
      <c r="Y15" s="5592"/>
      <c r="Z15" s="5557"/>
      <c r="AA15" s="5558"/>
      <c r="AB15" s="5579"/>
      <c r="AC15" s="5580"/>
      <c r="AD15" s="5581"/>
      <c r="AE15" s="989"/>
      <c r="AF15" s="5582"/>
      <c r="AG15" s="5562"/>
      <c r="AH15" s="5305"/>
      <c r="AI15" s="997" t="str">
        <f t="shared" si="9"/>
        <v/>
      </c>
      <c r="CA15" s="5563" t="str">
        <f t="shared" si="0"/>
        <v/>
      </c>
      <c r="CB15" s="5563" t="str">
        <f t="shared" si="1"/>
        <v/>
      </c>
      <c r="CC15" s="5564"/>
      <c r="CD15" s="5564"/>
      <c r="CE15" s="5563" t="str">
        <f t="shared" si="2"/>
        <v/>
      </c>
      <c r="CF15" s="5563" t="str">
        <f t="shared" si="3"/>
        <v/>
      </c>
      <c r="CG15" s="5563" t="str">
        <f t="shared" si="4"/>
        <v/>
      </c>
      <c r="CH15" s="5563" t="str">
        <f t="shared" si="5"/>
        <v/>
      </c>
      <c r="CI15" s="5563" t="str">
        <f t="shared" si="6"/>
        <v/>
      </c>
      <c r="CJ15" s="5563" t="str">
        <f t="shared" si="10"/>
        <v/>
      </c>
      <c r="CK15" s="5564"/>
      <c r="CL15" s="5563" t="str">
        <f t="shared" si="12"/>
        <v/>
      </c>
      <c r="CM15" s="5564"/>
      <c r="CU15" s="5565">
        <f t="shared" si="13"/>
        <v>0</v>
      </c>
      <c r="CV15" s="5565">
        <f t="shared" ref="CV15:CV22" si="22">IF(AND(C15&gt;0,W15=""),1,IF(W15&gt;SUM(C15),1,0))</f>
        <v>0</v>
      </c>
      <c r="CW15" s="5566"/>
      <c r="CX15" s="5566"/>
      <c r="CY15" s="5565">
        <f t="shared" si="14"/>
        <v>0</v>
      </c>
      <c r="CZ15" s="5565">
        <f t="shared" si="15"/>
        <v>0</v>
      </c>
      <c r="DA15" s="5565">
        <f t="shared" si="16"/>
        <v>0</v>
      </c>
      <c r="DB15" s="5565">
        <f t="shared" si="17"/>
        <v>0</v>
      </c>
      <c r="DC15" s="5565">
        <f t="shared" si="18"/>
        <v>0</v>
      </c>
      <c r="DD15" s="5565">
        <f t="shared" si="19"/>
        <v>0</v>
      </c>
      <c r="DE15" s="5566"/>
      <c r="DF15" s="5565">
        <f t="shared" si="21"/>
        <v>0</v>
      </c>
      <c r="DG15" s="5567"/>
    </row>
    <row r="16" spans="1:111" ht="15" customHeight="1">
      <c r="A16" s="7198"/>
      <c r="B16" s="1639" t="s">
        <v>65</v>
      </c>
      <c r="C16" s="5568">
        <f t="shared" si="8"/>
        <v>0</v>
      </c>
      <c r="D16" s="1613"/>
      <c r="E16" s="5569"/>
      <c r="F16" s="952"/>
      <c r="G16" s="952"/>
      <c r="H16" s="952"/>
      <c r="I16" s="952"/>
      <c r="J16" s="952"/>
      <c r="K16" s="952"/>
      <c r="L16" s="952"/>
      <c r="M16" s="952"/>
      <c r="N16" s="1616"/>
      <c r="O16" s="5570"/>
      <c r="P16" s="1614"/>
      <c r="Q16" s="1614"/>
      <c r="R16" s="1614"/>
      <c r="S16" s="1614"/>
      <c r="T16" s="1651"/>
      <c r="U16" s="5593"/>
      <c r="V16" s="1633"/>
      <c r="W16" s="1544"/>
      <c r="X16" s="1614"/>
      <c r="Y16" s="5590"/>
      <c r="Z16" s="5571"/>
      <c r="AA16" s="5572"/>
      <c r="AB16" s="1724"/>
      <c r="AC16" s="5573"/>
      <c r="AD16" s="1511"/>
      <c r="AE16" s="1510"/>
      <c r="AF16" s="5591"/>
      <c r="AG16" s="1511"/>
      <c r="AH16" s="5574"/>
      <c r="AI16" s="997" t="str">
        <f t="shared" si="9"/>
        <v/>
      </c>
      <c r="CA16" s="5563" t="str">
        <f t="shared" si="0"/>
        <v/>
      </c>
      <c r="CB16" s="5563" t="str">
        <f t="shared" si="1"/>
        <v/>
      </c>
      <c r="CC16" s="5564"/>
      <c r="CD16" s="5564"/>
      <c r="CE16" s="5563" t="str">
        <f t="shared" si="2"/>
        <v/>
      </c>
      <c r="CF16" s="5563" t="str">
        <f t="shared" si="3"/>
        <v/>
      </c>
      <c r="CG16" s="5563" t="str">
        <f t="shared" si="4"/>
        <v/>
      </c>
      <c r="CH16" s="5563" t="str">
        <f t="shared" si="5"/>
        <v/>
      </c>
      <c r="CI16" s="5563" t="str">
        <f t="shared" si="6"/>
        <v/>
      </c>
      <c r="CJ16" s="5563" t="str">
        <f t="shared" si="10"/>
        <v/>
      </c>
      <c r="CK16" s="5564"/>
      <c r="CL16" s="5563" t="str">
        <f t="shared" si="12"/>
        <v/>
      </c>
      <c r="CM16" s="5564"/>
      <c r="CU16" s="5565">
        <f t="shared" si="13"/>
        <v>0</v>
      </c>
      <c r="CV16" s="5565">
        <f t="shared" si="22"/>
        <v>0</v>
      </c>
      <c r="CW16" s="5566"/>
      <c r="CX16" s="5566"/>
      <c r="CY16" s="5565">
        <f t="shared" si="14"/>
        <v>0</v>
      </c>
      <c r="CZ16" s="5565">
        <f t="shared" si="15"/>
        <v>0</v>
      </c>
      <c r="DA16" s="5565">
        <f t="shared" si="16"/>
        <v>0</v>
      </c>
      <c r="DB16" s="5565">
        <f t="shared" si="17"/>
        <v>0</v>
      </c>
      <c r="DC16" s="5565">
        <f t="shared" si="18"/>
        <v>0</v>
      </c>
      <c r="DD16" s="5565">
        <f t="shared" si="19"/>
        <v>0</v>
      </c>
      <c r="DE16" s="5566"/>
      <c r="DF16" s="5565">
        <f t="shared" si="21"/>
        <v>0</v>
      </c>
      <c r="DG16" s="5567"/>
    </row>
    <row r="17" spans="1:111" ht="15" customHeight="1">
      <c r="A17" s="7196" t="s">
        <v>68</v>
      </c>
      <c r="B17" s="1712" t="s">
        <v>64</v>
      </c>
      <c r="C17" s="5551">
        <f t="shared" si="8"/>
        <v>0</v>
      </c>
      <c r="D17" s="1903"/>
      <c r="E17" s="1901"/>
      <c r="F17" s="945"/>
      <c r="G17" s="945"/>
      <c r="H17" s="5561"/>
      <c r="I17" s="5561"/>
      <c r="J17" s="5561"/>
      <c r="K17" s="5561"/>
      <c r="L17" s="5561"/>
      <c r="M17" s="5561"/>
      <c r="N17" s="5561"/>
      <c r="O17" s="5553"/>
      <c r="P17" s="5334"/>
      <c r="Q17" s="5334"/>
      <c r="R17" s="5334"/>
      <c r="S17" s="5334"/>
      <c r="T17" s="1649"/>
      <c r="U17" s="1901"/>
      <c r="V17" s="1896"/>
      <c r="W17" s="5555"/>
      <c r="X17" s="5334"/>
      <c r="Y17" s="5592"/>
      <c r="Z17" s="5557"/>
      <c r="AA17" s="5558"/>
      <c r="AB17" s="5579"/>
      <c r="AC17" s="5580"/>
      <c r="AD17" s="5581"/>
      <c r="AE17" s="989"/>
      <c r="AF17" s="5582"/>
      <c r="AG17" s="5562"/>
      <c r="AH17" s="5305"/>
      <c r="AI17" s="997" t="str">
        <f t="shared" si="9"/>
        <v/>
      </c>
      <c r="CA17" s="5563" t="str">
        <f t="shared" si="0"/>
        <v/>
      </c>
      <c r="CB17" s="5563" t="str">
        <f t="shared" si="1"/>
        <v/>
      </c>
      <c r="CC17" s="5564"/>
      <c r="CD17" s="5564"/>
      <c r="CE17" s="5563" t="str">
        <f t="shared" si="2"/>
        <v/>
      </c>
      <c r="CF17" s="5563" t="str">
        <f t="shared" si="3"/>
        <v/>
      </c>
      <c r="CG17" s="5563" t="str">
        <f t="shared" si="4"/>
        <v/>
      </c>
      <c r="CH17" s="5563" t="str">
        <f t="shared" si="5"/>
        <v/>
      </c>
      <c r="CI17" s="5563" t="str">
        <f t="shared" si="6"/>
        <v/>
      </c>
      <c r="CJ17" s="5563" t="str">
        <f t="shared" si="10"/>
        <v/>
      </c>
      <c r="CK17" s="5564"/>
      <c r="CL17" s="5563" t="str">
        <f t="shared" si="12"/>
        <v/>
      </c>
      <c r="CM17" s="5564"/>
      <c r="CU17" s="5565">
        <f t="shared" si="13"/>
        <v>0</v>
      </c>
      <c r="CV17" s="5565">
        <f t="shared" si="22"/>
        <v>0</v>
      </c>
      <c r="CW17" s="5566"/>
      <c r="CX17" s="5566"/>
      <c r="CY17" s="5565">
        <f t="shared" si="14"/>
        <v>0</v>
      </c>
      <c r="CZ17" s="5565">
        <f t="shared" si="15"/>
        <v>0</v>
      </c>
      <c r="DA17" s="5565">
        <f t="shared" si="16"/>
        <v>0</v>
      </c>
      <c r="DB17" s="5565">
        <f t="shared" si="17"/>
        <v>0</v>
      </c>
      <c r="DC17" s="5565">
        <f t="shared" si="18"/>
        <v>0</v>
      </c>
      <c r="DD17" s="5565">
        <f t="shared" si="19"/>
        <v>0</v>
      </c>
      <c r="DE17" s="5566"/>
      <c r="DF17" s="5565">
        <f t="shared" si="21"/>
        <v>0</v>
      </c>
      <c r="DG17" s="5567"/>
    </row>
    <row r="18" spans="1:111" ht="15" customHeight="1">
      <c r="A18" s="7198"/>
      <c r="B18" s="1639" t="s">
        <v>65</v>
      </c>
      <c r="C18" s="5568">
        <f t="shared" si="8"/>
        <v>0</v>
      </c>
      <c r="D18" s="1613"/>
      <c r="E18" s="5569"/>
      <c r="F18" s="952"/>
      <c r="G18" s="952"/>
      <c r="H18" s="952"/>
      <c r="I18" s="952"/>
      <c r="J18" s="952"/>
      <c r="K18" s="952"/>
      <c r="L18" s="952"/>
      <c r="M18" s="952"/>
      <c r="N18" s="1616"/>
      <c r="O18" s="5570"/>
      <c r="P18" s="1614"/>
      <c r="Q18" s="1614"/>
      <c r="R18" s="1614"/>
      <c r="S18" s="1614"/>
      <c r="T18" s="1651"/>
      <c r="U18" s="5569"/>
      <c r="V18" s="1633"/>
      <c r="W18" s="1544"/>
      <c r="X18" s="1614"/>
      <c r="Y18" s="5590"/>
      <c r="Z18" s="5571"/>
      <c r="AA18" s="5572"/>
      <c r="AB18" s="1724"/>
      <c r="AC18" s="5573"/>
      <c r="AD18" s="1511"/>
      <c r="AE18" s="1510"/>
      <c r="AF18" s="5591"/>
      <c r="AG18" s="1511"/>
      <c r="AH18" s="5574"/>
      <c r="AI18" s="997" t="str">
        <f t="shared" si="9"/>
        <v/>
      </c>
      <c r="AK18" s="5594"/>
      <c r="AL18" s="5594"/>
      <c r="CA18" s="5563" t="str">
        <f t="shared" si="0"/>
        <v/>
      </c>
      <c r="CB18" s="5563" t="str">
        <f t="shared" si="1"/>
        <v/>
      </c>
      <c r="CC18" s="5564"/>
      <c r="CD18" s="5564"/>
      <c r="CE18" s="5563" t="str">
        <f t="shared" si="2"/>
        <v/>
      </c>
      <c r="CF18" s="5563" t="str">
        <f t="shared" si="3"/>
        <v/>
      </c>
      <c r="CG18" s="5563" t="str">
        <f t="shared" si="4"/>
        <v/>
      </c>
      <c r="CH18" s="5563" t="str">
        <f t="shared" si="5"/>
        <v/>
      </c>
      <c r="CI18" s="5563" t="str">
        <f t="shared" si="6"/>
        <v/>
      </c>
      <c r="CJ18" s="5563" t="str">
        <f t="shared" si="10"/>
        <v/>
      </c>
      <c r="CK18" s="5564"/>
      <c r="CL18" s="5563" t="str">
        <f t="shared" si="12"/>
        <v/>
      </c>
      <c r="CM18" s="5564"/>
      <c r="CU18" s="5565">
        <f t="shared" si="13"/>
        <v>0</v>
      </c>
      <c r="CV18" s="5565">
        <f t="shared" si="22"/>
        <v>0</v>
      </c>
      <c r="CW18" s="5566"/>
      <c r="CX18" s="5566"/>
      <c r="CY18" s="5565">
        <f t="shared" si="14"/>
        <v>0</v>
      </c>
      <c r="CZ18" s="5565">
        <f t="shared" si="15"/>
        <v>0</v>
      </c>
      <c r="DA18" s="5565">
        <f t="shared" si="16"/>
        <v>0</v>
      </c>
      <c r="DB18" s="5565">
        <f t="shared" si="17"/>
        <v>0</v>
      </c>
      <c r="DC18" s="5565">
        <f t="shared" si="18"/>
        <v>0</v>
      </c>
      <c r="DD18" s="5565">
        <f t="shared" si="19"/>
        <v>0</v>
      </c>
      <c r="DE18" s="5566"/>
      <c r="DF18" s="5565">
        <f t="shared" si="21"/>
        <v>0</v>
      </c>
      <c r="DG18" s="5567"/>
    </row>
    <row r="19" spans="1:111" ht="15" customHeight="1">
      <c r="A19" s="7197" t="s">
        <v>69</v>
      </c>
      <c r="B19" s="1712" t="s">
        <v>64</v>
      </c>
      <c r="C19" s="5575">
        <f t="shared" si="8"/>
        <v>0</v>
      </c>
      <c r="D19" s="5576"/>
      <c r="E19" s="5577"/>
      <c r="F19" s="945"/>
      <c r="G19" s="945"/>
      <c r="H19" s="945"/>
      <c r="I19" s="945"/>
      <c r="J19" s="945"/>
      <c r="K19" s="945"/>
      <c r="L19" s="945"/>
      <c r="M19" s="945"/>
      <c r="N19" s="945"/>
      <c r="O19" s="5552"/>
      <c r="P19" s="946"/>
      <c r="Q19" s="946"/>
      <c r="R19" s="946"/>
      <c r="S19" s="946"/>
      <c r="T19" s="947"/>
      <c r="U19" s="5577"/>
      <c r="V19" s="1625"/>
      <c r="W19" s="5555"/>
      <c r="X19" s="945"/>
      <c r="Y19" s="5578"/>
      <c r="Z19" s="5557"/>
      <c r="AA19" s="5558"/>
      <c r="AB19" s="5579"/>
      <c r="AC19" s="5580"/>
      <c r="AD19" s="5581"/>
      <c r="AE19" s="989"/>
      <c r="AF19" s="5582"/>
      <c r="AG19" s="5562"/>
      <c r="AH19" s="5305"/>
      <c r="AI19" s="997" t="str">
        <f t="shared" si="9"/>
        <v/>
      </c>
      <c r="AK19" s="5594"/>
      <c r="AL19" s="5594"/>
      <c r="CA19" s="5563" t="str">
        <f t="shared" si="0"/>
        <v/>
      </c>
      <c r="CB19" s="5563" t="str">
        <f t="shared" si="1"/>
        <v/>
      </c>
      <c r="CC19" s="5563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64"/>
      <c r="CE19" s="5563" t="str">
        <f t="shared" si="2"/>
        <v/>
      </c>
      <c r="CF19" s="5563" t="str">
        <f t="shared" si="3"/>
        <v/>
      </c>
      <c r="CG19" s="5563" t="str">
        <f t="shared" si="4"/>
        <v/>
      </c>
      <c r="CH19" s="5563" t="str">
        <f t="shared" si="5"/>
        <v/>
      </c>
      <c r="CI19" s="5563" t="str">
        <f t="shared" si="6"/>
        <v/>
      </c>
      <c r="CJ19" s="5563" t="str">
        <f t="shared" si="10"/>
        <v/>
      </c>
      <c r="CK19" s="5564"/>
      <c r="CL19" s="5563" t="str">
        <f t="shared" si="12"/>
        <v/>
      </c>
      <c r="CM19" s="5564"/>
      <c r="CU19" s="5565">
        <f t="shared" si="13"/>
        <v>0</v>
      </c>
      <c r="CV19" s="5565">
        <f t="shared" si="22"/>
        <v>0</v>
      </c>
      <c r="CW19" s="5565">
        <f>IF(AND(C19&lt;&gt;0,X19=""),1,IF(X19&gt;C19,1,0))</f>
        <v>0</v>
      </c>
      <c r="CX19" s="5566"/>
      <c r="CY19" s="5565">
        <f t="shared" si="14"/>
        <v>0</v>
      </c>
      <c r="CZ19" s="5565">
        <f t="shared" si="15"/>
        <v>0</v>
      </c>
      <c r="DA19" s="5565">
        <f t="shared" si="16"/>
        <v>0</v>
      </c>
      <c r="DB19" s="5565">
        <f t="shared" si="17"/>
        <v>0</v>
      </c>
      <c r="DC19" s="5565">
        <f t="shared" si="18"/>
        <v>0</v>
      </c>
      <c r="DD19" s="5565">
        <f t="shared" si="19"/>
        <v>0</v>
      </c>
      <c r="DE19" s="5566"/>
      <c r="DF19" s="5565">
        <f t="shared" si="21"/>
        <v>0</v>
      </c>
      <c r="DG19" s="5567"/>
    </row>
    <row r="20" spans="1:111" ht="15" customHeight="1">
      <c r="A20" s="7197"/>
      <c r="B20" s="1639" t="s">
        <v>65</v>
      </c>
      <c r="C20" s="5583">
        <f t="shared" si="8"/>
        <v>0</v>
      </c>
      <c r="D20" s="5584"/>
      <c r="E20" s="5585"/>
      <c r="F20" s="5586"/>
      <c r="G20" s="5586"/>
      <c r="H20" s="5586"/>
      <c r="I20" s="5586"/>
      <c r="J20" s="5586"/>
      <c r="K20" s="5586"/>
      <c r="L20" s="5586"/>
      <c r="M20" s="5586"/>
      <c r="N20" s="1616"/>
      <c r="O20" s="5587"/>
      <c r="P20" s="1614"/>
      <c r="Q20" s="1614"/>
      <c r="R20" s="1614"/>
      <c r="S20" s="1614"/>
      <c r="T20" s="5588"/>
      <c r="U20" s="5589"/>
      <c r="V20" s="1633"/>
      <c r="W20" s="5595"/>
      <c r="X20" s="5596"/>
      <c r="Y20" s="5590"/>
      <c r="Z20" s="5571"/>
      <c r="AA20" s="5572"/>
      <c r="AB20" s="1724"/>
      <c r="AC20" s="5573"/>
      <c r="AD20" s="1511"/>
      <c r="AE20" s="1510"/>
      <c r="AF20" s="5591"/>
      <c r="AG20" s="1511"/>
      <c r="AH20" s="5574"/>
      <c r="AI20" s="997" t="str">
        <f t="shared" si="9"/>
        <v/>
      </c>
      <c r="CA20" s="5563" t="str">
        <f t="shared" si="0"/>
        <v/>
      </c>
      <c r="CB20" s="5563" t="str">
        <f t="shared" si="1"/>
        <v/>
      </c>
      <c r="CC20" s="5563" t="str">
        <f t="shared" si="23"/>
        <v/>
      </c>
      <c r="CD20" s="5564"/>
      <c r="CE20" s="5563" t="str">
        <f t="shared" si="2"/>
        <v/>
      </c>
      <c r="CF20" s="5563" t="str">
        <f t="shared" si="3"/>
        <v/>
      </c>
      <c r="CG20" s="5563" t="str">
        <f t="shared" si="4"/>
        <v/>
      </c>
      <c r="CH20" s="5563" t="str">
        <f t="shared" si="5"/>
        <v/>
      </c>
      <c r="CI20" s="5563" t="str">
        <f t="shared" si="6"/>
        <v/>
      </c>
      <c r="CJ20" s="5563" t="str">
        <f t="shared" si="10"/>
        <v/>
      </c>
      <c r="CK20" s="5564"/>
      <c r="CL20" s="5563" t="str">
        <f t="shared" si="12"/>
        <v/>
      </c>
      <c r="CM20" s="5564"/>
      <c r="CU20" s="5565">
        <f t="shared" si="13"/>
        <v>0</v>
      </c>
      <c r="CV20" s="5565">
        <f t="shared" si="22"/>
        <v>0</v>
      </c>
      <c r="CW20" s="5565">
        <f t="shared" ref="CW20:CW26" si="24">IF(AND(C20&lt;&gt;0,X20=""),1,IF(X20&gt;C20,1,0))</f>
        <v>0</v>
      </c>
      <c r="CX20" s="5566"/>
      <c r="CY20" s="5565">
        <f t="shared" si="14"/>
        <v>0</v>
      </c>
      <c r="CZ20" s="5565">
        <f t="shared" si="15"/>
        <v>0</v>
      </c>
      <c r="DA20" s="5565">
        <f t="shared" si="16"/>
        <v>0</v>
      </c>
      <c r="DB20" s="5565">
        <f t="shared" si="17"/>
        <v>0</v>
      </c>
      <c r="DC20" s="5565">
        <f t="shared" si="18"/>
        <v>0</v>
      </c>
      <c r="DD20" s="5565">
        <f t="shared" si="19"/>
        <v>0</v>
      </c>
      <c r="DE20" s="5566"/>
      <c r="DF20" s="5565">
        <f t="shared" si="21"/>
        <v>0</v>
      </c>
      <c r="DG20" s="5567"/>
    </row>
    <row r="21" spans="1:111" ht="15" customHeight="1">
      <c r="A21" s="7196" t="s">
        <v>70</v>
      </c>
      <c r="B21" s="1712" t="s">
        <v>64</v>
      </c>
      <c r="C21" s="5551">
        <f t="shared" si="8"/>
        <v>0</v>
      </c>
      <c r="D21" s="1903"/>
      <c r="E21" s="1901"/>
      <c r="F21" s="5561"/>
      <c r="G21" s="5561"/>
      <c r="H21" s="5561"/>
      <c r="I21" s="5561"/>
      <c r="J21" s="5561"/>
      <c r="K21" s="5561"/>
      <c r="L21" s="5561"/>
      <c r="M21" s="5561"/>
      <c r="N21" s="5561"/>
      <c r="O21" s="5553"/>
      <c r="P21" s="5334"/>
      <c r="Q21" s="5334"/>
      <c r="R21" s="5334"/>
      <c r="S21" s="5334"/>
      <c r="T21" s="1649"/>
      <c r="U21" s="1901"/>
      <c r="V21" s="1625"/>
      <c r="W21" s="1783"/>
      <c r="X21" s="5597"/>
      <c r="Y21" s="5578"/>
      <c r="Z21" s="5557"/>
      <c r="AA21" s="5558"/>
      <c r="AB21" s="5579"/>
      <c r="AC21" s="5580"/>
      <c r="AD21" s="5581"/>
      <c r="AE21" s="989"/>
      <c r="AF21" s="5582"/>
      <c r="AG21" s="5562"/>
      <c r="AH21" s="5305"/>
      <c r="AI21" s="997" t="str">
        <f t="shared" si="9"/>
        <v/>
      </c>
      <c r="CA21" s="5563" t="str">
        <f t="shared" si="0"/>
        <v/>
      </c>
      <c r="CB21" s="5563" t="str">
        <f t="shared" si="1"/>
        <v/>
      </c>
      <c r="CC21" s="5563" t="str">
        <f t="shared" si="23"/>
        <v/>
      </c>
      <c r="CD21" s="5564"/>
      <c r="CE21" s="5563" t="str">
        <f t="shared" si="2"/>
        <v/>
      </c>
      <c r="CF21" s="5563" t="str">
        <f t="shared" si="3"/>
        <v/>
      </c>
      <c r="CG21" s="5563" t="str">
        <f t="shared" si="4"/>
        <v/>
      </c>
      <c r="CH21" s="5563" t="str">
        <f t="shared" si="5"/>
        <v/>
      </c>
      <c r="CI21" s="5563" t="str">
        <f t="shared" si="6"/>
        <v/>
      </c>
      <c r="CJ21" s="5563" t="str">
        <f t="shared" si="10"/>
        <v/>
      </c>
      <c r="CK21" s="5564"/>
      <c r="CL21" s="5563" t="str">
        <f t="shared" si="12"/>
        <v/>
      </c>
      <c r="CM21" s="5564"/>
      <c r="CU21" s="5565">
        <f t="shared" si="13"/>
        <v>0</v>
      </c>
      <c r="CV21" s="5565">
        <f>IF(AND(C21&gt;0,W21=""),1,IF(W21&gt;SUM(C21),1,0))</f>
        <v>0</v>
      </c>
      <c r="CW21" s="5565">
        <f t="shared" si="24"/>
        <v>0</v>
      </c>
      <c r="CX21" s="5566"/>
      <c r="CY21" s="5565">
        <f t="shared" si="14"/>
        <v>0</v>
      </c>
      <c r="CZ21" s="5565">
        <f t="shared" si="15"/>
        <v>0</v>
      </c>
      <c r="DA21" s="5565">
        <f t="shared" si="16"/>
        <v>0</v>
      </c>
      <c r="DB21" s="5565">
        <f t="shared" si="17"/>
        <v>0</v>
      </c>
      <c r="DC21" s="5565">
        <f t="shared" si="18"/>
        <v>0</v>
      </c>
      <c r="DD21" s="5565">
        <f t="shared" si="19"/>
        <v>0</v>
      </c>
      <c r="DE21" s="5566"/>
      <c r="DF21" s="5565">
        <f t="shared" si="21"/>
        <v>0</v>
      </c>
      <c r="DG21" s="5567"/>
    </row>
    <row r="22" spans="1:111" ht="15" customHeight="1">
      <c r="A22" s="7198"/>
      <c r="B22" s="1639" t="s">
        <v>65</v>
      </c>
      <c r="C22" s="5568">
        <f>SUM(F22:N22)</f>
        <v>0</v>
      </c>
      <c r="D22" s="1613"/>
      <c r="E22" s="5569"/>
      <c r="F22" s="952"/>
      <c r="G22" s="952"/>
      <c r="H22" s="952"/>
      <c r="I22" s="952"/>
      <c r="J22" s="952"/>
      <c r="K22" s="952"/>
      <c r="L22" s="952"/>
      <c r="M22" s="952"/>
      <c r="N22" s="952"/>
      <c r="O22" s="5587"/>
      <c r="P22" s="1614"/>
      <c r="Q22" s="1614"/>
      <c r="R22" s="1614"/>
      <c r="S22" s="1614"/>
      <c r="T22" s="1651"/>
      <c r="U22" s="5593"/>
      <c r="V22" s="1633"/>
      <c r="W22" s="1544"/>
      <c r="X22" s="1616"/>
      <c r="Y22" s="5590"/>
      <c r="Z22" s="5571"/>
      <c r="AA22" s="5572"/>
      <c r="AB22" s="1724"/>
      <c r="AC22" s="5573"/>
      <c r="AD22" s="1511"/>
      <c r="AE22" s="1510"/>
      <c r="AF22" s="5591"/>
      <c r="AG22" s="1511"/>
      <c r="AH22" s="5574"/>
      <c r="AI22" s="997" t="str">
        <f t="shared" si="9"/>
        <v/>
      </c>
      <c r="CA22" s="5563" t="str">
        <f t="shared" si="0"/>
        <v/>
      </c>
      <c r="CB22" s="5563" t="str">
        <f t="shared" si="1"/>
        <v/>
      </c>
      <c r="CC22" s="5563" t="str">
        <f t="shared" si="23"/>
        <v/>
      </c>
      <c r="CD22" s="5564"/>
      <c r="CE22" s="5563" t="str">
        <f t="shared" si="2"/>
        <v/>
      </c>
      <c r="CF22" s="5563" t="str">
        <f t="shared" si="3"/>
        <v/>
      </c>
      <c r="CG22" s="5563" t="str">
        <f t="shared" si="4"/>
        <v/>
      </c>
      <c r="CH22" s="5563" t="str">
        <f t="shared" si="5"/>
        <v/>
      </c>
      <c r="CI22" s="5563" t="str">
        <f t="shared" si="6"/>
        <v/>
      </c>
      <c r="CJ22" s="5563" t="str">
        <f t="shared" si="10"/>
        <v/>
      </c>
      <c r="CK22" s="5564"/>
      <c r="CL22" s="5563" t="str">
        <f>IF(AND($C22&lt;&gt;0,AG22=""),"* No olvide ingresar la variable "&amp;AG$10&amp;""&amp;". Digite CERO si no tiene.  ",IF(AG22&gt;$C22,"* La variable No binarie no debe ser mayor al Total. ",""))</f>
        <v/>
      </c>
      <c r="CM22" s="5564"/>
      <c r="CU22" s="5565">
        <f t="shared" si="13"/>
        <v>0</v>
      </c>
      <c r="CV22" s="5565">
        <f t="shared" si="22"/>
        <v>0</v>
      </c>
      <c r="CW22" s="5565">
        <f t="shared" si="24"/>
        <v>0</v>
      </c>
      <c r="CX22" s="5566"/>
      <c r="CY22" s="5565">
        <f t="shared" si="14"/>
        <v>0</v>
      </c>
      <c r="CZ22" s="5565">
        <f t="shared" si="15"/>
        <v>0</v>
      </c>
      <c r="DA22" s="5565">
        <f t="shared" si="16"/>
        <v>0</v>
      </c>
      <c r="DB22" s="5565">
        <f t="shared" si="17"/>
        <v>0</v>
      </c>
      <c r="DC22" s="5565">
        <f t="shared" si="18"/>
        <v>0</v>
      </c>
      <c r="DD22" s="5565">
        <f t="shared" si="19"/>
        <v>0</v>
      </c>
      <c r="DE22" s="5566"/>
      <c r="DF22" s="5565">
        <f t="shared" si="21"/>
        <v>0</v>
      </c>
      <c r="DG22" s="5567"/>
    </row>
    <row r="23" spans="1:111" ht="15" customHeight="1">
      <c r="A23" s="7197" t="s">
        <v>71</v>
      </c>
      <c r="B23" s="1712" t="s">
        <v>64</v>
      </c>
      <c r="C23" s="5575">
        <f>SUM(D23)</f>
        <v>0</v>
      </c>
      <c r="D23" s="1502"/>
      <c r="E23" s="1901"/>
      <c r="F23" s="5334"/>
      <c r="G23" s="5334"/>
      <c r="H23" s="5334"/>
      <c r="I23" s="5334"/>
      <c r="J23" s="5334"/>
      <c r="K23" s="5334"/>
      <c r="L23" s="5334"/>
      <c r="M23" s="5334"/>
      <c r="N23" s="5334"/>
      <c r="O23" s="5334"/>
      <c r="P23" s="5334"/>
      <c r="Q23" s="5334"/>
      <c r="R23" s="5334"/>
      <c r="S23" s="5334"/>
      <c r="T23" s="1649"/>
      <c r="U23" s="1604"/>
      <c r="V23" s="1625"/>
      <c r="W23" s="5598"/>
      <c r="X23" s="5586"/>
      <c r="Y23" s="5578"/>
      <c r="Z23" s="5557"/>
      <c r="AA23" s="5599"/>
      <c r="AB23" s="5579"/>
      <c r="AC23" s="5580"/>
      <c r="AD23" s="5581"/>
      <c r="AE23" s="971"/>
      <c r="AF23" s="5582"/>
      <c r="AG23" s="5600"/>
      <c r="AH23" s="5305"/>
      <c r="AI23" s="997" t="str">
        <f t="shared" si="9"/>
        <v/>
      </c>
      <c r="CA23" s="5563" t="str">
        <f t="shared" si="0"/>
        <v/>
      </c>
      <c r="CB23" s="5564"/>
      <c r="CC23" s="5563" t="str">
        <f t="shared" si="23"/>
        <v/>
      </c>
      <c r="CD23" s="5564"/>
      <c r="CE23" s="5563" t="str">
        <f t="shared" si="2"/>
        <v/>
      </c>
      <c r="CF23" s="5563" t="str">
        <f t="shared" si="3"/>
        <v/>
      </c>
      <c r="CG23" s="5563" t="str">
        <f t="shared" si="4"/>
        <v/>
      </c>
      <c r="CH23" s="5563" t="str">
        <f t="shared" si="5"/>
        <v/>
      </c>
      <c r="CI23" s="5563" t="str">
        <f t="shared" si="6"/>
        <v/>
      </c>
      <c r="CJ23" s="5564"/>
      <c r="CK23" s="5564"/>
      <c r="CL23" s="5564"/>
      <c r="CM23" s="5564"/>
      <c r="CU23" s="5565">
        <f t="shared" si="13"/>
        <v>0</v>
      </c>
      <c r="CV23" s="5566"/>
      <c r="CW23" s="5565">
        <f t="shared" si="24"/>
        <v>0</v>
      </c>
      <c r="CX23" s="5566"/>
      <c r="CY23" s="5565">
        <f t="shared" ref="CY23:CY28" si="25">IF(AND($C23&lt;&gt;0,Z23=""),1,IF(Z23&gt;C23,1,0))</f>
        <v>0</v>
      </c>
      <c r="CZ23" s="5565">
        <f t="shared" ref="CZ23:CZ28" si="26">IF(AND($C23&lt;&gt;0,AA23=""),1,IF(AA23&gt;C23,1,0))</f>
        <v>0</v>
      </c>
      <c r="DA23" s="5565">
        <f t="shared" si="16"/>
        <v>0</v>
      </c>
      <c r="DB23" s="5565">
        <f t="shared" si="17"/>
        <v>0</v>
      </c>
      <c r="DC23" s="5565">
        <f t="shared" si="18"/>
        <v>0</v>
      </c>
      <c r="DD23" s="5566"/>
      <c r="DE23" s="5566"/>
      <c r="DF23" s="5566"/>
      <c r="DG23" s="5567"/>
    </row>
    <row r="24" spans="1:111" ht="15" customHeight="1">
      <c r="A24" s="7197"/>
      <c r="B24" s="1639" t="s">
        <v>65</v>
      </c>
      <c r="C24" s="5575">
        <f>SUM(D24)</f>
        <v>0</v>
      </c>
      <c r="D24" s="1074"/>
      <c r="E24" s="5569"/>
      <c r="F24" s="1614"/>
      <c r="G24" s="1614"/>
      <c r="H24" s="1614"/>
      <c r="I24" s="1614"/>
      <c r="J24" s="1614"/>
      <c r="K24" s="1614"/>
      <c r="L24" s="1614"/>
      <c r="M24" s="1614"/>
      <c r="N24" s="1614"/>
      <c r="O24" s="1614"/>
      <c r="P24" s="1614"/>
      <c r="Q24" s="1614"/>
      <c r="R24" s="1614"/>
      <c r="S24" s="1614"/>
      <c r="T24" s="1651"/>
      <c r="U24" s="1618"/>
      <c r="V24" s="1633"/>
      <c r="W24" s="5601"/>
      <c r="X24" s="1616"/>
      <c r="Y24" s="5590"/>
      <c r="Z24" s="5602"/>
      <c r="AA24" s="5603"/>
      <c r="AB24" s="1724"/>
      <c r="AC24" s="5573"/>
      <c r="AD24" s="1511"/>
      <c r="AE24" s="1866"/>
      <c r="AF24" s="1647"/>
      <c r="AG24" s="1890"/>
      <c r="AH24" s="5574"/>
      <c r="AI24" s="997" t="str">
        <f t="shared" si="9"/>
        <v/>
      </c>
      <c r="CA24" s="5563" t="str">
        <f t="shared" si="0"/>
        <v/>
      </c>
      <c r="CB24" s="5564"/>
      <c r="CC24" s="5563" t="str">
        <f t="shared" si="23"/>
        <v/>
      </c>
      <c r="CD24" s="5564"/>
      <c r="CE24" s="5563" t="str">
        <f t="shared" si="2"/>
        <v/>
      </c>
      <c r="CF24" s="5563" t="str">
        <f t="shared" si="3"/>
        <v/>
      </c>
      <c r="CG24" s="5563" t="str">
        <f t="shared" si="4"/>
        <v/>
      </c>
      <c r="CH24" s="5563" t="str">
        <f t="shared" si="5"/>
        <v/>
      </c>
      <c r="CI24" s="5563" t="str">
        <f t="shared" si="6"/>
        <v/>
      </c>
      <c r="CJ24" s="5564"/>
      <c r="CK24" s="5564"/>
      <c r="CL24" s="5564"/>
      <c r="CM24" s="5564"/>
      <c r="CU24" s="5565">
        <f t="shared" si="13"/>
        <v>0</v>
      </c>
      <c r="CV24" s="5566"/>
      <c r="CW24" s="5565">
        <f t="shared" si="24"/>
        <v>0</v>
      </c>
      <c r="CX24" s="5566"/>
      <c r="CY24" s="5565">
        <f t="shared" si="25"/>
        <v>0</v>
      </c>
      <c r="CZ24" s="5565">
        <f t="shared" si="26"/>
        <v>0</v>
      </c>
      <c r="DA24" s="5565">
        <f t="shared" si="16"/>
        <v>0</v>
      </c>
      <c r="DB24" s="5565">
        <f t="shared" si="17"/>
        <v>0</v>
      </c>
      <c r="DC24" s="5565">
        <f t="shared" si="18"/>
        <v>0</v>
      </c>
      <c r="DD24" s="5566"/>
      <c r="DE24" s="5566"/>
      <c r="DF24" s="5566"/>
      <c r="DG24" s="5567"/>
    </row>
    <row r="25" spans="1:111" ht="15" customHeight="1">
      <c r="A25" s="7196" t="s">
        <v>72</v>
      </c>
      <c r="B25" s="1712" t="s">
        <v>64</v>
      </c>
      <c r="C25" s="5551">
        <f>SUM(D25)</f>
        <v>0</v>
      </c>
      <c r="D25" s="933"/>
      <c r="E25" s="5577"/>
      <c r="F25" s="946"/>
      <c r="G25" s="946"/>
      <c r="H25" s="946"/>
      <c r="I25" s="946"/>
      <c r="J25" s="946"/>
      <c r="K25" s="946"/>
      <c r="L25" s="946"/>
      <c r="M25" s="946"/>
      <c r="N25" s="946"/>
      <c r="O25" s="946"/>
      <c r="P25" s="5334"/>
      <c r="Q25" s="5334"/>
      <c r="R25" s="5334"/>
      <c r="S25" s="5334"/>
      <c r="T25" s="1649"/>
      <c r="U25" s="1604"/>
      <c r="V25" s="1625"/>
      <c r="W25" s="5598"/>
      <c r="X25" s="5586"/>
      <c r="Y25" s="5578"/>
      <c r="Z25" s="5604"/>
      <c r="AA25" s="5605"/>
      <c r="AB25" s="5579"/>
      <c r="AC25" s="5580"/>
      <c r="AD25" s="5581"/>
      <c r="AE25" s="971"/>
      <c r="AF25" s="5606"/>
      <c r="AG25" s="5600"/>
      <c r="AH25" s="5305"/>
      <c r="AI25" s="997" t="str">
        <f t="shared" si="9"/>
        <v/>
      </c>
      <c r="CA25" s="5563" t="str">
        <f t="shared" si="0"/>
        <v/>
      </c>
      <c r="CB25" s="5564"/>
      <c r="CC25" s="5563" t="str">
        <f t="shared" si="23"/>
        <v/>
      </c>
      <c r="CD25" s="5564"/>
      <c r="CE25" s="5563" t="str">
        <f t="shared" si="2"/>
        <v/>
      </c>
      <c r="CF25" s="5563" t="str">
        <f t="shared" si="3"/>
        <v/>
      </c>
      <c r="CG25" s="5563" t="str">
        <f t="shared" si="4"/>
        <v/>
      </c>
      <c r="CH25" s="5563" t="str">
        <f t="shared" si="5"/>
        <v/>
      </c>
      <c r="CI25" s="5563" t="str">
        <f t="shared" si="6"/>
        <v/>
      </c>
      <c r="CJ25" s="5564"/>
      <c r="CK25" s="5564"/>
      <c r="CL25" s="5564"/>
      <c r="CM25" s="5564"/>
      <c r="CU25" s="5565">
        <f t="shared" si="13"/>
        <v>0</v>
      </c>
      <c r="CV25" s="5566"/>
      <c r="CW25" s="5565">
        <f t="shared" si="24"/>
        <v>0</v>
      </c>
      <c r="CX25" s="5566"/>
      <c r="CY25" s="5565">
        <f t="shared" si="25"/>
        <v>0</v>
      </c>
      <c r="CZ25" s="5565">
        <f t="shared" si="26"/>
        <v>0</v>
      </c>
      <c r="DA25" s="5565">
        <f t="shared" si="16"/>
        <v>0</v>
      </c>
      <c r="DB25" s="5565">
        <f t="shared" si="17"/>
        <v>0</v>
      </c>
      <c r="DC25" s="5565">
        <f t="shared" si="18"/>
        <v>0</v>
      </c>
      <c r="DD25" s="5566"/>
      <c r="DE25" s="5566"/>
      <c r="DF25" s="5566"/>
      <c r="DG25" s="5567"/>
    </row>
    <row r="26" spans="1:111" ht="15" customHeight="1">
      <c r="A26" s="7198"/>
      <c r="B26" s="1639" t="s">
        <v>65</v>
      </c>
      <c r="C26" s="5568">
        <f>SUM(D26)</f>
        <v>0</v>
      </c>
      <c r="D26" s="989"/>
      <c r="E26" s="5569"/>
      <c r="F26" s="1614"/>
      <c r="G26" s="1614"/>
      <c r="H26" s="1614"/>
      <c r="I26" s="1614"/>
      <c r="J26" s="1614"/>
      <c r="K26" s="1614"/>
      <c r="L26" s="1614"/>
      <c r="M26" s="1614"/>
      <c r="N26" s="1614"/>
      <c r="O26" s="1614"/>
      <c r="P26" s="1614"/>
      <c r="Q26" s="1614"/>
      <c r="R26" s="1614"/>
      <c r="S26" s="1614"/>
      <c r="T26" s="1651"/>
      <c r="U26" s="1618"/>
      <c r="V26" s="1633"/>
      <c r="W26" s="5601"/>
      <c r="X26" s="1616"/>
      <c r="Y26" s="5590"/>
      <c r="Z26" s="5607"/>
      <c r="AA26" s="5603"/>
      <c r="AB26" s="1724"/>
      <c r="AC26" s="5573"/>
      <c r="AD26" s="1511"/>
      <c r="AE26" s="1866"/>
      <c r="AF26" s="1647"/>
      <c r="AG26" s="1890"/>
      <c r="AH26" s="5574"/>
      <c r="AI26" s="997" t="str">
        <f t="shared" si="9"/>
        <v/>
      </c>
      <c r="CA26" s="5563" t="str">
        <f t="shared" si="0"/>
        <v/>
      </c>
      <c r="CB26" s="5564"/>
      <c r="CC26" s="5563" t="str">
        <f t="shared" si="23"/>
        <v/>
      </c>
      <c r="CD26" s="5564"/>
      <c r="CE26" s="5563" t="str">
        <f t="shared" si="2"/>
        <v/>
      </c>
      <c r="CF26" s="5563" t="str">
        <f t="shared" si="3"/>
        <v/>
      </c>
      <c r="CG26" s="5563" t="str">
        <f t="shared" si="4"/>
        <v/>
      </c>
      <c r="CH26" s="5563" t="str">
        <f t="shared" si="5"/>
        <v/>
      </c>
      <c r="CI26" s="5563" t="str">
        <f t="shared" si="6"/>
        <v/>
      </c>
      <c r="CJ26" s="5564"/>
      <c r="CK26" s="5564"/>
      <c r="CL26" s="5564"/>
      <c r="CM26" s="5564"/>
      <c r="CU26" s="5565">
        <f t="shared" si="13"/>
        <v>0</v>
      </c>
      <c r="CV26" s="5566"/>
      <c r="CW26" s="5565">
        <f t="shared" si="24"/>
        <v>0</v>
      </c>
      <c r="CX26" s="5566"/>
      <c r="CY26" s="5565">
        <f t="shared" si="25"/>
        <v>0</v>
      </c>
      <c r="CZ26" s="5565">
        <f t="shared" si="26"/>
        <v>0</v>
      </c>
      <c r="DA26" s="5565">
        <f t="shared" si="16"/>
        <v>0</v>
      </c>
      <c r="DB26" s="5565">
        <f t="shared" si="17"/>
        <v>0</v>
      </c>
      <c r="DC26" s="5565">
        <f t="shared" si="18"/>
        <v>0</v>
      </c>
      <c r="DD26" s="5566"/>
      <c r="DE26" s="5566"/>
      <c r="DF26" s="5566"/>
      <c r="DG26" s="5567"/>
    </row>
    <row r="27" spans="1:111" ht="15" customHeight="1">
      <c r="A27" s="7219" t="s">
        <v>73</v>
      </c>
      <c r="B27" s="1712" t="s">
        <v>64</v>
      </c>
      <c r="C27" s="1712">
        <f>SUM(F27:T27)</f>
        <v>0</v>
      </c>
      <c r="D27" s="1903"/>
      <c r="E27" s="1901"/>
      <c r="F27" s="5561"/>
      <c r="G27" s="5561"/>
      <c r="H27" s="5561"/>
      <c r="I27" s="5561"/>
      <c r="J27" s="5561"/>
      <c r="K27" s="5561"/>
      <c r="L27" s="5561"/>
      <c r="M27" s="5561"/>
      <c r="N27" s="5561"/>
      <c r="O27" s="5561"/>
      <c r="P27" s="5561"/>
      <c r="Q27" s="5561"/>
      <c r="R27" s="5561"/>
      <c r="S27" s="5561"/>
      <c r="T27" s="1645"/>
      <c r="U27" s="5577"/>
      <c r="V27" s="1625"/>
      <c r="W27" s="5598"/>
      <c r="X27" s="946"/>
      <c r="Y27" s="1768"/>
      <c r="Z27" s="5557"/>
      <c r="AA27" s="5558"/>
      <c r="AB27" s="5579"/>
      <c r="AC27" s="5580"/>
      <c r="AD27" s="5581"/>
      <c r="AE27" s="989"/>
      <c r="AF27" s="5582"/>
      <c r="AG27" s="5562"/>
      <c r="AH27" s="5305"/>
      <c r="AI27" s="997" t="str">
        <f t="shared" si="9"/>
        <v/>
      </c>
      <c r="CA27" s="5563" t="str">
        <f t="shared" si="0"/>
        <v/>
      </c>
      <c r="CB27" s="5564"/>
      <c r="CC27" s="5564"/>
      <c r="CD27" s="5563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63" t="str">
        <f t="shared" si="2"/>
        <v/>
      </c>
      <c r="CF27" s="5563" t="str">
        <f t="shared" si="3"/>
        <v/>
      </c>
      <c r="CG27" s="5563" t="str">
        <f t="shared" si="4"/>
        <v/>
      </c>
      <c r="CH27" s="5563" t="str">
        <f t="shared" si="5"/>
        <v/>
      </c>
      <c r="CI27" s="5563" t="str">
        <f t="shared" si="6"/>
        <v/>
      </c>
      <c r="CJ27" s="5563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64"/>
      <c r="CL27" s="5563" t="str">
        <f>IF(AND($C27&lt;&gt;0,AG27=""),"* No olvide ingresar la variable "&amp;AG$10&amp;""&amp;". Digite CERO si no tiene.  ",IF(AG27&gt;$C27,"* La variable No binarie no debe ser mayor al Total. ",""))</f>
        <v/>
      </c>
      <c r="CM27" s="5564"/>
      <c r="CU27" s="5565">
        <f t="shared" si="13"/>
        <v>0</v>
      </c>
      <c r="CV27" s="5566"/>
      <c r="CW27" s="5566"/>
      <c r="CX27" s="5565">
        <f>IF(AND(($F27+$G27)&lt;&gt;0,Y27=""),1,IF(Y27&gt;($F27+$G27),1,0))</f>
        <v>0</v>
      </c>
      <c r="CY27" s="5565">
        <f t="shared" si="25"/>
        <v>0</v>
      </c>
      <c r="CZ27" s="5565">
        <f t="shared" si="26"/>
        <v>0</v>
      </c>
      <c r="DA27" s="5565">
        <f t="shared" si="16"/>
        <v>0</v>
      </c>
      <c r="DB27" s="5565">
        <f t="shared" si="17"/>
        <v>0</v>
      </c>
      <c r="DC27" s="5565">
        <f t="shared" si="18"/>
        <v>0</v>
      </c>
      <c r="DD27" s="5565">
        <f>IF(AND($V27&lt;&gt;0,AE27=""),1,IF(AE27&gt;$V27,1,0))</f>
        <v>0</v>
      </c>
      <c r="DE27" s="5566"/>
      <c r="DF27" s="5565">
        <f>IF(AND($C27&lt;&gt;0,AG27=""),1,IF(AG27&gt;$C27,1,0))</f>
        <v>0</v>
      </c>
      <c r="DG27" s="5567"/>
    </row>
    <row r="28" spans="1:111" ht="15" customHeight="1">
      <c r="A28" s="7219"/>
      <c r="B28" s="1639" t="s">
        <v>65</v>
      </c>
      <c r="C28" s="1728">
        <f>SUM(F28:T28)</f>
        <v>0</v>
      </c>
      <c r="D28" s="1613"/>
      <c r="E28" s="5569"/>
      <c r="F28" s="5586"/>
      <c r="G28" s="5586"/>
      <c r="H28" s="5586"/>
      <c r="I28" s="5586"/>
      <c r="J28" s="5586"/>
      <c r="K28" s="5586"/>
      <c r="L28" s="5586"/>
      <c r="M28" s="5586"/>
      <c r="N28" s="1616"/>
      <c r="O28" s="952"/>
      <c r="P28" s="952"/>
      <c r="Q28" s="5586"/>
      <c r="R28" s="5586"/>
      <c r="S28" s="5586"/>
      <c r="T28" s="5609"/>
      <c r="U28" s="5589"/>
      <c r="V28" s="1633"/>
      <c r="W28" s="5601"/>
      <c r="X28" s="1614"/>
      <c r="Y28" s="1543"/>
      <c r="Z28" s="5610"/>
      <c r="AA28" s="5603"/>
      <c r="AB28" s="1724"/>
      <c r="AC28" s="5573"/>
      <c r="AD28" s="1511"/>
      <c r="AE28" s="1510"/>
      <c r="AF28" s="5591"/>
      <c r="AG28" s="1511"/>
      <c r="AH28" s="5574"/>
      <c r="AI28" s="997" t="str">
        <f t="shared" si="9"/>
        <v/>
      </c>
      <c r="CA28" s="5563" t="str">
        <f t="shared" si="0"/>
        <v/>
      </c>
      <c r="CB28" s="5564"/>
      <c r="CC28" s="5564"/>
      <c r="CD28" s="5563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63" t="str">
        <f t="shared" si="2"/>
        <v/>
      </c>
      <c r="CF28" s="5563" t="str">
        <f t="shared" si="3"/>
        <v/>
      </c>
      <c r="CG28" s="5563" t="str">
        <f t="shared" si="4"/>
        <v/>
      </c>
      <c r="CH28" s="5563" t="str">
        <f t="shared" si="5"/>
        <v/>
      </c>
      <c r="CI28" s="5563" t="str">
        <f t="shared" si="6"/>
        <v/>
      </c>
      <c r="CJ28" s="5563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64"/>
      <c r="CL28" s="5563" t="str">
        <f>IF(AND($C28&lt;&gt;0,AG28=""),"* No olvide ingresar la variable "&amp;AG$10&amp;""&amp;". Digite CERO si no tiene.  ",IF(AG28&gt;$C28,"* La variable No binarie no debe ser mayor al Total. ",""))</f>
        <v/>
      </c>
      <c r="CM28" s="5564"/>
      <c r="CU28" s="5565">
        <f t="shared" si="13"/>
        <v>0</v>
      </c>
      <c r="CV28" s="5566"/>
      <c r="CW28" s="5566"/>
      <c r="CX28" s="5565">
        <f>IF(AND(($F28+$G28)&lt;&gt;0,Y28=""),1,IF(Y28&gt;($F28+$G28),1,0))</f>
        <v>0</v>
      </c>
      <c r="CY28" s="5565">
        <f t="shared" si="25"/>
        <v>0</v>
      </c>
      <c r="CZ28" s="5565">
        <f t="shared" si="26"/>
        <v>0</v>
      </c>
      <c r="DA28" s="5565">
        <f t="shared" si="16"/>
        <v>0</v>
      </c>
      <c r="DB28" s="5565">
        <f t="shared" si="17"/>
        <v>0</v>
      </c>
      <c r="DC28" s="5565">
        <f t="shared" si="18"/>
        <v>0</v>
      </c>
      <c r="DD28" s="5565">
        <f t="shared" si="19"/>
        <v>0</v>
      </c>
      <c r="DE28" s="5566"/>
      <c r="DF28" s="5565">
        <f>IF(AND($C28&lt;&gt;0,AG28=""),1,IF(AG28&gt;$C28,1,0))</f>
        <v>0</v>
      </c>
      <c r="DG28" s="5567"/>
    </row>
    <row r="29" spans="1:111" ht="15" customHeight="1">
      <c r="A29" s="7196" t="s">
        <v>74</v>
      </c>
      <c r="B29" s="1712" t="s">
        <v>64</v>
      </c>
      <c r="C29" s="1757">
        <f>SUM(L29:P29)</f>
        <v>0</v>
      </c>
      <c r="D29" s="1667"/>
      <c r="E29" s="5611"/>
      <c r="F29" s="5334"/>
      <c r="G29" s="5334"/>
      <c r="H29" s="5334"/>
      <c r="I29" s="5334"/>
      <c r="J29" s="5334"/>
      <c r="K29" s="5334"/>
      <c r="L29" s="5561"/>
      <c r="M29" s="5561"/>
      <c r="N29" s="5561"/>
      <c r="O29" s="5561"/>
      <c r="P29" s="5561"/>
      <c r="Q29" s="5334"/>
      <c r="R29" s="5334"/>
      <c r="S29" s="5334"/>
      <c r="T29" s="1649"/>
      <c r="U29" s="1901"/>
      <c r="V29" s="1625"/>
      <c r="W29" s="5598"/>
      <c r="X29" s="946"/>
      <c r="Y29" s="5578"/>
      <c r="Z29" s="5612"/>
      <c r="AA29" s="5613"/>
      <c r="AB29" s="5579"/>
      <c r="AC29" s="5580"/>
      <c r="AD29" s="5581"/>
      <c r="AE29" s="989"/>
      <c r="AF29" s="5582"/>
      <c r="AG29" s="5562"/>
      <c r="AH29" s="5305"/>
      <c r="AI29" s="997" t="str">
        <f t="shared" si="9"/>
        <v/>
      </c>
      <c r="CA29" s="5563" t="str">
        <f t="shared" si="0"/>
        <v/>
      </c>
      <c r="CB29" s="5564"/>
      <c r="CC29" s="5564"/>
      <c r="CD29" s="5564"/>
      <c r="CE29" s="5564"/>
      <c r="CF29" s="5564"/>
      <c r="CG29" s="5563" t="str">
        <f t="shared" si="4"/>
        <v/>
      </c>
      <c r="CH29" s="5563" t="str">
        <f t="shared" si="5"/>
        <v/>
      </c>
      <c r="CI29" s="5563" t="str">
        <f t="shared" si="6"/>
        <v/>
      </c>
      <c r="CJ29" s="5563" t="str">
        <f t="shared" si="10"/>
        <v/>
      </c>
      <c r="CK29" s="5564"/>
      <c r="CL29" s="5563" t="str">
        <f t="shared" si="12"/>
        <v/>
      </c>
      <c r="CM29" s="5564"/>
      <c r="CU29" s="5565">
        <f t="shared" si="13"/>
        <v>0</v>
      </c>
      <c r="CV29" s="5566"/>
      <c r="CW29" s="5566"/>
      <c r="CX29" s="5566"/>
      <c r="CY29" s="5566"/>
      <c r="CZ29" s="5566"/>
      <c r="DA29" s="5565">
        <f t="shared" ref="DA29:DA32" si="27">IF(AND($C29&lt;&gt;0,AB29=""),1,IF(AB29&gt;C29,1,0))</f>
        <v>0</v>
      </c>
      <c r="DB29" s="5565">
        <f t="shared" ref="DB29:DB32" si="28">IF(AND($C29&lt;&gt;0,AC29=""),1,IF(AC29&gt;C29,1,0))</f>
        <v>0</v>
      </c>
      <c r="DC29" s="5565">
        <f t="shared" ref="DC29:DC32" si="29">IF(AND($C29&lt;&gt;0,AD29=""),1,IF(AD29&gt;$C29,1,0))</f>
        <v>0</v>
      </c>
      <c r="DD29" s="5565">
        <f t="shared" ref="DD29:DD32" si="30">IF(AND($V29&lt;&gt;0,AE29=""),1,IF(AE29&gt;$V29,1,0))</f>
        <v>0</v>
      </c>
      <c r="DE29" s="5566"/>
      <c r="DF29" s="5565">
        <f t="shared" ref="DF29:DF32" si="31">IF(AND($C29&lt;&gt;0,AG29=""),1,IF(AG29&gt;$C29,1,0))</f>
        <v>0</v>
      </c>
      <c r="DG29" s="5567"/>
    </row>
    <row r="30" spans="1:111" ht="15" customHeight="1">
      <c r="A30" s="7198"/>
      <c r="B30" s="1639" t="s">
        <v>65</v>
      </c>
      <c r="C30" s="5614">
        <f>SUM(L30:P30)</f>
        <v>0</v>
      </c>
      <c r="D30" s="1613"/>
      <c r="E30" s="5569"/>
      <c r="F30" s="5615"/>
      <c r="G30" s="5615"/>
      <c r="H30" s="5615"/>
      <c r="I30" s="5615"/>
      <c r="J30" s="5615"/>
      <c r="K30" s="5615"/>
      <c r="L30" s="952"/>
      <c r="M30" s="1616"/>
      <c r="N30" s="1616"/>
      <c r="O30" s="952"/>
      <c r="P30" s="952"/>
      <c r="Q30" s="5615"/>
      <c r="R30" s="5615"/>
      <c r="S30" s="5615"/>
      <c r="T30" s="5616"/>
      <c r="U30" s="5569"/>
      <c r="V30" s="1633"/>
      <c r="W30" s="5601"/>
      <c r="X30" s="1614"/>
      <c r="Y30" s="5590"/>
      <c r="Z30" s="5617"/>
      <c r="AA30" s="5618"/>
      <c r="AB30" s="1724"/>
      <c r="AC30" s="5573"/>
      <c r="AD30" s="1511"/>
      <c r="AE30" s="1510"/>
      <c r="AF30" s="5591"/>
      <c r="AG30" s="1511"/>
      <c r="AH30" s="5574"/>
      <c r="AI30" s="997" t="str">
        <f t="shared" si="9"/>
        <v/>
      </c>
      <c r="CA30" s="5563" t="str">
        <f t="shared" si="0"/>
        <v/>
      </c>
      <c r="CB30" s="5564"/>
      <c r="CC30" s="5564"/>
      <c r="CD30" s="5564"/>
      <c r="CE30" s="5564"/>
      <c r="CF30" s="5564"/>
      <c r="CG30" s="5563" t="str">
        <f t="shared" si="4"/>
        <v/>
      </c>
      <c r="CH30" s="5563" t="str">
        <f t="shared" si="5"/>
        <v/>
      </c>
      <c r="CI30" s="5563" t="str">
        <f t="shared" si="6"/>
        <v/>
      </c>
      <c r="CJ30" s="5563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64"/>
      <c r="CL30" s="5563" t="str">
        <f>IF(AND($C30&lt;&gt;0,AG30=""),"* No olvide ingresar la variable "&amp;AG$10&amp;""&amp;". Digite CERO si no tiene.  ",IF(AG30&gt;$C30,"* La variable No binarie no debe ser mayor al Total. ",""))</f>
        <v/>
      </c>
      <c r="CM30" s="5564"/>
      <c r="CU30" s="5565">
        <f t="shared" si="13"/>
        <v>0</v>
      </c>
      <c r="CV30" s="5566"/>
      <c r="CW30" s="5566"/>
      <c r="CX30" s="5566"/>
      <c r="CY30" s="5566"/>
      <c r="CZ30" s="5566"/>
      <c r="DA30" s="5565">
        <f t="shared" si="27"/>
        <v>0</v>
      </c>
      <c r="DB30" s="5565">
        <f t="shared" si="28"/>
        <v>0</v>
      </c>
      <c r="DC30" s="5565">
        <f t="shared" si="29"/>
        <v>0</v>
      </c>
      <c r="DD30" s="5565">
        <f t="shared" si="30"/>
        <v>0</v>
      </c>
      <c r="DE30" s="5566"/>
      <c r="DF30" s="5565">
        <f t="shared" si="31"/>
        <v>0</v>
      </c>
      <c r="DG30" s="5567"/>
    </row>
    <row r="31" spans="1:111" ht="15" customHeight="1">
      <c r="A31" s="7197" t="s">
        <v>75</v>
      </c>
      <c r="B31" s="1712" t="s">
        <v>64</v>
      </c>
      <c r="C31" s="1712">
        <f>SUM(F31:T31)</f>
        <v>0</v>
      </c>
      <c r="D31" s="1903"/>
      <c r="E31" s="1901"/>
      <c r="F31" s="945"/>
      <c r="G31" s="945"/>
      <c r="H31" s="945"/>
      <c r="I31" s="945"/>
      <c r="J31" s="945"/>
      <c r="K31" s="945"/>
      <c r="L31" s="945"/>
      <c r="M31" s="5561"/>
      <c r="N31" s="5561"/>
      <c r="O31" s="5561"/>
      <c r="P31" s="5561"/>
      <c r="Q31" s="945"/>
      <c r="R31" s="945"/>
      <c r="S31" s="945"/>
      <c r="T31" s="1645"/>
      <c r="U31" s="1626"/>
      <c r="V31" s="1625"/>
      <c r="W31" s="1783"/>
      <c r="X31" s="946"/>
      <c r="Y31" s="1768"/>
      <c r="Z31" s="5619"/>
      <c r="AA31" s="5558"/>
      <c r="AB31" s="5579"/>
      <c r="AC31" s="5580"/>
      <c r="AD31" s="5581"/>
      <c r="AE31" s="989"/>
      <c r="AF31" s="5586"/>
      <c r="AG31" s="5562"/>
      <c r="AH31" s="5580"/>
      <c r="AI31" s="997" t="str">
        <f t="shared" si="9"/>
        <v/>
      </c>
      <c r="CA31" s="5563" t="str">
        <f t="shared" si="0"/>
        <v/>
      </c>
      <c r="CB31" s="5563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64"/>
      <c r="CD31" s="5563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63" t="str">
        <f>IF(AND($C31&lt;&gt;0,Z31=""),"* No olvide ingresar la variable "&amp;Z$9&amp;""&amp;". Digite CERO si no tiene. ",IF(Z31&gt;$C31,"* La variable "&amp;Z$9&amp;""&amp;" no debe ser mayor al Total. ",""))</f>
        <v/>
      </c>
      <c r="CF31" s="5563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63" t="str">
        <f>IF(AND($C31&lt;&gt;0,AB31=""),"* No olvide ingresar la variable "&amp;AB$9&amp;""&amp;". Digite CERO si no tiene. ",IF(AB31&gt;$C31,"* La variable de Pueblos Originarios no debe ser mayor al Total. ",""))</f>
        <v/>
      </c>
      <c r="CH31" s="5563" t="str">
        <f t="shared" si="5"/>
        <v/>
      </c>
      <c r="CI31" s="5563" t="str">
        <f t="shared" si="6"/>
        <v/>
      </c>
      <c r="CJ31" s="5563" t="str">
        <f t="shared" si="10"/>
        <v/>
      </c>
      <c r="CK31" s="5563" t="str">
        <f t="shared" si="11"/>
        <v/>
      </c>
      <c r="CL31" s="5563" t="str">
        <f t="shared" si="12"/>
        <v/>
      </c>
      <c r="CM31" s="5563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65">
        <f t="shared" si="13"/>
        <v>0</v>
      </c>
      <c r="CV31" s="5565">
        <f t="shared" ref="CV31:CV32" si="32">IF(AND(C31&gt;0,W31=""),1,IF(W31&gt;SUM(C31),1,0))</f>
        <v>0</v>
      </c>
      <c r="CW31" s="5566"/>
      <c r="CX31" s="5565">
        <f>IF(AND(($F31+$G31)&lt;&gt;0,Y31=""),1,IF(Y31&gt;($F31+$G31),1,0))</f>
        <v>0</v>
      </c>
      <c r="CY31" s="5565">
        <f t="shared" ref="CY31:CY32" si="33">IF(AND($C31&lt;&gt;0,Z31=""),1,IF(Z31&gt;C31,1,0))</f>
        <v>0</v>
      </c>
      <c r="CZ31" s="5565">
        <f t="shared" ref="CZ31:CZ32" si="34">IF(AND($C31&lt;&gt;0,AA31=""),1,IF(AA31&gt;C31,1,0))</f>
        <v>0</v>
      </c>
      <c r="DA31" s="5565">
        <f t="shared" si="27"/>
        <v>0</v>
      </c>
      <c r="DB31" s="5565">
        <f t="shared" si="28"/>
        <v>0</v>
      </c>
      <c r="DC31" s="5565">
        <f t="shared" si="29"/>
        <v>0</v>
      </c>
      <c r="DD31" s="5565">
        <f t="shared" si="30"/>
        <v>0</v>
      </c>
      <c r="DE31" s="5565">
        <f t="shared" ref="DE31:DE32" si="35">IF(AND($U31&lt;&gt;0,AF31=""),1,IF(AF31&gt;$U31,1,0))</f>
        <v>0</v>
      </c>
      <c r="DF31" s="5565">
        <f>IF(AND($C31&lt;&gt;0,AG31=""),1,IF(AG31&gt;$C31,1,0))</f>
        <v>0</v>
      </c>
      <c r="DG31" s="5565">
        <f>IF(AND($C31&lt;&gt;0,AH31=""),1,IF(AH31&gt;$C31,1,0))</f>
        <v>0</v>
      </c>
    </row>
    <row r="32" spans="1:111" ht="15" customHeight="1">
      <c r="A32" s="7198"/>
      <c r="B32" s="1639" t="s">
        <v>65</v>
      </c>
      <c r="C32" s="1639">
        <f>SUM(F32:T32)</f>
        <v>0</v>
      </c>
      <c r="D32" s="1613"/>
      <c r="E32" s="5569"/>
      <c r="F32" s="1616"/>
      <c r="G32" s="1616"/>
      <c r="H32" s="1616"/>
      <c r="I32" s="1616"/>
      <c r="J32" s="1616"/>
      <c r="K32" s="1616"/>
      <c r="L32" s="1616"/>
      <c r="M32" s="1616"/>
      <c r="N32" s="952"/>
      <c r="O32" s="952"/>
      <c r="P32" s="952"/>
      <c r="Q32" s="1616"/>
      <c r="R32" s="1616"/>
      <c r="S32" s="1616"/>
      <c r="T32" s="1617"/>
      <c r="U32" s="1618"/>
      <c r="V32" s="1633"/>
      <c r="W32" s="1544"/>
      <c r="X32" s="1614"/>
      <c r="Y32" s="1543"/>
      <c r="Z32" s="5620"/>
      <c r="AA32" s="5572"/>
      <c r="AB32" s="1724"/>
      <c r="AC32" s="5573"/>
      <c r="AD32" s="1511"/>
      <c r="AE32" s="1510"/>
      <c r="AF32" s="1616"/>
      <c r="AG32" s="1511"/>
      <c r="AH32" s="1640"/>
      <c r="AI32" s="997" t="str">
        <f t="shared" si="9"/>
        <v/>
      </c>
      <c r="CA32" s="5563" t="str">
        <f t="shared" si="0"/>
        <v/>
      </c>
      <c r="CB32" s="5563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64"/>
      <c r="CD32" s="5563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63" t="str">
        <f>IF(AND($C32&lt;&gt;0,Z32=""),"* No olvide ingresar la variable "&amp;Z$9&amp;""&amp;". Digite CERO si no tiene. ",IF(Z32&gt;$C32,"* La variable "&amp;Z$9&amp;""&amp;" no debe ser mayor al Total. ",""))</f>
        <v/>
      </c>
      <c r="CF32" s="5563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63" t="str">
        <f>IF(AND($C32&lt;&gt;0,AB32=""),"* No olvide ingresar la variable "&amp;AB$9&amp;""&amp;". Digite CERO si no tiene. ",IF(AB32&gt;$C32,"* La variable de Pueblos Originarios no debe ser mayor al Total. ",""))</f>
        <v/>
      </c>
      <c r="CH32" s="5563" t="str">
        <f t="shared" si="5"/>
        <v/>
      </c>
      <c r="CI32" s="5563" t="str">
        <f t="shared" si="6"/>
        <v/>
      </c>
      <c r="CJ32" s="5563" t="str">
        <f t="shared" si="10"/>
        <v/>
      </c>
      <c r="CK32" s="5563" t="str">
        <f t="shared" si="11"/>
        <v/>
      </c>
      <c r="CL32" s="5563" t="str">
        <f t="shared" si="12"/>
        <v/>
      </c>
      <c r="CM32" s="5563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65">
        <f t="shared" si="13"/>
        <v>0</v>
      </c>
      <c r="CV32" s="5565">
        <f t="shared" si="32"/>
        <v>0</v>
      </c>
      <c r="CW32" s="5566"/>
      <c r="CX32" s="5565">
        <f>IF(AND(($F32+$G32)&lt;&gt;0,Y32=""),1,IF(Y32&gt;($F32+$G32),1,0))</f>
        <v>0</v>
      </c>
      <c r="CY32" s="5565">
        <f t="shared" si="33"/>
        <v>0</v>
      </c>
      <c r="CZ32" s="5565">
        <f t="shared" si="34"/>
        <v>0</v>
      </c>
      <c r="DA32" s="5565">
        <f t="shared" si="27"/>
        <v>0</v>
      </c>
      <c r="DB32" s="5565">
        <f t="shared" si="28"/>
        <v>0</v>
      </c>
      <c r="DC32" s="5565">
        <f t="shared" si="29"/>
        <v>0</v>
      </c>
      <c r="DD32" s="5565">
        <f t="shared" si="30"/>
        <v>0</v>
      </c>
      <c r="DE32" s="5565">
        <f t="shared" si="35"/>
        <v>0</v>
      </c>
      <c r="DF32" s="5565">
        <f t="shared" si="31"/>
        <v>0</v>
      </c>
      <c r="DG32" s="5565">
        <f t="shared" ref="DG32" si="36">IF(AND($C32&lt;&gt;0,AH32=""),1,IF(AH32&gt;$C32,1,0))</f>
        <v>0</v>
      </c>
    </row>
    <row r="33" spans="1:106" ht="18" customHeight="1">
      <c r="A33" s="7143" t="s">
        <v>76</v>
      </c>
      <c r="B33" s="7143"/>
      <c r="C33" s="7143"/>
      <c r="D33" s="7143"/>
      <c r="E33" s="7143"/>
      <c r="F33" s="7143"/>
      <c r="G33" s="7143"/>
      <c r="H33" s="7143"/>
      <c r="I33" s="7143"/>
      <c r="J33" s="7143"/>
      <c r="K33" s="7143"/>
      <c r="L33" s="7143"/>
      <c r="M33" s="7143"/>
      <c r="N33" s="7143"/>
      <c r="O33" s="7143"/>
      <c r="P33" s="7143"/>
      <c r="Q33" s="7143"/>
      <c r="R33" s="7143"/>
      <c r="S33" s="7143"/>
      <c r="T33" s="7143"/>
      <c r="U33" s="7143"/>
      <c r="V33" s="7143"/>
      <c r="W33" s="7143"/>
      <c r="X33" s="7143"/>
      <c r="Y33" s="7143"/>
      <c r="Z33" s="7144"/>
      <c r="AA33" s="7144"/>
      <c r="AB33" s="7143"/>
      <c r="AC33" s="7143"/>
      <c r="AD33" s="7143"/>
      <c r="AE33" s="7143"/>
      <c r="AF33" s="7143"/>
      <c r="AG33" s="7143"/>
      <c r="AH33" s="7143"/>
      <c r="AI33" s="5621"/>
      <c r="AJ33" s="5621"/>
      <c r="AK33" s="5621"/>
      <c r="AL33" s="5621"/>
      <c r="AM33" s="5621"/>
      <c r="AN33" s="5621"/>
    </row>
    <row r="34" spans="1:106" ht="26.45" customHeight="1">
      <c r="A34" s="7175" t="s">
        <v>26</v>
      </c>
      <c r="B34" s="7175" t="s">
        <v>27</v>
      </c>
      <c r="C34" s="7204" t="s">
        <v>77</v>
      </c>
      <c r="D34" s="7166"/>
      <c r="E34" s="7167"/>
      <c r="F34" s="7202" t="s">
        <v>29</v>
      </c>
      <c r="G34" s="7206"/>
      <c r="H34" s="7206"/>
      <c r="I34" s="7206"/>
      <c r="J34" s="7206"/>
      <c r="K34" s="7206"/>
      <c r="L34" s="7206"/>
      <c r="M34" s="7206"/>
      <c r="N34" s="7206"/>
      <c r="O34" s="7206"/>
      <c r="P34" s="7206"/>
      <c r="Q34" s="7206"/>
      <c r="R34" s="7206"/>
      <c r="S34" s="7206"/>
      <c r="T34" s="7206"/>
      <c r="U34" s="7206"/>
      <c r="V34" s="7206"/>
      <c r="W34" s="7206"/>
      <c r="X34" s="7206"/>
      <c r="Y34" s="7206"/>
      <c r="Z34" s="7206"/>
      <c r="AA34" s="7206"/>
      <c r="AB34" s="7206"/>
      <c r="AC34" s="7206"/>
      <c r="AD34" s="7206"/>
      <c r="AE34" s="7206"/>
      <c r="AF34" s="7206"/>
      <c r="AG34" s="7206"/>
      <c r="AH34" s="7207"/>
      <c r="AI34" s="7208" t="s">
        <v>78</v>
      </c>
      <c r="AJ34" s="7209"/>
      <c r="AK34" s="7164" t="s">
        <v>34</v>
      </c>
      <c r="AL34" s="7164" t="s">
        <v>35</v>
      </c>
      <c r="AM34" s="7164" t="s">
        <v>36</v>
      </c>
      <c r="AN34" s="7164" t="s">
        <v>37</v>
      </c>
    </row>
    <row r="35" spans="1:106" ht="31.5">
      <c r="A35" s="7177"/>
      <c r="B35" s="7177"/>
      <c r="C35" s="5538" t="s">
        <v>79</v>
      </c>
      <c r="D35" s="5622" t="s">
        <v>58</v>
      </c>
      <c r="E35" s="5550" t="s">
        <v>59</v>
      </c>
      <c r="F35" s="5524" t="s">
        <v>80</v>
      </c>
      <c r="G35" s="1515" t="s">
        <v>81</v>
      </c>
      <c r="H35" s="1515" t="s">
        <v>82</v>
      </c>
      <c r="I35" s="1515" t="s">
        <v>83</v>
      </c>
      <c r="J35" s="5623" t="s">
        <v>84</v>
      </c>
      <c r="K35" s="1515" t="s">
        <v>85</v>
      </c>
      <c r="L35" s="1515" t="s">
        <v>86</v>
      </c>
      <c r="M35" s="1515" t="s">
        <v>87</v>
      </c>
      <c r="N35" s="1515" t="s">
        <v>88</v>
      </c>
      <c r="O35" s="1515" t="s">
        <v>89</v>
      </c>
      <c r="P35" s="1515" t="s">
        <v>90</v>
      </c>
      <c r="Q35" s="1515" t="s">
        <v>91</v>
      </c>
      <c r="R35" s="1515" t="s">
        <v>92</v>
      </c>
      <c r="S35" s="1515" t="s">
        <v>93</v>
      </c>
      <c r="T35" s="5528" t="s">
        <v>94</v>
      </c>
      <c r="U35" s="5528" t="s">
        <v>44</v>
      </c>
      <c r="V35" s="5528" t="s">
        <v>45</v>
      </c>
      <c r="W35" s="5528" t="s">
        <v>46</v>
      </c>
      <c r="X35" s="5528" t="s">
        <v>47</v>
      </c>
      <c r="Y35" s="5528" t="s">
        <v>48</v>
      </c>
      <c r="Z35" s="5528" t="s">
        <v>49</v>
      </c>
      <c r="AA35" s="5528" t="s">
        <v>50</v>
      </c>
      <c r="AB35" s="5528" t="s">
        <v>51</v>
      </c>
      <c r="AC35" s="5528" t="s">
        <v>52</v>
      </c>
      <c r="AD35" s="5528" t="s">
        <v>53</v>
      </c>
      <c r="AE35" s="5528" t="s">
        <v>54</v>
      </c>
      <c r="AF35" s="5528" t="s">
        <v>55</v>
      </c>
      <c r="AG35" s="5528" t="s">
        <v>56</v>
      </c>
      <c r="AH35" s="1601" t="s">
        <v>57</v>
      </c>
      <c r="AI35" s="5624" t="s">
        <v>95</v>
      </c>
      <c r="AJ35" s="5625" t="s">
        <v>96</v>
      </c>
      <c r="AK35" s="7164"/>
      <c r="AL35" s="7164"/>
      <c r="AM35" s="7164"/>
      <c r="AN35" s="7164"/>
    </row>
    <row r="36" spans="1:106" ht="15" customHeight="1">
      <c r="A36" s="7196" t="s">
        <v>97</v>
      </c>
      <c r="B36" s="1712" t="s">
        <v>64</v>
      </c>
      <c r="C36" s="1712">
        <f>SUM(D36:E36)</f>
        <v>0</v>
      </c>
      <c r="D36" s="5626"/>
      <c r="E36" s="5627"/>
      <c r="F36" s="5628"/>
      <c r="G36" s="5561"/>
      <c r="H36" s="5561"/>
      <c r="I36" s="5561"/>
      <c r="J36" s="5629"/>
      <c r="K36" s="5629"/>
      <c r="L36" s="5561"/>
      <c r="M36" s="5561"/>
      <c r="N36" s="5630"/>
      <c r="O36" s="5630"/>
      <c r="P36" s="5631"/>
      <c r="Q36" s="5561"/>
      <c r="R36" s="5561"/>
      <c r="S36" s="5561"/>
      <c r="T36" s="5629"/>
      <c r="U36" s="5629"/>
      <c r="V36" s="5561"/>
      <c r="W36" s="5561"/>
      <c r="X36" s="5629"/>
      <c r="Y36" s="5629"/>
      <c r="Z36" s="5631"/>
      <c r="AA36" s="5561"/>
      <c r="AB36" s="5561"/>
      <c r="AC36" s="5561"/>
      <c r="AD36" s="5629"/>
      <c r="AE36" s="5629"/>
      <c r="AF36" s="5561"/>
      <c r="AG36" s="5561"/>
      <c r="AH36" s="5632"/>
      <c r="AI36" s="5628"/>
      <c r="AJ36" s="5633"/>
      <c r="AK36" s="5634"/>
      <c r="AL36" s="5634"/>
      <c r="AM36" s="5634"/>
      <c r="AN36" s="5633"/>
      <c r="AO36" s="997" t="str">
        <f>CA36&amp;CB36&amp;CC36&amp;CD36&amp;CE36&amp;CF36&amp;CG36&amp;CH36</f>
        <v/>
      </c>
      <c r="CA36" s="5563" t="str">
        <f>IF((D36+E36)&lt;&gt;$C36," * La suma de la variable Sexo (Hombres + Mujeres) no puede ser distinto al Total","")</f>
        <v/>
      </c>
      <c r="CB36" s="5563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63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63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63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63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63" t="str">
        <f>IF(AND($C36&lt;&gt;0,AN36=""),"* No olvide ingresar la variable "&amp;AN$34&amp;""&amp;". Digite CERO si no tiene.  ",IF(AN36&gt;$C36,"* La variable Migrantes no debe ser mayor al Total Ambos Sexos. ",""))</f>
        <v/>
      </c>
      <c r="CH36" s="5563" t="str">
        <f>IF(SUM(F36:AH36)&lt;&gt;$C36," * La suma total del rango etario no puede ser distinto al Total","")</f>
        <v/>
      </c>
      <c r="CI36" s="5635"/>
      <c r="CU36" s="5565">
        <f>IF(C36&lt;&gt;SUM(D36+E36),1,0)</f>
        <v>0</v>
      </c>
      <c r="CV36" s="5565">
        <f>IF(AND(SUM(F36:M36)&gt;0,AI36=""),1,IF(AI36&gt;SUM(F36:M36),1,0))</f>
        <v>0</v>
      </c>
      <c r="CW36" s="5565">
        <f>IF(AND(SUM(N36:P36)&gt;0,AJ36=""),1,IF(AJ36&gt;SUM(N36:P36),1,0))</f>
        <v>0</v>
      </c>
      <c r="CX36" s="5565">
        <f t="shared" ref="CX36:DA39" si="37">IF(AND($C36&lt;&gt;0,AK36=""),1,IF(AK36&gt;$C36,1,0))</f>
        <v>0</v>
      </c>
      <c r="CY36" s="5565">
        <f t="shared" si="37"/>
        <v>0</v>
      </c>
      <c r="CZ36" s="5565">
        <f t="shared" si="37"/>
        <v>0</v>
      </c>
      <c r="DA36" s="5565">
        <f t="shared" si="37"/>
        <v>0</v>
      </c>
      <c r="DB36" s="5565">
        <f>IF(C36&lt;&gt;SUM(F36:AH36),1,0)</f>
        <v>0</v>
      </c>
    </row>
    <row r="37" spans="1:106" ht="15" customHeight="1">
      <c r="A37" s="7197"/>
      <c r="B37" s="1637" t="s">
        <v>98</v>
      </c>
      <c r="C37" s="1637">
        <f t="shared" ref="C37:C38" si="38">SUM(D37:E37)</f>
        <v>0</v>
      </c>
      <c r="D37" s="5626"/>
      <c r="E37" s="5627"/>
      <c r="F37" s="1530"/>
      <c r="G37" s="5636"/>
      <c r="H37" s="5636"/>
      <c r="I37" s="1607"/>
      <c r="J37" s="5636"/>
      <c r="K37" s="5636"/>
      <c r="L37" s="1607"/>
      <c r="M37" s="5636"/>
      <c r="N37" s="5636"/>
      <c r="O37" s="1607"/>
      <c r="P37" s="5636"/>
      <c r="Q37" s="5636"/>
      <c r="R37" s="1607"/>
      <c r="S37" s="5636"/>
      <c r="T37" s="5636"/>
      <c r="U37" s="1607"/>
      <c r="V37" s="5636"/>
      <c r="W37" s="5636"/>
      <c r="X37" s="1607"/>
      <c r="Y37" s="5636"/>
      <c r="Z37" s="5636"/>
      <c r="AA37" s="1607"/>
      <c r="AB37" s="5636"/>
      <c r="AC37" s="5636"/>
      <c r="AD37" s="1607"/>
      <c r="AE37" s="5636"/>
      <c r="AF37" s="5636"/>
      <c r="AG37" s="1607"/>
      <c r="AH37" s="5637"/>
      <c r="AI37" s="1530"/>
      <c r="AJ37" s="5638"/>
      <c r="AK37" s="5639"/>
      <c r="AL37" s="5639"/>
      <c r="AM37" s="5639"/>
      <c r="AN37" s="5638"/>
      <c r="AO37" s="997" t="str">
        <f t="shared" ref="AO37" si="39">CA37&amp;CB37&amp;CC37&amp;CD37&amp;CE37&amp;CF37&amp;CG37&amp;CH37</f>
        <v/>
      </c>
      <c r="CA37" s="5563" t="str">
        <f t="shared" ref="CA37:CA38" si="40">IF((D37+E37)&lt;&gt;$C37," * La suma de la variable Sexo (Hombres + Mujeres) no puede ser distinto al Total","")</f>
        <v/>
      </c>
      <c r="CB37" s="5563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63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63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63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63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63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63" t="str">
        <f t="shared" ref="CH37:CH39" si="43">IF(SUM(F37:AH37)&lt;&gt;$C37," * La suma total del rango etario no puede ser distinto al Total","")</f>
        <v/>
      </c>
      <c r="CU37" s="5565">
        <f>IF(C37&lt;&gt;SUM(D37+E37),1,0)</f>
        <v>0</v>
      </c>
      <c r="CV37" s="5565">
        <f>IF(AND(SUM(F37:M37)&gt;0,AI37=""),1,IF(AI37&gt;SUM(F37:M37),1,0))</f>
        <v>0</v>
      </c>
      <c r="CW37" s="5565">
        <f>IF(AND(SUM(N37:P37)&gt;0,AJ37=""),1,IF(AJ37&gt;SUM(N37:P37),1,0))</f>
        <v>0</v>
      </c>
      <c r="CX37" s="5565">
        <f t="shared" si="37"/>
        <v>0</v>
      </c>
      <c r="CY37" s="5565">
        <f t="shared" si="37"/>
        <v>0</v>
      </c>
      <c r="CZ37" s="5565">
        <f t="shared" si="37"/>
        <v>0</v>
      </c>
      <c r="DA37" s="5565">
        <f t="shared" si="37"/>
        <v>0</v>
      </c>
      <c r="DB37" s="5565">
        <f t="shared" ref="DB37:DB39" si="44">IF(C37&lt;&gt;SUM(F37:AH37),1,0)</f>
        <v>0</v>
      </c>
    </row>
    <row r="38" spans="1:106" ht="15" customHeight="1">
      <c r="A38" s="7197"/>
      <c r="B38" s="1637" t="s">
        <v>65</v>
      </c>
      <c r="C38" s="1728">
        <f t="shared" si="38"/>
        <v>0</v>
      </c>
      <c r="D38" s="5626"/>
      <c r="E38" s="5627"/>
      <c r="F38" s="1530"/>
      <c r="G38" s="1608"/>
      <c r="H38" s="1608"/>
      <c r="I38" s="1608"/>
      <c r="J38" s="1608"/>
      <c r="K38" s="1608"/>
      <c r="L38" s="1608"/>
      <c r="M38" s="1608"/>
      <c r="N38" s="1608"/>
      <c r="O38" s="1608"/>
      <c r="P38" s="1608"/>
      <c r="Q38" s="1608"/>
      <c r="R38" s="1608"/>
      <c r="S38" s="1608"/>
      <c r="T38" s="1607"/>
      <c r="U38" s="1607"/>
      <c r="V38" s="1607"/>
      <c r="W38" s="1607"/>
      <c r="X38" s="1607"/>
      <c r="Y38" s="1607"/>
      <c r="Z38" s="1607"/>
      <c r="AA38" s="1607"/>
      <c r="AB38" s="1607"/>
      <c r="AC38" s="1607"/>
      <c r="AD38" s="1607"/>
      <c r="AE38" s="1607"/>
      <c r="AF38" s="1607"/>
      <c r="AG38" s="1607"/>
      <c r="AH38" s="1611"/>
      <c r="AI38" s="1530"/>
      <c r="AJ38" s="5640"/>
      <c r="AK38" s="5639"/>
      <c r="AL38" s="5639"/>
      <c r="AM38" s="5639"/>
      <c r="AN38" s="5638"/>
      <c r="AO38" s="997" t="str">
        <f>CA38&amp;CB38&amp;CD38&amp;CE38&amp;CF38&amp;CG38&amp;CH38</f>
        <v/>
      </c>
      <c r="CA38" s="5563" t="str">
        <f t="shared" si="40"/>
        <v/>
      </c>
      <c r="CB38" s="5563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41"/>
      <c r="CD38" s="5563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63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63" t="str">
        <f t="shared" si="41"/>
        <v/>
      </c>
      <c r="CG38" s="5563" t="str">
        <f t="shared" si="42"/>
        <v/>
      </c>
      <c r="CH38" s="5563" t="str">
        <f t="shared" si="43"/>
        <v/>
      </c>
      <c r="CU38" s="5565">
        <f>IF(C38&lt;&gt;SUM(D38+E38),1,0)</f>
        <v>0</v>
      </c>
      <c r="CV38" s="5565">
        <f>IF(AND(SUM(F38)&gt;0,AI38=""),1,IF(AI38&gt;SUM(F38),1,0))</f>
        <v>0</v>
      </c>
      <c r="CW38" s="5567"/>
      <c r="CX38" s="5565">
        <f t="shared" si="37"/>
        <v>0</v>
      </c>
      <c r="CY38" s="5565">
        <f t="shared" si="37"/>
        <v>0</v>
      </c>
      <c r="CZ38" s="5565">
        <f t="shared" si="37"/>
        <v>0</v>
      </c>
      <c r="DA38" s="5565">
        <f t="shared" si="37"/>
        <v>0</v>
      </c>
      <c r="DB38" s="5565">
        <f t="shared" si="44"/>
        <v>0</v>
      </c>
    </row>
    <row r="39" spans="1:106" ht="15" customHeight="1">
      <c r="A39" s="7198"/>
      <c r="B39" s="1080" t="s">
        <v>99</v>
      </c>
      <c r="C39" s="1639">
        <f>SUM(D39:E39)</f>
        <v>0</v>
      </c>
      <c r="D39" s="5642"/>
      <c r="E39" s="5643"/>
      <c r="F39" s="5644"/>
      <c r="G39" s="5593"/>
      <c r="H39" s="5593"/>
      <c r="I39" s="5593"/>
      <c r="J39" s="5593"/>
      <c r="K39" s="5615"/>
      <c r="L39" s="5615"/>
      <c r="M39" s="5615"/>
      <c r="N39" s="5645"/>
      <c r="O39" s="1616"/>
      <c r="P39" s="5645"/>
      <c r="Q39" s="5645"/>
      <c r="R39" s="1616"/>
      <c r="S39" s="5645"/>
      <c r="T39" s="5615"/>
      <c r="U39" s="5615"/>
      <c r="V39" s="5615"/>
      <c r="W39" s="5615"/>
      <c r="X39" s="5615"/>
      <c r="Y39" s="5615"/>
      <c r="Z39" s="5615"/>
      <c r="AA39" s="5615"/>
      <c r="AB39" s="5615"/>
      <c r="AC39" s="5615"/>
      <c r="AD39" s="5615"/>
      <c r="AE39" s="5615"/>
      <c r="AF39" s="5615"/>
      <c r="AG39" s="5646"/>
      <c r="AH39" s="5616"/>
      <c r="AI39" s="5647"/>
      <c r="AJ39" s="5648"/>
      <c r="AK39" s="5649"/>
      <c r="AL39" s="5649"/>
      <c r="AM39" s="5649"/>
      <c r="AN39" s="5648"/>
      <c r="AO39" s="997" t="str">
        <f>CA39&amp;CC39&amp;CD39&amp;CE39&amp;CF39&amp;CG39&amp;CH39</f>
        <v/>
      </c>
      <c r="CA39" s="5563" t="str">
        <f>IF((D39+E39)&lt;&gt;$C39," * La suma de la variable Sexo (Hombres + Mujeres) no puede ser distinto al Total","")</f>
        <v/>
      </c>
      <c r="CB39" s="5641"/>
      <c r="CC39" s="5563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63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63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63" t="str">
        <f t="shared" si="41"/>
        <v/>
      </c>
      <c r="CG39" s="5563" t="str">
        <f t="shared" si="42"/>
        <v/>
      </c>
      <c r="CH39" s="5563" t="str">
        <f t="shared" si="43"/>
        <v/>
      </c>
      <c r="CU39" s="5565">
        <f>IF(C39&lt;&gt;SUM(D39+E39),1,0)</f>
        <v>0</v>
      </c>
      <c r="CV39" s="5567"/>
      <c r="CW39" s="5565">
        <f>IF(AND(SUM(N39:P39)&gt;0,AJ39=""),1,IF(AJ39&gt;SUM(N39:P39),1,0))</f>
        <v>0</v>
      </c>
      <c r="CX39" s="5565">
        <f t="shared" si="37"/>
        <v>0</v>
      </c>
      <c r="CY39" s="5565">
        <f t="shared" si="37"/>
        <v>0</v>
      </c>
      <c r="CZ39" s="5565">
        <f t="shared" si="37"/>
        <v>0</v>
      </c>
      <c r="DA39" s="5565">
        <f t="shared" si="37"/>
        <v>0</v>
      </c>
      <c r="DB39" s="5565">
        <f t="shared" si="44"/>
        <v>0</v>
      </c>
    </row>
    <row r="40" spans="1:106" ht="18" customHeight="1">
      <c r="A40" s="7145" t="s">
        <v>100</v>
      </c>
      <c r="B40" s="7145"/>
      <c r="C40" s="7145"/>
      <c r="D40" s="7145"/>
      <c r="E40" s="7145"/>
      <c r="F40" s="7145"/>
      <c r="G40" s="7145"/>
      <c r="H40" s="7145"/>
      <c r="I40" s="7145"/>
      <c r="J40" s="7145"/>
      <c r="K40" s="7145"/>
      <c r="L40" s="7145"/>
      <c r="M40" s="7145"/>
      <c r="N40" s="7145"/>
      <c r="O40" s="7145"/>
      <c r="P40" s="7145"/>
      <c r="Q40" s="7145"/>
      <c r="R40" s="7145"/>
      <c r="S40" s="7145"/>
      <c r="T40" s="7145"/>
      <c r="U40" s="7145"/>
      <c r="V40" s="7145"/>
      <c r="W40" s="7145"/>
      <c r="X40" s="7145"/>
      <c r="Y40" s="7145"/>
      <c r="Z40" s="7145"/>
      <c r="AA40" s="7145"/>
      <c r="AB40" s="7145"/>
      <c r="AC40" s="7145"/>
      <c r="AD40" s="7145"/>
      <c r="AE40" s="7145"/>
      <c r="AF40" s="7145"/>
      <c r="AG40" s="7145"/>
      <c r="AH40" s="7145"/>
      <c r="AI40" s="7145"/>
      <c r="AJ40" s="7145"/>
      <c r="AK40" s="7145"/>
      <c r="AL40" s="7145"/>
      <c r="AM40" s="7146"/>
      <c r="AN40" s="5650"/>
      <c r="AO40" s="5651"/>
    </row>
    <row r="41" spans="1:106" ht="15" customHeight="1">
      <c r="A41" s="7175" t="s">
        <v>26</v>
      </c>
      <c r="B41" s="7175" t="s">
        <v>27</v>
      </c>
      <c r="C41" s="7178" t="s">
        <v>77</v>
      </c>
      <c r="D41" s="7179"/>
      <c r="E41" s="7205"/>
      <c r="F41" s="7202" t="s">
        <v>101</v>
      </c>
      <c r="G41" s="7206"/>
      <c r="H41" s="7206"/>
      <c r="I41" s="7206"/>
      <c r="J41" s="7206"/>
      <c r="K41" s="7206"/>
      <c r="L41" s="7206"/>
      <c r="M41" s="7206"/>
      <c r="N41" s="7206"/>
      <c r="O41" s="7206"/>
      <c r="P41" s="7206"/>
      <c r="Q41" s="7206"/>
      <c r="R41" s="7206"/>
      <c r="S41" s="7206"/>
      <c r="T41" s="7206"/>
      <c r="U41" s="7206"/>
      <c r="V41" s="7206"/>
      <c r="W41" s="7206"/>
      <c r="X41" s="7206"/>
      <c r="Y41" s="7206"/>
      <c r="Z41" s="7206"/>
      <c r="AA41" s="7206"/>
      <c r="AB41" s="7206"/>
      <c r="AC41" s="7206"/>
      <c r="AD41" s="7206"/>
      <c r="AE41" s="7206"/>
      <c r="AF41" s="7206"/>
      <c r="AG41" s="7206"/>
      <c r="AH41" s="7206"/>
      <c r="AI41" s="7206"/>
      <c r="AJ41" s="7206"/>
      <c r="AK41" s="7206"/>
      <c r="AL41" s="7206"/>
      <c r="AM41" s="7206"/>
      <c r="AN41" s="7122" t="s">
        <v>36</v>
      </c>
      <c r="AO41" s="7122" t="s">
        <v>37</v>
      </c>
      <c r="AP41" s="7152" t="s">
        <v>102</v>
      </c>
    </row>
    <row r="42" spans="1:106" ht="15" customHeight="1">
      <c r="A42" s="7176"/>
      <c r="B42" s="7176"/>
      <c r="C42" s="7181"/>
      <c r="D42" s="7182"/>
      <c r="E42" s="7183"/>
      <c r="F42" s="7202" t="s">
        <v>103</v>
      </c>
      <c r="G42" s="7203"/>
      <c r="H42" s="7202" t="s">
        <v>42</v>
      </c>
      <c r="I42" s="7203"/>
      <c r="J42" s="7202" t="s">
        <v>43</v>
      </c>
      <c r="K42" s="7203"/>
      <c r="L42" s="7202" t="s">
        <v>44</v>
      </c>
      <c r="M42" s="7203"/>
      <c r="N42" s="7204" t="s">
        <v>45</v>
      </c>
      <c r="O42" s="7167"/>
      <c r="P42" s="7204" t="s">
        <v>46</v>
      </c>
      <c r="Q42" s="7167"/>
      <c r="R42" s="7204" t="s">
        <v>47</v>
      </c>
      <c r="S42" s="7167"/>
      <c r="T42" s="7204" t="s">
        <v>48</v>
      </c>
      <c r="U42" s="7167"/>
      <c r="V42" s="7204" t="s">
        <v>49</v>
      </c>
      <c r="W42" s="7167"/>
      <c r="X42" s="7204" t="s">
        <v>50</v>
      </c>
      <c r="Y42" s="7167"/>
      <c r="Z42" s="7204" t="s">
        <v>51</v>
      </c>
      <c r="AA42" s="7167"/>
      <c r="AB42" s="7204" t="s">
        <v>52</v>
      </c>
      <c r="AC42" s="7167"/>
      <c r="AD42" s="7204" t="s">
        <v>53</v>
      </c>
      <c r="AE42" s="7167"/>
      <c r="AF42" s="7204" t="s">
        <v>54</v>
      </c>
      <c r="AG42" s="7167"/>
      <c r="AH42" s="7204" t="s">
        <v>55</v>
      </c>
      <c r="AI42" s="7167"/>
      <c r="AJ42" s="7204" t="s">
        <v>56</v>
      </c>
      <c r="AK42" s="7167"/>
      <c r="AL42" s="7204" t="s">
        <v>57</v>
      </c>
      <c r="AM42" s="7166"/>
      <c r="AN42" s="7122"/>
      <c r="AO42" s="7122"/>
      <c r="AP42" s="7153"/>
    </row>
    <row r="43" spans="1:106" ht="15" customHeight="1">
      <c r="A43" s="7177"/>
      <c r="B43" s="7177"/>
      <c r="C43" s="5622" t="s">
        <v>79</v>
      </c>
      <c r="D43" s="1489" t="s">
        <v>58</v>
      </c>
      <c r="E43" s="5652" t="s">
        <v>59</v>
      </c>
      <c r="F43" s="5549" t="s">
        <v>58</v>
      </c>
      <c r="G43" s="5550" t="s">
        <v>59</v>
      </c>
      <c r="H43" s="5549" t="s">
        <v>58</v>
      </c>
      <c r="I43" s="5550" t="s">
        <v>59</v>
      </c>
      <c r="J43" s="5549" t="s">
        <v>58</v>
      </c>
      <c r="K43" s="5550" t="s">
        <v>59</v>
      </c>
      <c r="L43" s="5549" t="s">
        <v>58</v>
      </c>
      <c r="M43" s="5550" t="s">
        <v>59</v>
      </c>
      <c r="N43" s="5549" t="s">
        <v>58</v>
      </c>
      <c r="O43" s="5550" t="s">
        <v>59</v>
      </c>
      <c r="P43" s="5549" t="s">
        <v>58</v>
      </c>
      <c r="Q43" s="5550" t="s">
        <v>59</v>
      </c>
      <c r="R43" s="5549" t="s">
        <v>58</v>
      </c>
      <c r="S43" s="5550" t="s">
        <v>59</v>
      </c>
      <c r="T43" s="5549" t="s">
        <v>58</v>
      </c>
      <c r="U43" s="5550" t="s">
        <v>59</v>
      </c>
      <c r="V43" s="5549" t="s">
        <v>58</v>
      </c>
      <c r="W43" s="5550" t="s">
        <v>59</v>
      </c>
      <c r="X43" s="5549" t="s">
        <v>58</v>
      </c>
      <c r="Y43" s="5550" t="s">
        <v>59</v>
      </c>
      <c r="Z43" s="5549" t="s">
        <v>58</v>
      </c>
      <c r="AA43" s="5550" t="s">
        <v>59</v>
      </c>
      <c r="AB43" s="5549" t="s">
        <v>58</v>
      </c>
      <c r="AC43" s="5550" t="s">
        <v>59</v>
      </c>
      <c r="AD43" s="5549" t="s">
        <v>58</v>
      </c>
      <c r="AE43" s="5550" t="s">
        <v>59</v>
      </c>
      <c r="AF43" s="5549" t="s">
        <v>58</v>
      </c>
      <c r="AG43" s="5550" t="s">
        <v>59</v>
      </c>
      <c r="AH43" s="5549" t="s">
        <v>58</v>
      </c>
      <c r="AI43" s="5550" t="s">
        <v>59</v>
      </c>
      <c r="AJ43" s="5549" t="s">
        <v>58</v>
      </c>
      <c r="AK43" s="5550" t="s">
        <v>59</v>
      </c>
      <c r="AL43" s="5549" t="s">
        <v>58</v>
      </c>
      <c r="AM43" s="1489" t="s">
        <v>59</v>
      </c>
      <c r="AN43" s="7122"/>
      <c r="AO43" s="7122"/>
      <c r="AP43" s="7154"/>
    </row>
    <row r="44" spans="1:106" ht="15" customHeight="1">
      <c r="A44" s="7196" t="s">
        <v>104</v>
      </c>
      <c r="B44" s="1712" t="s">
        <v>64</v>
      </c>
      <c r="C44" s="5653">
        <f>SUM(D44:E44)</f>
        <v>0</v>
      </c>
      <c r="D44" s="5654">
        <f>SUM(L44+N44+P44+R44+T44+V44+X44+Z44+AB44+AD44+AF44+AH44+AJ44+AL44)</f>
        <v>0</v>
      </c>
      <c r="E44" s="5655">
        <f>SUM(M44+O44+Q44+S44+U44+W44+Y44+AA44+AC44+AE44+AG44+AI44+AK44+AM44)</f>
        <v>0</v>
      </c>
      <c r="F44" s="1903"/>
      <c r="G44" s="5656"/>
      <c r="H44" s="1903"/>
      <c r="I44" s="5656"/>
      <c r="J44" s="1903"/>
      <c r="K44" s="5656"/>
      <c r="L44" s="1502"/>
      <c r="M44" s="5657"/>
      <c r="N44" s="1502"/>
      <c r="O44" s="5657"/>
      <c r="P44" s="1502"/>
      <c r="Q44" s="5657"/>
      <c r="R44" s="1502"/>
      <c r="S44" s="5657"/>
      <c r="T44" s="1502"/>
      <c r="U44" s="5657"/>
      <c r="V44" s="1502"/>
      <c r="W44" s="5657"/>
      <c r="X44" s="1502"/>
      <c r="Y44" s="5657"/>
      <c r="Z44" s="1502"/>
      <c r="AA44" s="5657"/>
      <c r="AB44" s="1502"/>
      <c r="AC44" s="5657"/>
      <c r="AD44" s="1502"/>
      <c r="AE44" s="5657"/>
      <c r="AF44" s="1502"/>
      <c r="AG44" s="5657"/>
      <c r="AH44" s="1502"/>
      <c r="AI44" s="5657"/>
      <c r="AJ44" s="1502"/>
      <c r="AK44" s="5657"/>
      <c r="AL44" s="1502"/>
      <c r="AM44" s="1645"/>
      <c r="AN44" s="5658"/>
      <c r="AO44" s="5657"/>
      <c r="AP44" s="5659"/>
      <c r="AQ44" s="997" t="str">
        <f>CA44&amp;CB44&amp;CC44</f>
        <v/>
      </c>
      <c r="BU44" s="923"/>
      <c r="BV44" s="923"/>
      <c r="BW44" s="923"/>
      <c r="BX44" s="923"/>
      <c r="BY44" s="923"/>
      <c r="BZ44" s="923"/>
      <c r="CA44" s="5563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63" t="str">
        <f>IF(AND($C44&lt;&gt;0,AO44=""),"* No olvide ingresar la variable "&amp;AO$41&amp;""&amp;" (Digite CERO si no tiene). ",IF(AO44&gt;$C44,"* La variable Migrantes no debe ser mayor al Total Ambos Sexos. ",""))</f>
        <v/>
      </c>
      <c r="CC44" s="5641"/>
      <c r="CD44" s="923"/>
      <c r="CU44" s="5565">
        <f>IF(AND($C44&lt;&gt;0,AN44=""),1,IF(AN44&gt;$C44,1,0))</f>
        <v>0</v>
      </c>
      <c r="CV44" s="5565">
        <f>IF(AND($C44&lt;&gt;0,AO44=""),1,IF(AO44&gt;$C44,1,0))</f>
        <v>0</v>
      </c>
      <c r="CW44" s="5660"/>
    </row>
    <row r="45" spans="1:106" ht="15" customHeight="1">
      <c r="A45" s="7197"/>
      <c r="B45" s="1637" t="s">
        <v>98</v>
      </c>
      <c r="C45" s="5661">
        <f t="shared" ref="C45:C66" si="45">SUM(D45:E45)</f>
        <v>0</v>
      </c>
      <c r="D45" s="5662">
        <f t="shared" ref="D45:E47" si="46">SUM(L45+N45+P45+R45+T45+V45+X45+Z45+AB45+AD45+AF45+AH45+AJ45+AL45)</f>
        <v>0</v>
      </c>
      <c r="E45" s="5663">
        <f t="shared" si="46"/>
        <v>0</v>
      </c>
      <c r="F45" s="5664"/>
      <c r="G45" s="5665"/>
      <c r="H45" s="1608"/>
      <c r="I45" s="5665"/>
      <c r="J45" s="1608"/>
      <c r="K45" s="5665"/>
      <c r="L45" s="1530"/>
      <c r="M45" s="1531"/>
      <c r="N45" s="1530"/>
      <c r="O45" s="1531"/>
      <c r="P45" s="1530"/>
      <c r="Q45" s="1531"/>
      <c r="R45" s="1530"/>
      <c r="S45" s="1531"/>
      <c r="T45" s="1530"/>
      <c r="U45" s="1531"/>
      <c r="V45" s="1530"/>
      <c r="W45" s="1531"/>
      <c r="X45" s="1530"/>
      <c r="Y45" s="1531"/>
      <c r="Z45" s="1530"/>
      <c r="AA45" s="1531"/>
      <c r="AB45" s="1530"/>
      <c r="AC45" s="1531"/>
      <c r="AD45" s="1530"/>
      <c r="AE45" s="1531"/>
      <c r="AF45" s="1530"/>
      <c r="AG45" s="1531"/>
      <c r="AH45" s="1530"/>
      <c r="AI45" s="1531"/>
      <c r="AJ45" s="1530"/>
      <c r="AK45" s="1531"/>
      <c r="AL45" s="1530"/>
      <c r="AM45" s="1611"/>
      <c r="AN45" s="1534"/>
      <c r="AO45" s="1531"/>
      <c r="AP45" s="5666"/>
      <c r="AQ45" s="997" t="str">
        <f t="shared" ref="AQ45:AQ66" si="47">CA45&amp;CB45&amp;CC45</f>
        <v/>
      </c>
      <c r="BU45" s="923"/>
      <c r="BV45" s="923"/>
      <c r="BW45" s="923"/>
      <c r="BX45" s="923"/>
      <c r="BY45" s="923"/>
      <c r="BZ45" s="923"/>
      <c r="CA45" s="5563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63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41"/>
      <c r="CD45" s="923"/>
      <c r="CU45" s="5565">
        <f t="shared" ref="CU45:CU66" si="50">IF(AND($C45&lt;&gt;0,AN45=""),1,IF(AN45&gt;$C45,1,0))</f>
        <v>0</v>
      </c>
      <c r="CV45" s="5565">
        <f t="shared" ref="CV45:CV66" si="51">IF(AND($C45&lt;&gt;0,AO45=""),1,IF(AO45&gt;$C45,1,0))</f>
        <v>0</v>
      </c>
      <c r="CW45" s="5660"/>
    </row>
    <row r="46" spans="1:106" ht="13.5" customHeight="1">
      <c r="A46" s="7197"/>
      <c r="B46" s="1637" t="s">
        <v>105</v>
      </c>
      <c r="C46" s="5661">
        <f t="shared" si="45"/>
        <v>0</v>
      </c>
      <c r="D46" s="5662">
        <f t="shared" si="46"/>
        <v>0</v>
      </c>
      <c r="E46" s="5663">
        <f t="shared" si="46"/>
        <v>0</v>
      </c>
      <c r="F46" s="5576"/>
      <c r="G46" s="5667"/>
      <c r="H46" s="946"/>
      <c r="I46" s="5667"/>
      <c r="J46" s="946"/>
      <c r="K46" s="5667"/>
      <c r="L46" s="1530"/>
      <c r="M46" s="1531"/>
      <c r="N46" s="1530"/>
      <c r="O46" s="1531"/>
      <c r="P46" s="1530"/>
      <c r="Q46" s="1531"/>
      <c r="R46" s="1530"/>
      <c r="S46" s="1531"/>
      <c r="T46" s="1530"/>
      <c r="U46" s="1531"/>
      <c r="V46" s="1530"/>
      <c r="W46" s="1531"/>
      <c r="X46" s="1530"/>
      <c r="Y46" s="1531"/>
      <c r="Z46" s="1530"/>
      <c r="AA46" s="1531"/>
      <c r="AB46" s="1530"/>
      <c r="AC46" s="1531"/>
      <c r="AD46" s="1530"/>
      <c r="AE46" s="1531"/>
      <c r="AF46" s="1530"/>
      <c r="AG46" s="1531"/>
      <c r="AH46" s="1530"/>
      <c r="AI46" s="1531"/>
      <c r="AJ46" s="1530"/>
      <c r="AK46" s="1531"/>
      <c r="AL46" s="1530"/>
      <c r="AM46" s="1611"/>
      <c r="AN46" s="1534"/>
      <c r="AO46" s="1531"/>
      <c r="AP46" s="5666"/>
      <c r="AQ46" s="997" t="str">
        <f t="shared" si="47"/>
        <v/>
      </c>
      <c r="BU46" s="923"/>
      <c r="BV46" s="923"/>
      <c r="BW46" s="923"/>
      <c r="BX46" s="923"/>
      <c r="BY46" s="923"/>
      <c r="BZ46" s="923"/>
      <c r="CA46" s="5563" t="str">
        <f t="shared" si="48"/>
        <v/>
      </c>
      <c r="CB46" s="5563" t="str">
        <f t="shared" si="49"/>
        <v/>
      </c>
      <c r="CC46" s="5641"/>
      <c r="CD46" s="923"/>
      <c r="CU46" s="5565">
        <f t="shared" si="50"/>
        <v>0</v>
      </c>
      <c r="CV46" s="5565">
        <f t="shared" si="51"/>
        <v>0</v>
      </c>
      <c r="CW46" s="5660"/>
    </row>
    <row r="47" spans="1:106" ht="13.5" customHeight="1">
      <c r="A47" s="7198"/>
      <c r="B47" s="1080" t="s">
        <v>99</v>
      </c>
      <c r="C47" s="5668">
        <f t="shared" si="45"/>
        <v>0</v>
      </c>
      <c r="D47" s="5669">
        <f t="shared" si="46"/>
        <v>0</v>
      </c>
      <c r="E47" s="5670">
        <f t="shared" si="46"/>
        <v>0</v>
      </c>
      <c r="F47" s="5576"/>
      <c r="G47" s="5671"/>
      <c r="H47" s="5576"/>
      <c r="I47" s="5671"/>
      <c r="J47" s="5576"/>
      <c r="K47" s="5671"/>
      <c r="L47" s="1510"/>
      <c r="M47" s="1541"/>
      <c r="N47" s="1510"/>
      <c r="O47" s="1541"/>
      <c r="P47" s="1510"/>
      <c r="Q47" s="1541"/>
      <c r="R47" s="1510"/>
      <c r="S47" s="1541"/>
      <c r="T47" s="1510"/>
      <c r="U47" s="1541"/>
      <c r="V47" s="1510"/>
      <c r="W47" s="1541"/>
      <c r="X47" s="1510"/>
      <c r="Y47" s="1541"/>
      <c r="Z47" s="1510"/>
      <c r="AA47" s="1541"/>
      <c r="AB47" s="1510"/>
      <c r="AC47" s="1541"/>
      <c r="AD47" s="1510"/>
      <c r="AE47" s="1541"/>
      <c r="AF47" s="1510"/>
      <c r="AG47" s="1541"/>
      <c r="AH47" s="1510"/>
      <c r="AI47" s="1541"/>
      <c r="AJ47" s="1510"/>
      <c r="AK47" s="1541"/>
      <c r="AL47" s="1510"/>
      <c r="AM47" s="1617"/>
      <c r="AN47" s="1544"/>
      <c r="AO47" s="1541"/>
      <c r="AP47" s="5666"/>
      <c r="AQ47" s="997" t="str">
        <f t="shared" si="47"/>
        <v/>
      </c>
      <c r="BU47" s="923"/>
      <c r="BV47" s="923"/>
      <c r="BW47" s="923"/>
      <c r="BX47" s="923"/>
      <c r="BY47" s="923"/>
      <c r="BZ47" s="923"/>
      <c r="CA47" s="5563" t="str">
        <f t="shared" si="48"/>
        <v/>
      </c>
      <c r="CB47" s="5563" t="str">
        <f t="shared" si="49"/>
        <v/>
      </c>
      <c r="CC47" s="5641"/>
      <c r="CD47" s="923"/>
      <c r="CU47" s="5565">
        <f t="shared" si="50"/>
        <v>0</v>
      </c>
      <c r="CV47" s="5565">
        <f t="shared" si="51"/>
        <v>0</v>
      </c>
      <c r="CW47" s="5660"/>
    </row>
    <row r="48" spans="1:106" ht="13.5" customHeight="1">
      <c r="A48" s="7197" t="s">
        <v>106</v>
      </c>
      <c r="B48" s="1712" t="s">
        <v>64</v>
      </c>
      <c r="C48" s="5653">
        <f t="shared" si="45"/>
        <v>0</v>
      </c>
      <c r="D48" s="5654">
        <f t="shared" ref="D48:E53" si="52">SUM(AF48+AH48+AJ48+AL48)</f>
        <v>0</v>
      </c>
      <c r="E48" s="5655">
        <f t="shared" si="52"/>
        <v>0</v>
      </c>
      <c r="F48" s="1903"/>
      <c r="G48" s="5672"/>
      <c r="H48" s="1903"/>
      <c r="I48" s="5672"/>
      <c r="J48" s="1903"/>
      <c r="K48" s="5656"/>
      <c r="L48" s="1903"/>
      <c r="M48" s="5656"/>
      <c r="N48" s="1903"/>
      <c r="O48" s="5656"/>
      <c r="P48" s="1903"/>
      <c r="Q48" s="5656"/>
      <c r="R48" s="1903"/>
      <c r="S48" s="5656"/>
      <c r="T48" s="1903"/>
      <c r="U48" s="5656"/>
      <c r="V48" s="1903"/>
      <c r="W48" s="5656"/>
      <c r="X48" s="1903"/>
      <c r="Y48" s="5656"/>
      <c r="Z48" s="1903"/>
      <c r="AA48" s="5656"/>
      <c r="AB48" s="1903"/>
      <c r="AC48" s="5656"/>
      <c r="AD48" s="1903"/>
      <c r="AE48" s="5656"/>
      <c r="AF48" s="1502"/>
      <c r="AG48" s="5657"/>
      <c r="AH48" s="1502"/>
      <c r="AI48" s="5657"/>
      <c r="AJ48" s="1502"/>
      <c r="AK48" s="5657"/>
      <c r="AL48" s="1502"/>
      <c r="AM48" s="1645"/>
      <c r="AN48" s="5658"/>
      <c r="AO48" s="5657"/>
      <c r="AP48" s="5659"/>
      <c r="AQ48" s="997" t="str">
        <f t="shared" si="47"/>
        <v/>
      </c>
      <c r="BU48" s="923"/>
      <c r="BV48" s="923"/>
      <c r="BW48" s="923"/>
      <c r="BX48" s="923"/>
      <c r="BY48" s="923"/>
      <c r="BZ48" s="923"/>
      <c r="CA48" s="5563" t="str">
        <f t="shared" si="48"/>
        <v/>
      </c>
      <c r="CB48" s="5563" t="str">
        <f t="shared" si="49"/>
        <v/>
      </c>
      <c r="CC48" s="5641"/>
      <c r="CD48" s="923"/>
      <c r="CU48" s="5565">
        <f t="shared" si="50"/>
        <v>0</v>
      </c>
      <c r="CV48" s="5565">
        <f t="shared" si="51"/>
        <v>0</v>
      </c>
    </row>
    <row r="49" spans="1:100" ht="13.5" customHeight="1">
      <c r="A49" s="7197"/>
      <c r="B49" s="1637" t="s">
        <v>98</v>
      </c>
      <c r="C49" s="5673">
        <f t="shared" si="45"/>
        <v>0</v>
      </c>
      <c r="D49" s="5674">
        <f t="shared" si="52"/>
        <v>0</v>
      </c>
      <c r="E49" s="5675">
        <f t="shared" si="52"/>
        <v>0</v>
      </c>
      <c r="F49" s="5676"/>
      <c r="G49" s="5677"/>
      <c r="H49" s="5676"/>
      <c r="I49" s="5677"/>
      <c r="J49" s="5676"/>
      <c r="K49" s="5678"/>
      <c r="L49" s="5676"/>
      <c r="M49" s="5678"/>
      <c r="N49" s="5676"/>
      <c r="O49" s="5678"/>
      <c r="P49" s="5676"/>
      <c r="Q49" s="5678"/>
      <c r="R49" s="5676"/>
      <c r="S49" s="5678"/>
      <c r="T49" s="5676"/>
      <c r="U49" s="5678"/>
      <c r="V49" s="5676"/>
      <c r="W49" s="5678"/>
      <c r="X49" s="5676"/>
      <c r="Y49" s="5678"/>
      <c r="Z49" s="5676"/>
      <c r="AA49" s="5678"/>
      <c r="AB49" s="5676"/>
      <c r="AC49" s="5678"/>
      <c r="AD49" s="5676"/>
      <c r="AE49" s="5678"/>
      <c r="AF49" s="989"/>
      <c r="AG49" s="1769"/>
      <c r="AH49" s="989"/>
      <c r="AI49" s="1769"/>
      <c r="AJ49" s="989"/>
      <c r="AK49" s="1769"/>
      <c r="AL49" s="989"/>
      <c r="AM49" s="5609"/>
      <c r="AN49" s="5679"/>
      <c r="AO49" s="1769"/>
      <c r="AP49" s="5680"/>
      <c r="AQ49" s="997" t="str">
        <f t="shared" si="47"/>
        <v/>
      </c>
      <c r="BU49" s="923"/>
      <c r="BV49" s="923"/>
      <c r="BW49" s="923"/>
      <c r="BX49" s="923"/>
      <c r="BY49" s="923"/>
      <c r="BZ49" s="923"/>
      <c r="CA49" s="5563" t="str">
        <f t="shared" si="48"/>
        <v/>
      </c>
      <c r="CB49" s="5563" t="str">
        <f t="shared" si="49"/>
        <v/>
      </c>
      <c r="CC49" s="5641"/>
      <c r="CD49" s="923"/>
      <c r="CU49" s="5565">
        <f t="shared" si="50"/>
        <v>0</v>
      </c>
      <c r="CV49" s="5565">
        <f t="shared" si="51"/>
        <v>0</v>
      </c>
    </row>
    <row r="50" spans="1:100" ht="22.5">
      <c r="A50" s="7198"/>
      <c r="B50" s="5536" t="s">
        <v>107</v>
      </c>
      <c r="C50" s="5668">
        <f t="shared" si="45"/>
        <v>0</v>
      </c>
      <c r="D50" s="5669">
        <f t="shared" si="52"/>
        <v>0</v>
      </c>
      <c r="E50" s="5670">
        <f t="shared" si="52"/>
        <v>0</v>
      </c>
      <c r="F50" s="1613"/>
      <c r="G50" s="5681"/>
      <c r="H50" s="1613"/>
      <c r="I50" s="5681"/>
      <c r="J50" s="1613"/>
      <c r="K50" s="5682"/>
      <c r="L50" s="1613"/>
      <c r="M50" s="5682"/>
      <c r="N50" s="1613"/>
      <c r="O50" s="5682"/>
      <c r="P50" s="1613"/>
      <c r="Q50" s="5682"/>
      <c r="R50" s="1613"/>
      <c r="S50" s="5682"/>
      <c r="T50" s="1613"/>
      <c r="U50" s="5682"/>
      <c r="V50" s="1613"/>
      <c r="W50" s="5682"/>
      <c r="X50" s="1613"/>
      <c r="Y50" s="5682"/>
      <c r="Z50" s="1613"/>
      <c r="AA50" s="5682"/>
      <c r="AB50" s="1613"/>
      <c r="AC50" s="5682"/>
      <c r="AD50" s="1613"/>
      <c r="AE50" s="5682"/>
      <c r="AF50" s="1510"/>
      <c r="AG50" s="1541"/>
      <c r="AH50" s="1510"/>
      <c r="AI50" s="1541"/>
      <c r="AJ50" s="1510"/>
      <c r="AK50" s="1541"/>
      <c r="AL50" s="1510"/>
      <c r="AM50" s="1617"/>
      <c r="AN50" s="1544"/>
      <c r="AO50" s="1541"/>
      <c r="AP50" s="5683"/>
      <c r="AQ50" s="997" t="str">
        <f t="shared" si="47"/>
        <v/>
      </c>
      <c r="BU50" s="923"/>
      <c r="BV50" s="923"/>
      <c r="BW50" s="923"/>
      <c r="BX50" s="923"/>
      <c r="BY50" s="923"/>
      <c r="BZ50" s="923"/>
      <c r="CA50" s="5563" t="str">
        <f t="shared" si="48"/>
        <v/>
      </c>
      <c r="CB50" s="5563" t="str">
        <f t="shared" si="49"/>
        <v/>
      </c>
      <c r="CC50" s="5641"/>
      <c r="CD50" s="923"/>
      <c r="CU50" s="5565">
        <f t="shared" si="50"/>
        <v>0</v>
      </c>
      <c r="CV50" s="5565">
        <f t="shared" si="51"/>
        <v>0</v>
      </c>
    </row>
    <row r="51" spans="1:100" ht="13.5" customHeight="1">
      <c r="A51" s="7196" t="s">
        <v>108</v>
      </c>
      <c r="B51" s="1712" t="s">
        <v>64</v>
      </c>
      <c r="C51" s="5653">
        <f t="shared" si="45"/>
        <v>0</v>
      </c>
      <c r="D51" s="5654">
        <f t="shared" si="52"/>
        <v>0</v>
      </c>
      <c r="E51" s="5655">
        <f t="shared" si="52"/>
        <v>0</v>
      </c>
      <c r="F51" s="1903"/>
      <c r="G51" s="5672"/>
      <c r="H51" s="1903"/>
      <c r="I51" s="5672"/>
      <c r="J51" s="1903"/>
      <c r="K51" s="5656"/>
      <c r="L51" s="1903"/>
      <c r="M51" s="5656"/>
      <c r="N51" s="1903"/>
      <c r="O51" s="5656"/>
      <c r="P51" s="1903"/>
      <c r="Q51" s="5656"/>
      <c r="R51" s="1903"/>
      <c r="S51" s="5656"/>
      <c r="T51" s="1903"/>
      <c r="U51" s="5656"/>
      <c r="V51" s="1903"/>
      <c r="W51" s="5656"/>
      <c r="X51" s="1903"/>
      <c r="Y51" s="5656"/>
      <c r="Z51" s="1903"/>
      <c r="AA51" s="5656"/>
      <c r="AB51" s="1903"/>
      <c r="AC51" s="5656"/>
      <c r="AD51" s="1903"/>
      <c r="AE51" s="5656"/>
      <c r="AF51" s="1502"/>
      <c r="AG51" s="5657"/>
      <c r="AH51" s="1502"/>
      <c r="AI51" s="5657"/>
      <c r="AJ51" s="1502"/>
      <c r="AK51" s="5657"/>
      <c r="AL51" s="1502"/>
      <c r="AM51" s="1645"/>
      <c r="AN51" s="5658"/>
      <c r="AO51" s="5657"/>
      <c r="AP51" s="5659"/>
      <c r="AQ51" s="997" t="str">
        <f t="shared" si="47"/>
        <v/>
      </c>
      <c r="BU51" s="923"/>
      <c r="BV51" s="923"/>
      <c r="BW51" s="923"/>
      <c r="BX51" s="923"/>
      <c r="BY51" s="923"/>
      <c r="BZ51" s="923"/>
      <c r="CA51" s="5563" t="str">
        <f t="shared" si="48"/>
        <v/>
      </c>
      <c r="CB51" s="5563" t="str">
        <f t="shared" si="49"/>
        <v/>
      </c>
      <c r="CC51" s="5641"/>
      <c r="CD51" s="923"/>
      <c r="CU51" s="5565">
        <f t="shared" si="50"/>
        <v>0</v>
      </c>
      <c r="CV51" s="5565">
        <f t="shared" si="51"/>
        <v>0</v>
      </c>
    </row>
    <row r="52" spans="1:100" ht="15" customHeight="1">
      <c r="A52" s="7197"/>
      <c r="B52" s="1637" t="s">
        <v>98</v>
      </c>
      <c r="C52" s="5673">
        <f t="shared" si="45"/>
        <v>0</v>
      </c>
      <c r="D52" s="5674">
        <f t="shared" si="52"/>
        <v>0</v>
      </c>
      <c r="E52" s="5675">
        <f t="shared" si="52"/>
        <v>0</v>
      </c>
      <c r="F52" s="5676"/>
      <c r="G52" s="5677"/>
      <c r="H52" s="5676"/>
      <c r="I52" s="5677"/>
      <c r="J52" s="5676"/>
      <c r="K52" s="5678"/>
      <c r="L52" s="5676"/>
      <c r="M52" s="5678"/>
      <c r="N52" s="5676"/>
      <c r="O52" s="5678"/>
      <c r="P52" s="5676"/>
      <c r="Q52" s="5678"/>
      <c r="R52" s="5676"/>
      <c r="S52" s="5678"/>
      <c r="T52" s="5676"/>
      <c r="U52" s="5678"/>
      <c r="V52" s="5676"/>
      <c r="W52" s="5678"/>
      <c r="X52" s="5676"/>
      <c r="Y52" s="5678"/>
      <c r="Z52" s="5676"/>
      <c r="AA52" s="5678"/>
      <c r="AB52" s="5676"/>
      <c r="AC52" s="5678"/>
      <c r="AD52" s="5676"/>
      <c r="AE52" s="5678"/>
      <c r="AF52" s="989"/>
      <c r="AG52" s="1769"/>
      <c r="AH52" s="989"/>
      <c r="AI52" s="1769"/>
      <c r="AJ52" s="989"/>
      <c r="AK52" s="1769"/>
      <c r="AL52" s="989"/>
      <c r="AM52" s="5609"/>
      <c r="AN52" s="5679"/>
      <c r="AO52" s="1769"/>
      <c r="AP52" s="5680"/>
      <c r="AQ52" s="997" t="str">
        <f t="shared" si="47"/>
        <v/>
      </c>
      <c r="BU52" s="923"/>
      <c r="BV52" s="923"/>
      <c r="BW52" s="923"/>
      <c r="BX52" s="923"/>
      <c r="BY52" s="923"/>
      <c r="BZ52" s="923"/>
      <c r="CA52" s="5563" t="str">
        <f t="shared" si="48"/>
        <v/>
      </c>
      <c r="CB52" s="5563" t="str">
        <f t="shared" si="49"/>
        <v/>
      </c>
      <c r="CC52" s="5641"/>
      <c r="CD52" s="923"/>
      <c r="CU52" s="5565">
        <f t="shared" si="50"/>
        <v>0</v>
      </c>
      <c r="CV52" s="5565">
        <f t="shared" si="51"/>
        <v>0</v>
      </c>
    </row>
    <row r="53" spans="1:100" ht="24.6" customHeight="1">
      <c r="A53" s="7198"/>
      <c r="B53" s="5536" t="s">
        <v>107</v>
      </c>
      <c r="C53" s="5668">
        <f t="shared" si="45"/>
        <v>0</v>
      </c>
      <c r="D53" s="5669">
        <f t="shared" si="52"/>
        <v>0</v>
      </c>
      <c r="E53" s="5670">
        <f t="shared" si="52"/>
        <v>0</v>
      </c>
      <c r="F53" s="1613"/>
      <c r="G53" s="5681"/>
      <c r="H53" s="1613"/>
      <c r="I53" s="5681"/>
      <c r="J53" s="1613"/>
      <c r="K53" s="5682"/>
      <c r="L53" s="1613"/>
      <c r="M53" s="5682"/>
      <c r="N53" s="1613"/>
      <c r="O53" s="5682"/>
      <c r="P53" s="1613"/>
      <c r="Q53" s="5682"/>
      <c r="R53" s="1613"/>
      <c r="S53" s="5682"/>
      <c r="T53" s="1613"/>
      <c r="U53" s="5682"/>
      <c r="V53" s="1613"/>
      <c r="W53" s="5682"/>
      <c r="X53" s="1613"/>
      <c r="Y53" s="5682"/>
      <c r="Z53" s="1613"/>
      <c r="AA53" s="5682"/>
      <c r="AB53" s="1613"/>
      <c r="AC53" s="5682"/>
      <c r="AD53" s="1613"/>
      <c r="AE53" s="5682"/>
      <c r="AF53" s="1510"/>
      <c r="AG53" s="1541"/>
      <c r="AH53" s="1510"/>
      <c r="AI53" s="1541"/>
      <c r="AJ53" s="1510"/>
      <c r="AK53" s="1541"/>
      <c r="AL53" s="1510"/>
      <c r="AM53" s="1617"/>
      <c r="AN53" s="1544"/>
      <c r="AO53" s="1541"/>
      <c r="AP53" s="5683"/>
      <c r="AQ53" s="997" t="str">
        <f t="shared" si="47"/>
        <v/>
      </c>
      <c r="BU53" s="923"/>
      <c r="BV53" s="923"/>
      <c r="BW53" s="923"/>
      <c r="BX53" s="923"/>
      <c r="BY53" s="923"/>
      <c r="BZ53" s="923"/>
      <c r="CA53" s="5563" t="str">
        <f t="shared" si="48"/>
        <v/>
      </c>
      <c r="CB53" s="5563" t="str">
        <f t="shared" si="49"/>
        <v/>
      </c>
      <c r="CC53" s="5641"/>
      <c r="CD53" s="923"/>
      <c r="CU53" s="5565">
        <f t="shared" si="50"/>
        <v>0</v>
      </c>
      <c r="CV53" s="5565">
        <f t="shared" si="51"/>
        <v>0</v>
      </c>
    </row>
    <row r="54" spans="1:100" ht="15" customHeight="1">
      <c r="A54" s="7196" t="s">
        <v>109</v>
      </c>
      <c r="B54" s="1712" t="s">
        <v>64</v>
      </c>
      <c r="C54" s="5653">
        <f t="shared" si="45"/>
        <v>0</v>
      </c>
      <c r="D54" s="5654">
        <f t="shared" ref="D54:D62" si="53">SUM(F54+H54+J54+L54+N54+P54+R54+T54+V54+X54+Z54+AB54+AD54+AF54+AH54+AJ54+AL54)</f>
        <v>0</v>
      </c>
      <c r="E54" s="5655">
        <f t="shared" ref="E54:E62" si="54">SUM(G54+I54+K54+M54+O54+Q54+S54+U54+W54+Y54+AA54+AC54+AE54+AG54+AI54+AK54+AM54)</f>
        <v>0</v>
      </c>
      <c r="F54" s="1502"/>
      <c r="G54" s="5657"/>
      <c r="H54" s="1502"/>
      <c r="I54" s="5657"/>
      <c r="J54" s="1502"/>
      <c r="K54" s="5657"/>
      <c r="L54" s="1502"/>
      <c r="M54" s="5657"/>
      <c r="N54" s="1502"/>
      <c r="O54" s="5657"/>
      <c r="P54" s="1502"/>
      <c r="Q54" s="5657"/>
      <c r="R54" s="1502"/>
      <c r="S54" s="5657"/>
      <c r="T54" s="1502"/>
      <c r="U54" s="5657"/>
      <c r="V54" s="1502"/>
      <c r="W54" s="5657"/>
      <c r="X54" s="1502"/>
      <c r="Y54" s="5657"/>
      <c r="Z54" s="1502"/>
      <c r="AA54" s="5657"/>
      <c r="AB54" s="1502"/>
      <c r="AC54" s="5657"/>
      <c r="AD54" s="1502"/>
      <c r="AE54" s="5657"/>
      <c r="AF54" s="1502"/>
      <c r="AG54" s="5657"/>
      <c r="AH54" s="1502"/>
      <c r="AI54" s="5657"/>
      <c r="AJ54" s="1502"/>
      <c r="AK54" s="5657"/>
      <c r="AL54" s="1502"/>
      <c r="AM54" s="1645"/>
      <c r="AN54" s="5658"/>
      <c r="AO54" s="5657"/>
      <c r="AP54" s="5659"/>
      <c r="AQ54" s="997" t="str">
        <f t="shared" si="47"/>
        <v/>
      </c>
      <c r="BU54" s="923"/>
      <c r="BV54" s="923"/>
      <c r="BW54" s="923"/>
      <c r="BX54" s="923"/>
      <c r="BY54" s="923"/>
      <c r="BZ54" s="923"/>
      <c r="CA54" s="5563" t="str">
        <f t="shared" si="48"/>
        <v/>
      </c>
      <c r="CB54" s="5563" t="str">
        <f t="shared" si="49"/>
        <v/>
      </c>
      <c r="CC54" s="5641"/>
      <c r="CD54" s="923"/>
      <c r="CU54" s="5565">
        <f t="shared" si="50"/>
        <v>0</v>
      </c>
      <c r="CV54" s="5565">
        <f t="shared" si="51"/>
        <v>0</v>
      </c>
    </row>
    <row r="55" spans="1:100" ht="15" customHeight="1">
      <c r="A55" s="7197"/>
      <c r="B55" s="1637" t="s">
        <v>98</v>
      </c>
      <c r="C55" s="5661">
        <f t="shared" si="45"/>
        <v>0</v>
      </c>
      <c r="D55" s="5662">
        <f t="shared" si="53"/>
        <v>0</v>
      </c>
      <c r="E55" s="5663">
        <f t="shared" si="54"/>
        <v>0</v>
      </c>
      <c r="F55" s="1530"/>
      <c r="G55" s="1531"/>
      <c r="H55" s="1530"/>
      <c r="I55" s="1531"/>
      <c r="J55" s="1530"/>
      <c r="K55" s="1531"/>
      <c r="L55" s="1530"/>
      <c r="M55" s="1531"/>
      <c r="N55" s="1530"/>
      <c r="O55" s="1531"/>
      <c r="P55" s="1530"/>
      <c r="Q55" s="1531"/>
      <c r="R55" s="1530"/>
      <c r="S55" s="1531"/>
      <c r="T55" s="1530"/>
      <c r="U55" s="1531"/>
      <c r="V55" s="1530"/>
      <c r="W55" s="1531"/>
      <c r="X55" s="1530"/>
      <c r="Y55" s="1531"/>
      <c r="Z55" s="1530"/>
      <c r="AA55" s="1531"/>
      <c r="AB55" s="1530"/>
      <c r="AC55" s="1531"/>
      <c r="AD55" s="1530"/>
      <c r="AE55" s="1531"/>
      <c r="AF55" s="1530"/>
      <c r="AG55" s="1531"/>
      <c r="AH55" s="1530"/>
      <c r="AI55" s="1531"/>
      <c r="AJ55" s="1530"/>
      <c r="AK55" s="1531"/>
      <c r="AL55" s="1530"/>
      <c r="AM55" s="1611"/>
      <c r="AN55" s="1534"/>
      <c r="AO55" s="1531"/>
      <c r="AP55" s="5666"/>
      <c r="AQ55" s="997" t="str">
        <f t="shared" si="47"/>
        <v/>
      </c>
      <c r="BU55" s="923"/>
      <c r="BV55" s="923"/>
      <c r="BW55" s="923"/>
      <c r="BX55" s="923"/>
      <c r="BY55" s="923"/>
      <c r="BZ55" s="923"/>
      <c r="CA55" s="5563" t="str">
        <f t="shared" si="48"/>
        <v/>
      </c>
      <c r="CB55" s="5563" t="str">
        <f t="shared" si="49"/>
        <v/>
      </c>
      <c r="CC55" s="5641"/>
      <c r="CD55" s="923"/>
      <c r="CU55" s="5565">
        <f t="shared" si="50"/>
        <v>0</v>
      </c>
      <c r="CV55" s="5565">
        <f t="shared" si="51"/>
        <v>0</v>
      </c>
    </row>
    <row r="56" spans="1:100" ht="15" customHeight="1">
      <c r="A56" s="7198"/>
      <c r="B56" s="1637" t="s">
        <v>65</v>
      </c>
      <c r="C56" s="5668">
        <f t="shared" si="45"/>
        <v>0</v>
      </c>
      <c r="D56" s="5669">
        <f t="shared" si="53"/>
        <v>0</v>
      </c>
      <c r="E56" s="5670">
        <f t="shared" si="54"/>
        <v>0</v>
      </c>
      <c r="F56" s="1510"/>
      <c r="G56" s="1541"/>
      <c r="H56" s="1510"/>
      <c r="I56" s="1541"/>
      <c r="J56" s="1510"/>
      <c r="K56" s="1541"/>
      <c r="L56" s="1510"/>
      <c r="M56" s="1541"/>
      <c r="N56" s="1510"/>
      <c r="O56" s="1541"/>
      <c r="P56" s="1510"/>
      <c r="Q56" s="1541"/>
      <c r="R56" s="1510"/>
      <c r="S56" s="1541"/>
      <c r="T56" s="1510"/>
      <c r="U56" s="1541"/>
      <c r="V56" s="1510"/>
      <c r="W56" s="1541"/>
      <c r="X56" s="1510"/>
      <c r="Y56" s="1541"/>
      <c r="Z56" s="1510"/>
      <c r="AA56" s="1541"/>
      <c r="AB56" s="1510"/>
      <c r="AC56" s="1541"/>
      <c r="AD56" s="1510"/>
      <c r="AE56" s="1541"/>
      <c r="AF56" s="1510"/>
      <c r="AG56" s="1541"/>
      <c r="AH56" s="1510"/>
      <c r="AI56" s="1541"/>
      <c r="AJ56" s="1510"/>
      <c r="AK56" s="1541"/>
      <c r="AL56" s="1510"/>
      <c r="AM56" s="1617"/>
      <c r="AN56" s="1544"/>
      <c r="AO56" s="1541"/>
      <c r="AP56" s="5683"/>
      <c r="AQ56" s="997" t="str">
        <f t="shared" si="47"/>
        <v/>
      </c>
      <c r="BU56" s="923"/>
      <c r="BV56" s="923"/>
      <c r="BW56" s="923"/>
      <c r="BX56" s="923"/>
      <c r="BY56" s="923"/>
      <c r="BZ56" s="923"/>
      <c r="CA56" s="5563" t="str">
        <f t="shared" si="48"/>
        <v/>
      </c>
      <c r="CB56" s="5563" t="str">
        <f t="shared" si="49"/>
        <v/>
      </c>
      <c r="CC56" s="5641"/>
      <c r="CD56" s="923"/>
      <c r="CU56" s="5565">
        <f t="shared" si="50"/>
        <v>0</v>
      </c>
      <c r="CV56" s="5565">
        <f t="shared" si="51"/>
        <v>0</v>
      </c>
    </row>
    <row r="57" spans="1:100" ht="15" customHeight="1">
      <c r="A57" s="7199" t="s">
        <v>110</v>
      </c>
      <c r="B57" s="1712" t="s">
        <v>64</v>
      </c>
      <c r="C57" s="5653">
        <f t="shared" si="45"/>
        <v>0</v>
      </c>
      <c r="D57" s="5654">
        <f t="shared" si="53"/>
        <v>0</v>
      </c>
      <c r="E57" s="5655">
        <f t="shared" si="54"/>
        <v>0</v>
      </c>
      <c r="F57" s="1502"/>
      <c r="G57" s="5657"/>
      <c r="H57" s="1502"/>
      <c r="I57" s="5657"/>
      <c r="J57" s="1502"/>
      <c r="K57" s="5657"/>
      <c r="L57" s="1502"/>
      <c r="M57" s="5657"/>
      <c r="N57" s="1502"/>
      <c r="O57" s="5657"/>
      <c r="P57" s="1502"/>
      <c r="Q57" s="5657"/>
      <c r="R57" s="1502"/>
      <c r="S57" s="5657"/>
      <c r="T57" s="1502"/>
      <c r="U57" s="5657"/>
      <c r="V57" s="1502"/>
      <c r="W57" s="5657"/>
      <c r="X57" s="1502"/>
      <c r="Y57" s="5657"/>
      <c r="Z57" s="1502"/>
      <c r="AA57" s="5657"/>
      <c r="AB57" s="1502"/>
      <c r="AC57" s="5657"/>
      <c r="AD57" s="1502"/>
      <c r="AE57" s="5657"/>
      <c r="AF57" s="1502"/>
      <c r="AG57" s="5657"/>
      <c r="AH57" s="1502"/>
      <c r="AI57" s="5657"/>
      <c r="AJ57" s="1502"/>
      <c r="AK57" s="5657"/>
      <c r="AL57" s="1502"/>
      <c r="AM57" s="1645"/>
      <c r="AN57" s="5658"/>
      <c r="AO57" s="5657"/>
      <c r="AP57" s="5659"/>
      <c r="AQ57" s="997" t="str">
        <f t="shared" si="47"/>
        <v/>
      </c>
      <c r="BU57" s="923"/>
      <c r="BV57" s="923"/>
      <c r="BW57" s="923"/>
      <c r="BX57" s="923"/>
      <c r="BY57" s="923"/>
      <c r="BZ57" s="923"/>
      <c r="CA57" s="5563" t="str">
        <f t="shared" si="48"/>
        <v/>
      </c>
      <c r="CB57" s="5563" t="str">
        <f t="shared" si="49"/>
        <v/>
      </c>
      <c r="CC57" s="5641"/>
      <c r="CD57" s="923"/>
      <c r="CU57" s="5565">
        <f t="shared" si="50"/>
        <v>0</v>
      </c>
      <c r="CV57" s="5565">
        <f t="shared" si="51"/>
        <v>0</v>
      </c>
    </row>
    <row r="58" spans="1:100" ht="15" customHeight="1">
      <c r="A58" s="7197"/>
      <c r="B58" s="1637" t="s">
        <v>98</v>
      </c>
      <c r="C58" s="5661">
        <f t="shared" si="45"/>
        <v>0</v>
      </c>
      <c r="D58" s="5662">
        <f t="shared" si="53"/>
        <v>0</v>
      </c>
      <c r="E58" s="5663">
        <f t="shared" si="54"/>
        <v>0</v>
      </c>
      <c r="F58" s="1530"/>
      <c r="G58" s="1531"/>
      <c r="H58" s="1530"/>
      <c r="I58" s="1531"/>
      <c r="J58" s="1530"/>
      <c r="K58" s="1531"/>
      <c r="L58" s="1530"/>
      <c r="M58" s="1531"/>
      <c r="N58" s="1530"/>
      <c r="O58" s="1531"/>
      <c r="P58" s="1530"/>
      <c r="Q58" s="1531"/>
      <c r="R58" s="1530"/>
      <c r="S58" s="1531"/>
      <c r="T58" s="1530"/>
      <c r="U58" s="1531"/>
      <c r="V58" s="1530"/>
      <c r="W58" s="1531"/>
      <c r="X58" s="1530"/>
      <c r="Y58" s="1531"/>
      <c r="Z58" s="1530"/>
      <c r="AA58" s="1531"/>
      <c r="AB58" s="1530"/>
      <c r="AC58" s="1531"/>
      <c r="AD58" s="1530"/>
      <c r="AE58" s="1531"/>
      <c r="AF58" s="1530"/>
      <c r="AG58" s="1531"/>
      <c r="AH58" s="1530"/>
      <c r="AI58" s="1531"/>
      <c r="AJ58" s="1530"/>
      <c r="AK58" s="1531"/>
      <c r="AL58" s="1530"/>
      <c r="AM58" s="1611"/>
      <c r="AN58" s="1534"/>
      <c r="AO58" s="1531"/>
      <c r="AP58" s="5666"/>
      <c r="AQ58" s="997" t="str">
        <f t="shared" si="47"/>
        <v/>
      </c>
      <c r="BU58" s="923"/>
      <c r="BV58" s="923"/>
      <c r="BW58" s="923"/>
      <c r="BX58" s="923"/>
      <c r="BY58" s="923"/>
      <c r="BZ58" s="923"/>
      <c r="CA58" s="5563" t="str">
        <f t="shared" si="48"/>
        <v/>
      </c>
      <c r="CB58" s="5563" t="str">
        <f t="shared" si="49"/>
        <v/>
      </c>
      <c r="CC58" s="5641"/>
      <c r="CD58" s="923"/>
      <c r="CU58" s="5565">
        <f t="shared" si="50"/>
        <v>0</v>
      </c>
      <c r="CV58" s="5565">
        <f t="shared" si="51"/>
        <v>0</v>
      </c>
    </row>
    <row r="59" spans="1:100" ht="15" customHeight="1">
      <c r="A59" s="7197"/>
      <c r="B59" s="1637" t="s">
        <v>65</v>
      </c>
      <c r="C59" s="5661">
        <f t="shared" si="45"/>
        <v>0</v>
      </c>
      <c r="D59" s="5662">
        <f t="shared" si="53"/>
        <v>0</v>
      </c>
      <c r="E59" s="5663">
        <f t="shared" si="54"/>
        <v>0</v>
      </c>
      <c r="F59" s="1530"/>
      <c r="G59" s="1531"/>
      <c r="H59" s="1530"/>
      <c r="I59" s="1531"/>
      <c r="J59" s="1530"/>
      <c r="K59" s="1531"/>
      <c r="L59" s="1530"/>
      <c r="M59" s="1531"/>
      <c r="N59" s="1530"/>
      <c r="O59" s="1531"/>
      <c r="P59" s="1530"/>
      <c r="Q59" s="1531"/>
      <c r="R59" s="1530"/>
      <c r="S59" s="1531"/>
      <c r="T59" s="1530"/>
      <c r="U59" s="1531"/>
      <c r="V59" s="1530"/>
      <c r="W59" s="1531"/>
      <c r="X59" s="1530"/>
      <c r="Y59" s="1531"/>
      <c r="Z59" s="1530"/>
      <c r="AA59" s="1531"/>
      <c r="AB59" s="1530"/>
      <c r="AC59" s="1531"/>
      <c r="AD59" s="1530"/>
      <c r="AE59" s="1531"/>
      <c r="AF59" s="1530"/>
      <c r="AG59" s="1531"/>
      <c r="AH59" s="1530"/>
      <c r="AI59" s="1531"/>
      <c r="AJ59" s="1530"/>
      <c r="AK59" s="1531"/>
      <c r="AL59" s="1530"/>
      <c r="AM59" s="1611"/>
      <c r="AN59" s="1534"/>
      <c r="AO59" s="1531"/>
      <c r="AP59" s="5666"/>
      <c r="AQ59" s="997" t="str">
        <f t="shared" si="47"/>
        <v/>
      </c>
      <c r="BU59" s="923"/>
      <c r="BV59" s="923"/>
      <c r="BW59" s="923"/>
      <c r="BX59" s="923"/>
      <c r="BY59" s="923"/>
      <c r="BZ59" s="923"/>
      <c r="CA59" s="5563" t="str">
        <f t="shared" si="48"/>
        <v/>
      </c>
      <c r="CB59" s="5563" t="str">
        <f t="shared" si="49"/>
        <v/>
      </c>
      <c r="CC59" s="5641"/>
      <c r="CD59" s="923"/>
      <c r="CU59" s="5565">
        <f t="shared" si="50"/>
        <v>0</v>
      </c>
      <c r="CV59" s="5565">
        <f t="shared" si="51"/>
        <v>0</v>
      </c>
    </row>
    <row r="60" spans="1:100" ht="15" customHeight="1">
      <c r="A60" s="7197"/>
      <c r="B60" s="1637" t="s">
        <v>105</v>
      </c>
      <c r="C60" s="5661">
        <f t="shared" si="45"/>
        <v>0</v>
      </c>
      <c r="D60" s="5662">
        <f t="shared" si="53"/>
        <v>0</v>
      </c>
      <c r="E60" s="5663">
        <f t="shared" si="54"/>
        <v>0</v>
      </c>
      <c r="F60" s="1530"/>
      <c r="G60" s="1531"/>
      <c r="H60" s="1530"/>
      <c r="I60" s="1531"/>
      <c r="J60" s="1530"/>
      <c r="K60" s="1531"/>
      <c r="L60" s="1530"/>
      <c r="M60" s="1531"/>
      <c r="N60" s="1530"/>
      <c r="O60" s="1531"/>
      <c r="P60" s="1530"/>
      <c r="Q60" s="1531"/>
      <c r="R60" s="1530"/>
      <c r="S60" s="1531"/>
      <c r="T60" s="1530"/>
      <c r="U60" s="1531"/>
      <c r="V60" s="1530"/>
      <c r="W60" s="1531"/>
      <c r="X60" s="1530"/>
      <c r="Y60" s="1531"/>
      <c r="Z60" s="1530"/>
      <c r="AA60" s="1531"/>
      <c r="AB60" s="1530"/>
      <c r="AC60" s="1531"/>
      <c r="AD60" s="1530"/>
      <c r="AE60" s="1531"/>
      <c r="AF60" s="1530"/>
      <c r="AG60" s="1531"/>
      <c r="AH60" s="1530"/>
      <c r="AI60" s="1531"/>
      <c r="AJ60" s="1530"/>
      <c r="AK60" s="1531"/>
      <c r="AL60" s="1530"/>
      <c r="AM60" s="1611"/>
      <c r="AN60" s="1534"/>
      <c r="AO60" s="1531"/>
      <c r="AP60" s="5666"/>
      <c r="AQ60" s="997" t="str">
        <f t="shared" si="47"/>
        <v/>
      </c>
      <c r="BU60" s="923"/>
      <c r="BV60" s="923"/>
      <c r="BW60" s="923"/>
      <c r="BX60" s="923"/>
      <c r="BY60" s="923"/>
      <c r="BZ60" s="923"/>
      <c r="CA60" s="5563" t="str">
        <f t="shared" si="48"/>
        <v/>
      </c>
      <c r="CB60" s="5563" t="str">
        <f t="shared" si="49"/>
        <v/>
      </c>
      <c r="CC60" s="5641"/>
      <c r="CD60" s="923"/>
      <c r="CU60" s="5565">
        <f t="shared" si="50"/>
        <v>0</v>
      </c>
      <c r="CV60" s="5565">
        <f t="shared" si="51"/>
        <v>0</v>
      </c>
    </row>
    <row r="61" spans="1:100" ht="15" customHeight="1">
      <c r="A61" s="7197"/>
      <c r="B61" s="1637" t="s">
        <v>99</v>
      </c>
      <c r="C61" s="5684">
        <f t="shared" si="45"/>
        <v>0</v>
      </c>
      <c r="D61" s="5685">
        <f t="shared" si="53"/>
        <v>0</v>
      </c>
      <c r="E61" s="5686">
        <f t="shared" si="54"/>
        <v>0</v>
      </c>
      <c r="F61" s="1530"/>
      <c r="G61" s="1531"/>
      <c r="H61" s="1530"/>
      <c r="I61" s="1531"/>
      <c r="J61" s="1530"/>
      <c r="K61" s="1531"/>
      <c r="L61" s="1530"/>
      <c r="M61" s="1531"/>
      <c r="N61" s="1530"/>
      <c r="O61" s="1531"/>
      <c r="P61" s="1530"/>
      <c r="Q61" s="1531"/>
      <c r="R61" s="1530"/>
      <c r="S61" s="1531"/>
      <c r="T61" s="1530"/>
      <c r="U61" s="1531"/>
      <c r="V61" s="1530"/>
      <c r="W61" s="1531"/>
      <c r="X61" s="1530"/>
      <c r="Y61" s="1531"/>
      <c r="Z61" s="1530"/>
      <c r="AA61" s="1531"/>
      <c r="AB61" s="1530"/>
      <c r="AC61" s="1531"/>
      <c r="AD61" s="1530"/>
      <c r="AE61" s="1531"/>
      <c r="AF61" s="1530"/>
      <c r="AG61" s="1531"/>
      <c r="AH61" s="1530"/>
      <c r="AI61" s="1531"/>
      <c r="AJ61" s="1530"/>
      <c r="AK61" s="1531"/>
      <c r="AL61" s="1530"/>
      <c r="AM61" s="1611"/>
      <c r="AN61" s="1534"/>
      <c r="AO61" s="1531"/>
      <c r="AP61" s="5666"/>
      <c r="AQ61" s="997" t="str">
        <f t="shared" si="47"/>
        <v/>
      </c>
      <c r="BU61" s="923"/>
      <c r="BV61" s="923"/>
      <c r="BW61" s="923"/>
      <c r="BX61" s="923"/>
      <c r="BY61" s="923"/>
      <c r="BZ61" s="923"/>
      <c r="CA61" s="5563" t="str">
        <f t="shared" si="48"/>
        <v/>
      </c>
      <c r="CB61" s="5563" t="str">
        <f t="shared" si="49"/>
        <v/>
      </c>
      <c r="CC61" s="5641"/>
      <c r="CD61" s="923"/>
      <c r="CU61" s="5565">
        <f t="shared" si="50"/>
        <v>0</v>
      </c>
      <c r="CV61" s="5565">
        <f t="shared" si="51"/>
        <v>0</v>
      </c>
    </row>
    <row r="62" spans="1:100" ht="24" customHeight="1">
      <c r="A62" s="7198"/>
      <c r="B62" s="5536" t="s">
        <v>107</v>
      </c>
      <c r="C62" s="5673">
        <f t="shared" si="45"/>
        <v>0</v>
      </c>
      <c r="D62" s="5674">
        <f t="shared" si="53"/>
        <v>0</v>
      </c>
      <c r="E62" s="5687">
        <f t="shared" si="54"/>
        <v>0</v>
      </c>
      <c r="F62" s="1510"/>
      <c r="G62" s="1541"/>
      <c r="H62" s="1510"/>
      <c r="I62" s="1541"/>
      <c r="J62" s="1510"/>
      <c r="K62" s="1541"/>
      <c r="L62" s="1510"/>
      <c r="M62" s="1541"/>
      <c r="N62" s="1510"/>
      <c r="O62" s="1511"/>
      <c r="P62" s="1510"/>
      <c r="Q62" s="1511"/>
      <c r="R62" s="1510"/>
      <c r="S62" s="1541"/>
      <c r="T62" s="1510"/>
      <c r="U62" s="1541"/>
      <c r="V62" s="1510"/>
      <c r="W62" s="1541"/>
      <c r="X62" s="1510"/>
      <c r="Y62" s="1541"/>
      <c r="Z62" s="1510"/>
      <c r="AA62" s="1541"/>
      <c r="AB62" s="1510"/>
      <c r="AC62" s="1541"/>
      <c r="AD62" s="1510"/>
      <c r="AE62" s="1541"/>
      <c r="AF62" s="1510"/>
      <c r="AG62" s="1541"/>
      <c r="AH62" s="1510"/>
      <c r="AI62" s="1541"/>
      <c r="AJ62" s="1510"/>
      <c r="AK62" s="1541"/>
      <c r="AL62" s="1542"/>
      <c r="AM62" s="1617"/>
      <c r="AN62" s="1544"/>
      <c r="AO62" s="1541"/>
      <c r="AP62" s="5683"/>
      <c r="AQ62" s="997" t="str">
        <f t="shared" si="47"/>
        <v/>
      </c>
      <c r="BU62" s="923"/>
      <c r="BV62" s="923"/>
      <c r="BW62" s="923"/>
      <c r="BX62" s="923"/>
      <c r="BY62" s="923"/>
      <c r="BZ62" s="923"/>
      <c r="CA62" s="5563" t="str">
        <f t="shared" si="48"/>
        <v/>
      </c>
      <c r="CB62" s="5563" t="str">
        <f t="shared" si="49"/>
        <v/>
      </c>
      <c r="CC62" s="5641"/>
      <c r="CD62" s="923"/>
      <c r="CU62" s="5565">
        <f t="shared" si="50"/>
        <v>0</v>
      </c>
      <c r="CV62" s="5565">
        <f t="shared" si="51"/>
        <v>0</v>
      </c>
    </row>
    <row r="63" spans="1:100" ht="15" customHeight="1">
      <c r="A63" s="7199" t="s">
        <v>111</v>
      </c>
      <c r="B63" s="1712" t="s">
        <v>64</v>
      </c>
      <c r="C63" s="5688">
        <f t="shared" si="45"/>
        <v>0</v>
      </c>
      <c r="D63" s="5689">
        <f t="shared" ref="D63:E66" si="55">SUM(F63+H63+J63+L63)</f>
        <v>0</v>
      </c>
      <c r="E63" s="5690">
        <f t="shared" si="55"/>
        <v>0</v>
      </c>
      <c r="F63" s="1502"/>
      <c r="G63" s="5657"/>
      <c r="H63" s="1502"/>
      <c r="I63" s="5657"/>
      <c r="J63" s="1502"/>
      <c r="K63" s="5657"/>
      <c r="L63" s="1502"/>
      <c r="M63" s="5657"/>
      <c r="N63" s="1903"/>
      <c r="O63" s="5672"/>
      <c r="P63" s="1903"/>
      <c r="Q63" s="5672"/>
      <c r="R63" s="1903"/>
      <c r="S63" s="5656"/>
      <c r="T63" s="1903"/>
      <c r="U63" s="5656"/>
      <c r="V63" s="1903"/>
      <c r="W63" s="5656"/>
      <c r="X63" s="1903"/>
      <c r="Y63" s="5656"/>
      <c r="Z63" s="1903"/>
      <c r="AA63" s="5656"/>
      <c r="AB63" s="1903"/>
      <c r="AC63" s="5656"/>
      <c r="AD63" s="1903"/>
      <c r="AE63" s="5656"/>
      <c r="AF63" s="1903"/>
      <c r="AG63" s="5656"/>
      <c r="AH63" s="1903"/>
      <c r="AI63" s="5656"/>
      <c r="AJ63" s="1903"/>
      <c r="AK63" s="5656"/>
      <c r="AL63" s="5691"/>
      <c r="AM63" s="1649"/>
      <c r="AN63" s="5658"/>
      <c r="AO63" s="5657"/>
      <c r="AP63" s="5659"/>
      <c r="AQ63" s="997" t="str">
        <f t="shared" si="47"/>
        <v/>
      </c>
      <c r="BU63" s="923"/>
      <c r="BV63" s="923"/>
      <c r="BW63" s="923"/>
      <c r="BX63" s="923"/>
      <c r="BY63" s="923"/>
      <c r="BZ63" s="923"/>
      <c r="CA63" s="5563" t="str">
        <f t="shared" si="48"/>
        <v/>
      </c>
      <c r="CB63" s="5563" t="str">
        <f t="shared" si="49"/>
        <v/>
      </c>
      <c r="CC63" s="5641"/>
      <c r="CD63" s="923"/>
      <c r="CU63" s="5565">
        <f t="shared" si="50"/>
        <v>0</v>
      </c>
      <c r="CV63" s="5565">
        <f t="shared" si="51"/>
        <v>0</v>
      </c>
    </row>
    <row r="64" spans="1:100" ht="15" customHeight="1">
      <c r="A64" s="7197"/>
      <c r="B64" s="1637" t="s">
        <v>98</v>
      </c>
      <c r="C64" s="5661">
        <f t="shared" si="45"/>
        <v>0</v>
      </c>
      <c r="D64" s="5662">
        <f t="shared" si="55"/>
        <v>0</v>
      </c>
      <c r="E64" s="5663">
        <f t="shared" si="55"/>
        <v>0</v>
      </c>
      <c r="F64" s="1530"/>
      <c r="G64" s="1531"/>
      <c r="H64" s="1530"/>
      <c r="I64" s="1531"/>
      <c r="J64" s="1530"/>
      <c r="K64" s="1531"/>
      <c r="L64" s="1530"/>
      <c r="M64" s="1531"/>
      <c r="N64" s="5664"/>
      <c r="O64" s="5640"/>
      <c r="P64" s="5664"/>
      <c r="Q64" s="5640"/>
      <c r="R64" s="5664"/>
      <c r="S64" s="5665"/>
      <c r="T64" s="5664"/>
      <c r="U64" s="5665"/>
      <c r="V64" s="5664"/>
      <c r="W64" s="5665"/>
      <c r="X64" s="5664"/>
      <c r="Y64" s="5665"/>
      <c r="Z64" s="5664"/>
      <c r="AA64" s="5665"/>
      <c r="AB64" s="5664"/>
      <c r="AC64" s="5665"/>
      <c r="AD64" s="5664"/>
      <c r="AE64" s="5665"/>
      <c r="AF64" s="5664"/>
      <c r="AG64" s="5665"/>
      <c r="AH64" s="5664"/>
      <c r="AI64" s="5665"/>
      <c r="AJ64" s="5664"/>
      <c r="AK64" s="5665"/>
      <c r="AL64" s="5692"/>
      <c r="AM64" s="1609"/>
      <c r="AN64" s="1534"/>
      <c r="AO64" s="1531"/>
      <c r="AP64" s="5666"/>
      <c r="AQ64" s="997" t="str">
        <f t="shared" si="47"/>
        <v/>
      </c>
      <c r="BU64" s="923"/>
      <c r="BV64" s="923"/>
      <c r="BW64" s="923"/>
      <c r="BX64" s="923"/>
      <c r="BY64" s="923"/>
      <c r="BZ64" s="923"/>
      <c r="CA64" s="5563" t="str">
        <f t="shared" si="48"/>
        <v/>
      </c>
      <c r="CB64" s="5563" t="str">
        <f t="shared" si="49"/>
        <v/>
      </c>
      <c r="CC64" s="5641"/>
      <c r="CD64" s="923"/>
      <c r="CU64" s="5565">
        <f t="shared" si="50"/>
        <v>0</v>
      </c>
      <c r="CV64" s="5565">
        <f t="shared" si="51"/>
        <v>0</v>
      </c>
    </row>
    <row r="65" spans="1:102" ht="15" customHeight="1">
      <c r="A65" s="7197"/>
      <c r="B65" s="1637" t="s">
        <v>65</v>
      </c>
      <c r="C65" s="5661">
        <f t="shared" si="45"/>
        <v>0</v>
      </c>
      <c r="D65" s="5662">
        <f t="shared" si="55"/>
        <v>0</v>
      </c>
      <c r="E65" s="5663">
        <f t="shared" si="55"/>
        <v>0</v>
      </c>
      <c r="F65" s="1530"/>
      <c r="G65" s="1531"/>
      <c r="H65" s="1530"/>
      <c r="I65" s="1531"/>
      <c r="J65" s="1530"/>
      <c r="K65" s="1531"/>
      <c r="L65" s="1530"/>
      <c r="M65" s="1531"/>
      <c r="N65" s="5664"/>
      <c r="O65" s="5640"/>
      <c r="P65" s="5664"/>
      <c r="Q65" s="5640"/>
      <c r="R65" s="5664"/>
      <c r="S65" s="5665"/>
      <c r="T65" s="5664"/>
      <c r="U65" s="5665"/>
      <c r="V65" s="5664"/>
      <c r="W65" s="5665"/>
      <c r="X65" s="5664"/>
      <c r="Y65" s="5665"/>
      <c r="Z65" s="5664"/>
      <c r="AA65" s="5665"/>
      <c r="AB65" s="5664"/>
      <c r="AC65" s="5665"/>
      <c r="AD65" s="5664"/>
      <c r="AE65" s="5665"/>
      <c r="AF65" s="5664"/>
      <c r="AG65" s="5665"/>
      <c r="AH65" s="5664"/>
      <c r="AI65" s="5665"/>
      <c r="AJ65" s="5664"/>
      <c r="AK65" s="5665"/>
      <c r="AL65" s="5692"/>
      <c r="AM65" s="1609"/>
      <c r="AN65" s="1534"/>
      <c r="AO65" s="1531"/>
      <c r="AP65" s="5666"/>
      <c r="AQ65" s="997" t="str">
        <f t="shared" si="47"/>
        <v/>
      </c>
      <c r="BU65" s="923"/>
      <c r="BV65" s="923"/>
      <c r="BW65" s="923"/>
      <c r="BX65" s="923"/>
      <c r="BY65" s="923"/>
      <c r="BZ65" s="923"/>
      <c r="CA65" s="5563" t="str">
        <f t="shared" si="48"/>
        <v/>
      </c>
      <c r="CB65" s="5563" t="str">
        <f t="shared" si="49"/>
        <v/>
      </c>
      <c r="CC65" s="5641"/>
      <c r="CD65" s="923"/>
      <c r="CU65" s="5565">
        <f t="shared" si="50"/>
        <v>0</v>
      </c>
      <c r="CV65" s="5565">
        <f t="shared" si="51"/>
        <v>0</v>
      </c>
    </row>
    <row r="66" spans="1:102" ht="15" customHeight="1">
      <c r="A66" s="7198"/>
      <c r="B66" s="1639" t="s">
        <v>105</v>
      </c>
      <c r="C66" s="5668">
        <f t="shared" si="45"/>
        <v>0</v>
      </c>
      <c r="D66" s="5669">
        <f t="shared" si="55"/>
        <v>0</v>
      </c>
      <c r="E66" s="5670">
        <f t="shared" si="55"/>
        <v>0</v>
      </c>
      <c r="F66" s="1510"/>
      <c r="G66" s="1541"/>
      <c r="H66" s="1510"/>
      <c r="I66" s="1541"/>
      <c r="J66" s="1510"/>
      <c r="K66" s="1541"/>
      <c r="L66" s="1510"/>
      <c r="M66" s="1541"/>
      <c r="N66" s="1613"/>
      <c r="O66" s="5681"/>
      <c r="P66" s="1613"/>
      <c r="Q66" s="5681"/>
      <c r="R66" s="1613"/>
      <c r="S66" s="5682"/>
      <c r="T66" s="1613"/>
      <c r="U66" s="5682"/>
      <c r="V66" s="1613"/>
      <c r="W66" s="5682"/>
      <c r="X66" s="1613"/>
      <c r="Y66" s="5682"/>
      <c r="Z66" s="1613"/>
      <c r="AA66" s="5682"/>
      <c r="AB66" s="1613"/>
      <c r="AC66" s="5682"/>
      <c r="AD66" s="1613"/>
      <c r="AE66" s="5682"/>
      <c r="AF66" s="1613"/>
      <c r="AG66" s="5682"/>
      <c r="AH66" s="1613"/>
      <c r="AI66" s="5682"/>
      <c r="AJ66" s="1613"/>
      <c r="AK66" s="5682"/>
      <c r="AL66" s="5693"/>
      <c r="AM66" s="1651"/>
      <c r="AN66" s="1544"/>
      <c r="AO66" s="1541"/>
      <c r="AP66" s="5683"/>
      <c r="AQ66" s="997" t="str">
        <f t="shared" si="47"/>
        <v/>
      </c>
      <c r="BU66" s="923"/>
      <c r="BV66" s="923"/>
      <c r="BW66" s="923"/>
      <c r="BX66" s="923"/>
      <c r="BY66" s="923"/>
      <c r="BZ66" s="923"/>
      <c r="CA66" s="5563" t="str">
        <f t="shared" si="48"/>
        <v/>
      </c>
      <c r="CB66" s="5563" t="str">
        <f t="shared" si="49"/>
        <v/>
      </c>
      <c r="CC66" s="5641"/>
      <c r="CD66" s="923"/>
      <c r="CU66" s="5565">
        <f t="shared" si="50"/>
        <v>0</v>
      </c>
      <c r="CV66" s="5565">
        <f t="shared" si="51"/>
        <v>0</v>
      </c>
    </row>
    <row r="67" spans="1:102" ht="18" customHeight="1">
      <c r="A67" s="7147" t="s">
        <v>112</v>
      </c>
      <c r="B67" s="7147"/>
      <c r="C67" s="7147"/>
      <c r="D67" s="7147"/>
      <c r="E67" s="7147"/>
      <c r="F67" s="7147"/>
      <c r="G67" s="7147"/>
      <c r="H67" s="7147"/>
      <c r="I67" s="7147"/>
      <c r="J67" s="7147"/>
      <c r="K67" s="7147"/>
      <c r="L67" s="7147"/>
      <c r="M67" s="5541"/>
      <c r="N67" s="5541"/>
    </row>
    <row r="68" spans="1:102" ht="19.899999999999999" customHeight="1">
      <c r="A68" s="7178" t="s">
        <v>113</v>
      </c>
      <c r="B68" s="7180"/>
      <c r="C68" s="7138" t="s">
        <v>94</v>
      </c>
      <c r="D68" s="7184"/>
      <c r="E68" s="7165"/>
      <c r="F68" s="7184" t="s">
        <v>44</v>
      </c>
      <c r="G68" s="7184"/>
      <c r="H68" s="7185"/>
      <c r="I68" s="7170" t="s">
        <v>36</v>
      </c>
      <c r="J68" s="7195" t="s">
        <v>37</v>
      </c>
      <c r="K68" s="7191" t="s">
        <v>34</v>
      </c>
      <c r="L68" s="7193" t="s">
        <v>35</v>
      </c>
    </row>
    <row r="69" spans="1:102" ht="33.75" customHeight="1">
      <c r="A69" s="7200"/>
      <c r="B69" s="7201"/>
      <c r="C69" s="5696" t="s">
        <v>79</v>
      </c>
      <c r="D69" s="5697" t="s">
        <v>58</v>
      </c>
      <c r="E69" s="5695" t="s">
        <v>59</v>
      </c>
      <c r="F69" s="5694" t="s">
        <v>79</v>
      </c>
      <c r="G69" s="5531" t="s">
        <v>58</v>
      </c>
      <c r="H69" s="1601" t="s">
        <v>59</v>
      </c>
      <c r="I69" s="7172"/>
      <c r="J69" s="7154"/>
      <c r="K69" s="7192"/>
      <c r="L69" s="7194"/>
    </row>
    <row r="70" spans="1:102" ht="15" customHeight="1">
      <c r="A70" s="7186" t="s">
        <v>114</v>
      </c>
      <c r="B70" s="7186"/>
      <c r="C70" s="1712">
        <f>SUM(D70:E70)</f>
        <v>0</v>
      </c>
      <c r="D70" s="1606"/>
      <c r="E70" s="1535"/>
      <c r="F70" s="1574">
        <f>SUM(G70:H70)</f>
        <v>0</v>
      </c>
      <c r="G70" s="1626"/>
      <c r="H70" s="1611"/>
      <c r="I70" s="5698"/>
      <c r="J70" s="5699"/>
      <c r="K70" s="1535"/>
      <c r="L70" s="1638"/>
      <c r="M70" s="997" t="str">
        <f>$CA70&amp;CB70&amp;CC70&amp;CD70</f>
        <v/>
      </c>
      <c r="AR70" s="923"/>
      <c r="AS70" s="923"/>
      <c r="AT70" s="923"/>
      <c r="AU70" s="923"/>
      <c r="AV70" s="923"/>
      <c r="AW70" s="923"/>
      <c r="AX70" s="923"/>
      <c r="AY70" s="923"/>
      <c r="AZ70" s="923"/>
      <c r="BA70" s="923"/>
      <c r="BB70" s="923"/>
      <c r="BC70" s="923"/>
      <c r="BD70" s="923"/>
      <c r="BE70" s="923"/>
      <c r="BF70" s="923"/>
      <c r="BG70" s="923"/>
      <c r="BH70" s="923"/>
      <c r="BI70" s="923"/>
      <c r="BJ70" s="923"/>
      <c r="BK70" s="923"/>
      <c r="BL70" s="923"/>
      <c r="BM70" s="923"/>
      <c r="BN70" s="923"/>
      <c r="BO70" s="923"/>
      <c r="BP70" s="923"/>
      <c r="BQ70" s="923"/>
      <c r="BR70" s="923"/>
      <c r="BS70" s="923"/>
      <c r="BT70" s="923"/>
      <c r="BU70" s="923"/>
      <c r="BV70" s="923"/>
      <c r="BW70" s="923"/>
      <c r="BX70" s="923"/>
      <c r="BY70" s="923"/>
      <c r="BZ70" s="923"/>
      <c r="CA70" s="5563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63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63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63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35"/>
      <c r="CF70" s="5635"/>
      <c r="CI70" s="5635"/>
      <c r="CU70" s="5565">
        <f>IF(AND(($C70+F70)&lt;&gt;0,$I70=""),1,IF(I70&gt;($C70+$F70),1,0))</f>
        <v>0</v>
      </c>
      <c r="CV70" s="5565">
        <f>IF(AND(($C70+F70)&lt;&gt;0,$J70=""),1,IF(J70&gt;($C70+$F70),1,0))</f>
        <v>0</v>
      </c>
      <c r="CW70" s="5565">
        <f>IF(AND(($C70+F70)&lt;&gt;0,$K70=""),1,IF(K70&gt;($C70+$F70),1,0))</f>
        <v>0</v>
      </c>
      <c r="CX70" s="5565">
        <f>IF(AND(($C70+F70)&lt;&gt;0,$L70=""),1,IF(L70&gt;($C70+$F70),1,0))</f>
        <v>0</v>
      </c>
    </row>
    <row r="71" spans="1:102" ht="15" customHeight="1">
      <c r="A71" s="7187" t="s">
        <v>115</v>
      </c>
      <c r="B71" s="7187"/>
      <c r="C71" s="1637">
        <f>SUM(D71:E71)</f>
        <v>0</v>
      </c>
      <c r="D71" s="1606"/>
      <c r="E71" s="1535"/>
      <c r="F71" s="1577">
        <f>SUM(G71:H71)</f>
        <v>0</v>
      </c>
      <c r="G71" s="1606"/>
      <c r="H71" s="1611"/>
      <c r="I71" s="5698"/>
      <c r="J71" s="5699"/>
      <c r="K71" s="1535"/>
      <c r="L71" s="1638"/>
      <c r="M71" s="997" t="str">
        <f t="shared" ref="M71:M73" si="56">$CA71&amp;CB71&amp;CC71&amp;CD71</f>
        <v/>
      </c>
      <c r="AR71" s="923"/>
      <c r="AS71" s="923"/>
      <c r="AT71" s="923"/>
      <c r="AU71" s="923"/>
      <c r="AV71" s="923"/>
      <c r="AW71" s="923"/>
      <c r="AX71" s="923"/>
      <c r="AY71" s="923"/>
      <c r="AZ71" s="923"/>
      <c r="BA71" s="923"/>
      <c r="BB71" s="923"/>
      <c r="BC71" s="923"/>
      <c r="BD71" s="923"/>
      <c r="BE71" s="923"/>
      <c r="BF71" s="923"/>
      <c r="BG71" s="923"/>
      <c r="BH71" s="923"/>
      <c r="BI71" s="923"/>
      <c r="BJ71" s="923"/>
      <c r="BK71" s="923"/>
      <c r="BL71" s="923"/>
      <c r="BM71" s="923"/>
      <c r="BN71" s="923"/>
      <c r="BO71" s="923"/>
      <c r="BP71" s="923"/>
      <c r="BQ71" s="923"/>
      <c r="BR71" s="923"/>
      <c r="BS71" s="923"/>
      <c r="BT71" s="923"/>
      <c r="BU71" s="923"/>
      <c r="BV71" s="923"/>
      <c r="BW71" s="923"/>
      <c r="BX71" s="923"/>
      <c r="BY71" s="923"/>
      <c r="BZ71" s="923"/>
      <c r="CA71" s="5563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63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63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63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35"/>
      <c r="CF71" s="5635"/>
      <c r="CI71" s="5635"/>
      <c r="CU71" s="5565">
        <f>IF(AND(($C71+F71)&lt;&gt;0,$I71=""),1,IF(I71&gt;($C71+$F71),1,0))</f>
        <v>0</v>
      </c>
      <c r="CV71" s="5565">
        <f>IF(AND(($C71+F71)&lt;&gt;0,$J71=""),1,IF(J71&gt;($C71+$F71),1,0))</f>
        <v>0</v>
      </c>
      <c r="CW71" s="5565">
        <f>IF(AND(($C71+F71)&lt;&gt;0,$K71=""),1,IF(K71&gt;($C71+$F71),1,0))</f>
        <v>0</v>
      </c>
      <c r="CX71" s="5565">
        <f>IF(AND(($C71+F71)&lt;&gt;0,$L71=""),1,IF(L71&gt;($C71+$F71),1,0))</f>
        <v>0</v>
      </c>
    </row>
    <row r="72" spans="1:102" ht="15" customHeight="1">
      <c r="A72" s="7187" t="s">
        <v>116</v>
      </c>
      <c r="B72" s="7187"/>
      <c r="C72" s="1637">
        <f>SUM(D72:E72)</f>
        <v>0</v>
      </c>
      <c r="D72" s="1606"/>
      <c r="E72" s="1535"/>
      <c r="F72" s="1577">
        <f>SUM(G72:H72)</f>
        <v>0</v>
      </c>
      <c r="G72" s="1606"/>
      <c r="H72" s="1611"/>
      <c r="I72" s="5698"/>
      <c r="J72" s="5699"/>
      <c r="K72" s="1535"/>
      <c r="L72" s="1638"/>
      <c r="M72" s="997" t="str">
        <f t="shared" si="56"/>
        <v/>
      </c>
      <c r="AR72" s="923"/>
      <c r="AS72" s="923"/>
      <c r="AT72" s="923"/>
      <c r="AU72" s="923"/>
      <c r="AV72" s="923"/>
      <c r="AW72" s="923"/>
      <c r="AX72" s="923"/>
      <c r="AY72" s="923"/>
      <c r="AZ72" s="923"/>
      <c r="BA72" s="923"/>
      <c r="BB72" s="923"/>
      <c r="BC72" s="923"/>
      <c r="BD72" s="923"/>
      <c r="BE72" s="923"/>
      <c r="BF72" s="923"/>
      <c r="BG72" s="923"/>
      <c r="BH72" s="923"/>
      <c r="BI72" s="923"/>
      <c r="BJ72" s="923"/>
      <c r="BK72" s="923"/>
      <c r="BL72" s="923"/>
      <c r="BM72" s="923"/>
      <c r="BN72" s="923"/>
      <c r="BO72" s="923"/>
      <c r="BP72" s="923"/>
      <c r="BQ72" s="923"/>
      <c r="BR72" s="923"/>
      <c r="BS72" s="923"/>
      <c r="BT72" s="923"/>
      <c r="BU72" s="923"/>
      <c r="BV72" s="923"/>
      <c r="BW72" s="923"/>
      <c r="BX72" s="923"/>
      <c r="BY72" s="923"/>
      <c r="BZ72" s="923"/>
      <c r="CA72" s="5563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63" t="str">
        <f t="shared" si="58"/>
        <v/>
      </c>
      <c r="CC72" s="5563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63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35"/>
      <c r="CF72" s="5635"/>
      <c r="CI72" s="5635"/>
      <c r="CU72" s="5565">
        <f>IF(AND(($C72+F72)&lt;&gt;0,$I72=""),1,IF(I72&gt;($C72+$F72),1,0))</f>
        <v>0</v>
      </c>
      <c r="CV72" s="5565">
        <f>IF(AND(($C72+F72)&lt;&gt;0,$J72=""),1,IF(J72&gt;($C72+$F72),1,0))</f>
        <v>0</v>
      </c>
      <c r="CW72" s="5565">
        <f>IF(AND(($C72+F72)&lt;&gt;0,$K72=""),1,IF(K72&gt;($C72+$F72),1,0))</f>
        <v>0</v>
      </c>
      <c r="CX72" s="5565">
        <f>IF(AND(($C72+F72)&lt;&gt;0,$L72=""),1,IF(L72&gt;($C72+$F72),1,0))</f>
        <v>0</v>
      </c>
    </row>
    <row r="73" spans="1:102" ht="15" customHeight="1">
      <c r="A73" s="7188" t="s">
        <v>117</v>
      </c>
      <c r="B73" s="7188"/>
      <c r="C73" s="1728">
        <f>SUM(D73:E73)</f>
        <v>0</v>
      </c>
      <c r="D73" s="1606"/>
      <c r="E73" s="1535"/>
      <c r="F73" s="1663">
        <f>SUM(G73:H73)</f>
        <v>0</v>
      </c>
      <c r="G73" s="1606"/>
      <c r="H73" s="1611"/>
      <c r="I73" s="5698"/>
      <c r="J73" s="5699"/>
      <c r="K73" s="1535"/>
      <c r="L73" s="1638"/>
      <c r="M73" s="997" t="str">
        <f t="shared" si="56"/>
        <v/>
      </c>
      <c r="AR73" s="923"/>
      <c r="AS73" s="923"/>
      <c r="AT73" s="923"/>
      <c r="AU73" s="923"/>
      <c r="AV73" s="923"/>
      <c r="AW73" s="923"/>
      <c r="AX73" s="923"/>
      <c r="AY73" s="923"/>
      <c r="AZ73" s="923"/>
      <c r="BA73" s="923"/>
      <c r="BB73" s="923"/>
      <c r="BC73" s="923"/>
      <c r="BD73" s="923"/>
      <c r="BE73" s="923"/>
      <c r="BF73" s="923"/>
      <c r="BG73" s="923"/>
      <c r="BH73" s="923"/>
      <c r="BI73" s="923"/>
      <c r="BJ73" s="923"/>
      <c r="BK73" s="923"/>
      <c r="BL73" s="923"/>
      <c r="BM73" s="923"/>
      <c r="BN73" s="923"/>
      <c r="BO73" s="923"/>
      <c r="BP73" s="923"/>
      <c r="BQ73" s="923"/>
      <c r="BR73" s="923"/>
      <c r="BS73" s="923"/>
      <c r="BT73" s="923"/>
      <c r="BU73" s="923"/>
      <c r="BV73" s="923"/>
      <c r="BW73" s="923"/>
      <c r="BX73" s="923"/>
      <c r="BY73" s="923"/>
      <c r="BZ73" s="923"/>
      <c r="CA73" s="5563" t="str">
        <f t="shared" si="57"/>
        <v/>
      </c>
      <c r="CB73" s="5563" t="str">
        <f t="shared" si="58"/>
        <v/>
      </c>
      <c r="CC73" s="5563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63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35"/>
      <c r="CF73" s="5635"/>
      <c r="CI73" s="5635"/>
      <c r="CU73" s="5565">
        <f>IF(AND(($C73+F73)&lt;&gt;0,$I73=""),1,IF(I73&gt;($C73+$F73),1,0))</f>
        <v>0</v>
      </c>
      <c r="CV73" s="5565">
        <f>IF(AND(($C73+F73)&lt;&gt;0,$J73=""),1,IF(J73&gt;($C73+$F73),1,0))</f>
        <v>0</v>
      </c>
      <c r="CW73" s="5565">
        <f>IF(AND(($C73+F73)&lt;&gt;0,$K73=""),1,IF(K73&gt;($C73+$F73),1,0))</f>
        <v>0</v>
      </c>
      <c r="CX73" s="5565">
        <f>IF(AND(($C73+F73)&lt;&gt;0,$L73=""),1,IF(L73&gt;($C73+$F73),1,0))</f>
        <v>0</v>
      </c>
    </row>
    <row r="74" spans="1:102" ht="15" customHeight="1">
      <c r="A74" s="7189" t="s">
        <v>77</v>
      </c>
      <c r="B74" s="7189"/>
      <c r="C74" s="1634">
        <f t="shared" ref="C74:L74" si="59">SUM(C70:C73)</f>
        <v>0</v>
      </c>
      <c r="D74" s="1653">
        <f t="shared" si="59"/>
        <v>0</v>
      </c>
      <c r="E74" s="1587">
        <f t="shared" si="59"/>
        <v>0</v>
      </c>
      <c r="F74" s="1587">
        <f t="shared" si="59"/>
        <v>0</v>
      </c>
      <c r="G74" s="1653">
        <f t="shared" si="59"/>
        <v>0</v>
      </c>
      <c r="H74" s="5700">
        <f t="shared" si="59"/>
        <v>0</v>
      </c>
      <c r="I74" s="5701">
        <f t="shared" si="59"/>
        <v>0</v>
      </c>
      <c r="J74" s="1634">
        <f t="shared" si="59"/>
        <v>0</v>
      </c>
      <c r="K74" s="1587">
        <f t="shared" si="59"/>
        <v>0</v>
      </c>
      <c r="L74" s="1634">
        <f t="shared" si="59"/>
        <v>0</v>
      </c>
    </row>
    <row r="75" spans="1:102" ht="18" customHeight="1">
      <c r="A75" s="7144" t="s">
        <v>118</v>
      </c>
      <c r="B75" s="7144"/>
      <c r="C75" s="7144"/>
      <c r="D75" s="7144"/>
      <c r="E75" s="7144"/>
      <c r="F75" s="7144"/>
      <c r="G75" s="7144"/>
      <c r="H75" s="7144"/>
      <c r="I75" s="7144"/>
      <c r="J75" s="7144"/>
      <c r="K75" s="7144"/>
      <c r="L75" s="7144"/>
      <c r="M75" s="7144"/>
    </row>
    <row r="76" spans="1:102" ht="18" customHeight="1">
      <c r="A76" s="7122" t="s">
        <v>119</v>
      </c>
      <c r="B76" s="7122" t="s">
        <v>77</v>
      </c>
      <c r="C76" s="7122" t="s">
        <v>30</v>
      </c>
      <c r="D76" s="7174"/>
      <c r="E76" s="7173" t="s">
        <v>120</v>
      </c>
      <c r="F76" s="7122"/>
      <c r="G76" s="7165" t="s">
        <v>121</v>
      </c>
      <c r="H76" s="7122"/>
      <c r="I76" s="7174"/>
      <c r="J76" s="7190" t="s">
        <v>36</v>
      </c>
      <c r="K76" s="7122" t="s">
        <v>37</v>
      </c>
      <c r="L76" s="7164" t="s">
        <v>34</v>
      </c>
      <c r="M76" s="7164" t="s">
        <v>35</v>
      </c>
    </row>
    <row r="77" spans="1:102" ht="45" customHeight="1">
      <c r="A77" s="7122"/>
      <c r="B77" s="7122"/>
      <c r="C77" s="5531" t="s">
        <v>58</v>
      </c>
      <c r="D77" s="1600" t="s">
        <v>59</v>
      </c>
      <c r="E77" s="5702" t="s">
        <v>122</v>
      </c>
      <c r="F77" s="5695" t="s">
        <v>123</v>
      </c>
      <c r="G77" s="5531" t="s">
        <v>124</v>
      </c>
      <c r="H77" s="5703" t="s">
        <v>125</v>
      </c>
      <c r="I77" s="1600" t="s">
        <v>126</v>
      </c>
      <c r="J77" s="7190"/>
      <c r="K77" s="7122"/>
      <c r="L77" s="7164"/>
      <c r="M77" s="7164"/>
    </row>
    <row r="78" spans="1:102" ht="15" customHeight="1">
      <c r="A78" s="1712" t="s">
        <v>127</v>
      </c>
      <c r="B78" s="5551">
        <f>SUM(C78:D78)</f>
        <v>0</v>
      </c>
      <c r="C78" s="1604"/>
      <c r="D78" s="1645"/>
      <c r="E78" s="5658"/>
      <c r="F78" s="5657"/>
      <c r="G78" s="5704"/>
      <c r="H78" s="1604"/>
      <c r="I78" s="1645"/>
      <c r="J78" s="5705"/>
      <c r="K78" s="5634"/>
      <c r="L78" s="1714"/>
      <c r="M78" s="5634"/>
      <c r="N78" s="997" t="str">
        <f>CA78&amp;CB78&amp;CC78&amp;CD78</f>
        <v/>
      </c>
      <c r="AS78" s="923"/>
      <c r="AT78" s="923"/>
      <c r="AU78" s="923"/>
      <c r="AV78" s="923"/>
      <c r="AW78" s="923"/>
      <c r="AX78" s="923"/>
      <c r="AY78" s="923"/>
      <c r="AZ78" s="923"/>
      <c r="BA78" s="923"/>
      <c r="BB78" s="923"/>
      <c r="BC78" s="923"/>
      <c r="BD78" s="923"/>
      <c r="BE78" s="923"/>
      <c r="BF78" s="923"/>
      <c r="BG78" s="923"/>
      <c r="BH78" s="923"/>
      <c r="BI78" s="923"/>
      <c r="BJ78" s="923"/>
      <c r="BK78" s="923"/>
      <c r="BL78" s="923"/>
      <c r="BM78" s="923"/>
      <c r="BN78" s="923"/>
      <c r="BO78" s="923"/>
      <c r="BP78" s="923"/>
      <c r="BQ78" s="923"/>
      <c r="BR78" s="923"/>
      <c r="BS78" s="923"/>
      <c r="BT78" s="923"/>
      <c r="BU78" s="923"/>
      <c r="BV78" s="923"/>
      <c r="BW78" s="923"/>
      <c r="BX78" s="923"/>
      <c r="BY78" s="923"/>
      <c r="BZ78" s="923"/>
      <c r="CA78" s="5563" t="str">
        <f>IF(AND($B78&lt;&gt;0,J78=""),"* No olvide ingresar la variable "&amp;J$76&amp;""&amp;". Digite CERO si no tiene. ",IF(J78&gt;$B78,"* La variable Pueblos Originarios no debe ser mayor al Total. ",""))</f>
        <v/>
      </c>
      <c r="CB78" s="5563" t="str">
        <f>IF(AND($B78&lt;&gt;0,K78=""),"* No olvide ingresar la variable "&amp;K$76&amp;""&amp;". Digite CERO si no tiene. ",IF(K78&gt;$B78,"* La variable Migrantes no debe ser mayor al Total. ",""))</f>
        <v/>
      </c>
      <c r="CC78" s="5563" t="str">
        <f>IF(AND($B78&lt;&gt;0,L78=""),"* No olvide ingresar la variable "&amp;L$76&amp;""&amp;". Digite CERO si no tiene.  ",IF(L78&gt;$B78,"* La variable "&amp;L$76&amp;""&amp;"no debe ser mayor al Total. ",""))</f>
        <v/>
      </c>
      <c r="CD78" s="5563" t="str">
        <f>IF(AND($B78&lt;&gt;0,M78=""),"* No olvide ingresar la variable "&amp;M$76&amp;""&amp;". Digite CERO si no tiene.  ",IF(M78&gt;$B78,"* La variable "&amp;M$76&amp;""&amp;" no debe ser mayor al Total. ",""))</f>
        <v/>
      </c>
      <c r="CF78" s="5635"/>
      <c r="CG78" s="5635"/>
      <c r="CH78" s="5635"/>
      <c r="CI78" s="5635"/>
      <c r="CU78" s="5565">
        <f t="shared" ref="CU78:CX82" si="60">IF(AND($B78&lt;&gt;0,J78=""),1,IF(J78&gt;$B78,1,0))</f>
        <v>0</v>
      </c>
      <c r="CV78" s="5565">
        <f t="shared" si="60"/>
        <v>0</v>
      </c>
      <c r="CW78" s="5565">
        <f t="shared" si="60"/>
        <v>0</v>
      </c>
      <c r="CX78" s="5565">
        <f t="shared" si="60"/>
        <v>0</v>
      </c>
    </row>
    <row r="79" spans="1:102" ht="15" customHeight="1">
      <c r="A79" s="1637" t="s">
        <v>128</v>
      </c>
      <c r="B79" s="5706">
        <f>SUM(C79:D79)</f>
        <v>0</v>
      </c>
      <c r="C79" s="1606"/>
      <c r="D79" s="1611"/>
      <c r="E79" s="1534"/>
      <c r="F79" s="1531"/>
      <c r="G79" s="5707"/>
      <c r="H79" s="1607"/>
      <c r="I79" s="1611"/>
      <c r="J79" s="5708"/>
      <c r="K79" s="1638"/>
      <c r="L79" s="1717"/>
      <c r="M79" s="1638"/>
      <c r="N79" s="997" t="str">
        <f t="shared" ref="N79:N82" si="61">CA79&amp;CB79&amp;CC79&amp;CD79</f>
        <v/>
      </c>
      <c r="AS79" s="923"/>
      <c r="AT79" s="923"/>
      <c r="AU79" s="923"/>
      <c r="AV79" s="923"/>
      <c r="AW79" s="923"/>
      <c r="AX79" s="923"/>
      <c r="AY79" s="923"/>
      <c r="AZ79" s="923"/>
      <c r="BA79" s="923"/>
      <c r="BB79" s="923"/>
      <c r="BC79" s="923"/>
      <c r="BD79" s="923"/>
      <c r="BE79" s="923"/>
      <c r="BF79" s="923"/>
      <c r="BG79" s="923"/>
      <c r="BH79" s="923"/>
      <c r="BI79" s="923"/>
      <c r="BJ79" s="923"/>
      <c r="BK79" s="923"/>
      <c r="BL79" s="923"/>
      <c r="BM79" s="923"/>
      <c r="BN79" s="923"/>
      <c r="BO79" s="923"/>
      <c r="BP79" s="923"/>
      <c r="BQ79" s="923"/>
      <c r="BR79" s="923"/>
      <c r="BS79" s="923"/>
      <c r="BT79" s="923"/>
      <c r="BU79" s="923"/>
      <c r="BV79" s="923"/>
      <c r="BW79" s="923"/>
      <c r="BX79" s="923"/>
      <c r="BY79" s="923"/>
      <c r="BZ79" s="923"/>
      <c r="CA79" s="5563" t="str">
        <f>IF(AND($B79&lt;&gt;0,J79=""),"* No olvide ingresar la variable "&amp;J$76&amp;""&amp;". Digite CERO si no tiene. ",IF(J79&gt;$B79,"* La variable Pueblos Originarios no debe ser mayor al Total. ",""))</f>
        <v/>
      </c>
      <c r="CB79" s="5563" t="str">
        <f>IF(AND($B79&lt;&gt;0,K79=""),"* No olvide ingresar la variable "&amp;K$76&amp;""&amp;". Digite CERO si no tiene. ",IF(K79&gt;$B79,"* La variable Migrantes no debe ser mayor al Total. ",""))</f>
        <v/>
      </c>
      <c r="CC79" s="5563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63" t="str">
        <f>IF(AND($B79&lt;&gt;0,M79=""),"* No olvide ingresar la variable "&amp;M$76&amp;""&amp;". Digite CERO si no tiene.  ",IF(M79&gt;$B79,"* La variable "&amp;M$76&amp;""&amp;" no debe ser mayor al Total. ",""))</f>
        <v/>
      </c>
      <c r="CF79" s="5635"/>
      <c r="CG79" s="5635"/>
      <c r="CH79" s="5635"/>
      <c r="CI79" s="5635"/>
      <c r="CU79" s="5565">
        <f t="shared" si="60"/>
        <v>0</v>
      </c>
      <c r="CV79" s="5565">
        <f t="shared" si="60"/>
        <v>0</v>
      </c>
      <c r="CW79" s="5565">
        <f t="shared" si="60"/>
        <v>0</v>
      </c>
      <c r="CX79" s="5565">
        <f t="shared" si="60"/>
        <v>0</v>
      </c>
    </row>
    <row r="80" spans="1:102" ht="15" customHeight="1">
      <c r="A80" s="1637" t="s">
        <v>129</v>
      </c>
      <c r="B80" s="5706">
        <f>SUM(C80:D80)</f>
        <v>0</v>
      </c>
      <c r="C80" s="1606"/>
      <c r="D80" s="1611"/>
      <c r="E80" s="1534"/>
      <c r="F80" s="1531"/>
      <c r="G80" s="5709"/>
      <c r="H80" s="1607"/>
      <c r="I80" s="1611"/>
      <c r="J80" s="5708"/>
      <c r="K80" s="1638"/>
      <c r="L80" s="1717"/>
      <c r="M80" s="1638"/>
      <c r="N80" s="997" t="str">
        <f t="shared" si="61"/>
        <v/>
      </c>
      <c r="AS80" s="923"/>
      <c r="AT80" s="923"/>
      <c r="AU80" s="923"/>
      <c r="AV80" s="923"/>
      <c r="AW80" s="923"/>
      <c r="AX80" s="923"/>
      <c r="AY80" s="923"/>
      <c r="AZ80" s="923"/>
      <c r="BA80" s="923"/>
      <c r="BB80" s="923"/>
      <c r="BC80" s="923"/>
      <c r="BD80" s="923"/>
      <c r="BE80" s="923"/>
      <c r="BF80" s="923"/>
      <c r="BG80" s="923"/>
      <c r="BH80" s="923"/>
      <c r="BI80" s="923"/>
      <c r="BJ80" s="923"/>
      <c r="BK80" s="923"/>
      <c r="BL80" s="923"/>
      <c r="BM80" s="923"/>
      <c r="BN80" s="923"/>
      <c r="BO80" s="923"/>
      <c r="BP80" s="923"/>
      <c r="BQ80" s="923"/>
      <c r="BR80" s="923"/>
      <c r="BS80" s="923"/>
      <c r="BT80" s="923"/>
      <c r="BU80" s="923"/>
      <c r="BV80" s="923"/>
      <c r="BW80" s="923"/>
      <c r="BX80" s="923"/>
      <c r="BY80" s="923"/>
      <c r="BZ80" s="923"/>
      <c r="CA80" s="5563" t="str">
        <f>IF(AND($B80&lt;&gt;0,J80=""),"* No olvide ingresar la variable "&amp;J$76&amp;""&amp;". Digite CERO si no tiene. ",IF(J80&gt;$B80,"* La variable Pueblos Originarios no debe ser mayor al Total. ",""))</f>
        <v/>
      </c>
      <c r="CB80" s="5563" t="str">
        <f>IF(AND($B80&lt;&gt;0,K80=""),"* No olvide ingresar la variable "&amp;K$76&amp;""&amp;". Digite CERO si no tiene. ",IF(K80&gt;$B80,"* La variable Migrantes no debe ser mayor al Total. ",""))</f>
        <v/>
      </c>
      <c r="CC80" s="5563" t="str">
        <f t="shared" si="62"/>
        <v/>
      </c>
      <c r="CD80" s="5563" t="str">
        <f>IF(AND($B80&lt;&gt;0,M80=""),"* No olvide ingresar la variable "&amp;M$76&amp;""&amp;". Digite CERO si no tiene.  ",IF(M80&gt;$B80,"* La variable "&amp;M$76&amp;""&amp;" no debe ser mayor al Total. ",""))</f>
        <v/>
      </c>
      <c r="CF80" s="5635"/>
      <c r="CG80" s="5635"/>
      <c r="CH80" s="5635"/>
      <c r="CI80" s="5635"/>
      <c r="CU80" s="5565">
        <f t="shared" si="60"/>
        <v>0</v>
      </c>
      <c r="CV80" s="5565">
        <f t="shared" si="60"/>
        <v>0</v>
      </c>
      <c r="CW80" s="5565">
        <f t="shared" si="60"/>
        <v>0</v>
      </c>
      <c r="CX80" s="5565">
        <f t="shared" si="60"/>
        <v>0</v>
      </c>
    </row>
    <row r="81" spans="1:102" ht="15" customHeight="1">
      <c r="A81" s="1637" t="s">
        <v>130</v>
      </c>
      <c r="B81" s="5706">
        <f>SUM(C81:D81)</f>
        <v>0</v>
      </c>
      <c r="C81" s="1606"/>
      <c r="D81" s="1611"/>
      <c r="E81" s="1534"/>
      <c r="F81" s="1531"/>
      <c r="G81" s="5709"/>
      <c r="H81" s="1607"/>
      <c r="I81" s="1611"/>
      <c r="J81" s="5708"/>
      <c r="K81" s="1638"/>
      <c r="L81" s="1717"/>
      <c r="M81" s="1638"/>
      <c r="N81" s="997" t="str">
        <f t="shared" si="61"/>
        <v/>
      </c>
      <c r="AS81" s="923"/>
      <c r="AT81" s="923"/>
      <c r="AU81" s="923"/>
      <c r="AV81" s="923"/>
      <c r="AW81" s="923"/>
      <c r="AX81" s="923"/>
      <c r="AY81" s="923"/>
      <c r="AZ81" s="923"/>
      <c r="BA81" s="923"/>
      <c r="BB81" s="923"/>
      <c r="BC81" s="923"/>
      <c r="BD81" s="923"/>
      <c r="BE81" s="923"/>
      <c r="BF81" s="923"/>
      <c r="BG81" s="923"/>
      <c r="BH81" s="923"/>
      <c r="BI81" s="923"/>
      <c r="BJ81" s="923"/>
      <c r="BK81" s="923"/>
      <c r="BL81" s="923"/>
      <c r="BM81" s="923"/>
      <c r="BN81" s="923"/>
      <c r="BO81" s="923"/>
      <c r="BP81" s="923"/>
      <c r="BQ81" s="923"/>
      <c r="BR81" s="923"/>
      <c r="BS81" s="923"/>
      <c r="BT81" s="923"/>
      <c r="BU81" s="923"/>
      <c r="BV81" s="923"/>
      <c r="BW81" s="923"/>
      <c r="BX81" s="923"/>
      <c r="BY81" s="923"/>
      <c r="BZ81" s="923"/>
      <c r="CA81" s="5563" t="str">
        <f>IF(AND($B81&lt;&gt;0,J81=""),"* No olvide ingresar la variable "&amp;J$76&amp;""&amp;". Digite CERO si no tiene. ",IF(J81&gt;$B81,"* La variable Pueblos Originarios no debe ser mayor al Total. ",""))</f>
        <v/>
      </c>
      <c r="CB81" s="5563" t="str">
        <f>IF(AND($B81&lt;&gt;0,K81=""),"* No olvide ingresar la variable "&amp;K$76&amp;""&amp;". Digite CERO si no tiene. ",IF(K81&gt;$B81,"* La variable Migrantes no debe ser mayor al Total. ",""))</f>
        <v/>
      </c>
      <c r="CC81" s="5563" t="str">
        <f t="shared" si="62"/>
        <v/>
      </c>
      <c r="CD81" s="5563" t="str">
        <f>IF(AND($B81&lt;&gt;0,M81=""),"* No olvide ingresar la variable "&amp;M$76&amp;""&amp;". Digite CERO si no tiene.  ",IF(M81&gt;$B81,"* La variable "&amp;M$76&amp;""&amp;" no debe ser mayor al Total. ",""))</f>
        <v/>
      </c>
      <c r="CF81" s="5635"/>
      <c r="CG81" s="5635"/>
      <c r="CH81" s="5635"/>
      <c r="CI81" s="5635"/>
      <c r="CU81" s="5565">
        <f t="shared" si="60"/>
        <v>0</v>
      </c>
      <c r="CV81" s="5565">
        <f t="shared" si="60"/>
        <v>0</v>
      </c>
      <c r="CW81" s="5565">
        <f t="shared" si="60"/>
        <v>0</v>
      </c>
      <c r="CX81" s="5565">
        <f t="shared" si="60"/>
        <v>0</v>
      </c>
    </row>
    <row r="82" spans="1:102" ht="15" customHeight="1">
      <c r="A82" s="1637" t="s">
        <v>131</v>
      </c>
      <c r="B82" s="5706">
        <f>SUM(C82:D82)</f>
        <v>0</v>
      </c>
      <c r="C82" s="1606"/>
      <c r="D82" s="1611"/>
      <c r="E82" s="1534"/>
      <c r="F82" s="1531"/>
      <c r="G82" s="5709"/>
      <c r="H82" s="1607"/>
      <c r="I82" s="1611"/>
      <c r="J82" s="5708"/>
      <c r="K82" s="1638"/>
      <c r="L82" s="1717"/>
      <c r="M82" s="1638"/>
      <c r="N82" s="997" t="str">
        <f t="shared" si="61"/>
        <v/>
      </c>
      <c r="AS82" s="923"/>
      <c r="AT82" s="923"/>
      <c r="AU82" s="923"/>
      <c r="AV82" s="923"/>
      <c r="AW82" s="923"/>
      <c r="AX82" s="923"/>
      <c r="AY82" s="923"/>
      <c r="AZ82" s="923"/>
      <c r="BA82" s="923"/>
      <c r="BB82" s="923"/>
      <c r="BC82" s="923"/>
      <c r="BD82" s="923"/>
      <c r="BE82" s="923"/>
      <c r="BF82" s="923"/>
      <c r="BG82" s="923"/>
      <c r="BH82" s="923"/>
      <c r="BI82" s="923"/>
      <c r="BJ82" s="923"/>
      <c r="BK82" s="923"/>
      <c r="BL82" s="923"/>
      <c r="BM82" s="923"/>
      <c r="BN82" s="923"/>
      <c r="BO82" s="923"/>
      <c r="BP82" s="923"/>
      <c r="BQ82" s="923"/>
      <c r="BR82" s="923"/>
      <c r="BS82" s="923"/>
      <c r="BT82" s="923"/>
      <c r="BU82" s="923"/>
      <c r="BV82" s="923"/>
      <c r="BW82" s="923"/>
      <c r="BX82" s="923"/>
      <c r="BY82" s="923"/>
      <c r="BZ82" s="923"/>
      <c r="CA82" s="5563" t="str">
        <f>IF(AND($B82&lt;&gt;0,J82=""),"* No olvide ingresar la variable "&amp;J$76&amp;""&amp;". Digite CERO si no tiene. ",IF(J82&gt;$B82,"* La variable Pueblos Originarios no debe ser mayor al Total. ",""))</f>
        <v/>
      </c>
      <c r="CB82" s="5563" t="str">
        <f>IF(AND($B82&lt;&gt;0,K82=""),"* No olvide ingresar la variable "&amp;K$76&amp;""&amp;". Digite CERO si no tiene. ",IF(K82&gt;$B82,"* La variable Migrantes no debe ser mayor al Total. ",""))</f>
        <v/>
      </c>
      <c r="CC82" s="5563" t="str">
        <f t="shared" si="62"/>
        <v/>
      </c>
      <c r="CD82" s="5563" t="str">
        <f>IF(AND($B82&lt;&gt;0,M82=""),"* No olvide ingresar la variable "&amp;M$76&amp;""&amp;". Digite CERO si no tiene.  ",IF(M82&gt;$B82,"* La variable "&amp;M$76&amp;""&amp;" no debe ser mayor al Total. ",""))</f>
        <v/>
      </c>
      <c r="CF82" s="5635"/>
      <c r="CG82" s="5635"/>
      <c r="CH82" s="5635"/>
      <c r="CI82" s="5635"/>
      <c r="CU82" s="5565">
        <f t="shared" si="60"/>
        <v>0</v>
      </c>
      <c r="CV82" s="5565">
        <f t="shared" si="60"/>
        <v>0</v>
      </c>
      <c r="CW82" s="5565">
        <f t="shared" si="60"/>
        <v>0</v>
      </c>
      <c r="CX82" s="5565">
        <f t="shared" si="60"/>
        <v>0</v>
      </c>
    </row>
    <row r="83" spans="1:102" ht="15" customHeight="1">
      <c r="A83" s="5710" t="s">
        <v>132</v>
      </c>
      <c r="B83" s="5699"/>
      <c r="C83" s="5711"/>
      <c r="D83" s="5712"/>
      <c r="E83" s="5713"/>
      <c r="F83" s="5714"/>
      <c r="G83" s="1619"/>
      <c r="H83" s="952"/>
      <c r="I83" s="953"/>
      <c r="J83" s="5715"/>
      <c r="K83" s="5716"/>
      <c r="L83" s="5717"/>
      <c r="M83" s="5716"/>
      <c r="N83" s="997"/>
      <c r="AS83" s="923"/>
      <c r="AT83" s="923"/>
      <c r="AU83" s="923"/>
      <c r="AV83" s="923"/>
      <c r="AW83" s="923"/>
      <c r="AX83" s="923"/>
      <c r="AY83" s="923"/>
      <c r="AZ83" s="923"/>
      <c r="BA83" s="923"/>
      <c r="BB83" s="923"/>
      <c r="BC83" s="923"/>
      <c r="BD83" s="923"/>
      <c r="BE83" s="923"/>
      <c r="BF83" s="923"/>
      <c r="BG83" s="923"/>
      <c r="BH83" s="923"/>
      <c r="BI83" s="923"/>
      <c r="BJ83" s="923"/>
      <c r="BK83" s="923"/>
      <c r="BL83" s="923"/>
      <c r="BM83" s="923"/>
      <c r="BN83" s="923"/>
      <c r="BO83" s="923"/>
      <c r="BP83" s="923"/>
      <c r="BQ83" s="923"/>
      <c r="BR83" s="923"/>
      <c r="BS83" s="923"/>
      <c r="BT83" s="923"/>
      <c r="BU83" s="923"/>
      <c r="BV83" s="923"/>
      <c r="BW83" s="923"/>
      <c r="BX83" s="923"/>
      <c r="BY83" s="923"/>
      <c r="BZ83" s="923"/>
      <c r="CA83" s="923"/>
      <c r="CB83" s="923"/>
      <c r="CC83" s="923"/>
      <c r="CD83" s="923"/>
      <c r="CE83" s="923"/>
      <c r="CF83" s="5635"/>
      <c r="CG83" s="5635"/>
      <c r="CH83" s="5635"/>
      <c r="CI83" s="5635"/>
    </row>
    <row r="84" spans="1:102" ht="18" customHeight="1">
      <c r="A84" s="7144" t="s">
        <v>133</v>
      </c>
      <c r="B84" s="7144"/>
      <c r="C84" s="7144"/>
      <c r="D84" s="7144"/>
      <c r="E84" s="7144"/>
      <c r="F84" s="7144"/>
      <c r="G84" s="7144"/>
      <c r="H84" s="7144"/>
      <c r="I84" s="7144"/>
      <c r="J84" s="7144"/>
      <c r="K84" s="7144"/>
      <c r="L84" s="7144"/>
      <c r="M84" s="7144"/>
      <c r="N84" s="7144"/>
      <c r="O84" s="7144"/>
      <c r="P84" s="7144"/>
      <c r="Q84" s="7144"/>
      <c r="R84" s="7144"/>
      <c r="S84" s="7144"/>
      <c r="T84" s="7144"/>
      <c r="U84" s="7144"/>
      <c r="V84" s="7144"/>
      <c r="W84" s="7144"/>
      <c r="X84" s="7144"/>
      <c r="Y84" s="7144"/>
      <c r="Z84" s="7144"/>
      <c r="AA84" s="7144"/>
      <c r="AB84" s="7144"/>
      <c r="AC84" s="7144"/>
      <c r="AD84" s="7144"/>
      <c r="AE84" s="7144"/>
      <c r="AF84" s="7144"/>
      <c r="AG84" s="5541"/>
      <c r="AH84" s="5541"/>
    </row>
    <row r="85" spans="1:102" ht="15" customHeight="1">
      <c r="A85" s="7175" t="s">
        <v>26</v>
      </c>
      <c r="B85" s="7178" t="s">
        <v>77</v>
      </c>
      <c r="C85" s="7179"/>
      <c r="D85" s="7180"/>
      <c r="E85" s="7138" t="s">
        <v>101</v>
      </c>
      <c r="F85" s="7184"/>
      <c r="G85" s="7184"/>
      <c r="H85" s="7184"/>
      <c r="I85" s="7184"/>
      <c r="J85" s="7184"/>
      <c r="K85" s="7184"/>
      <c r="L85" s="7184"/>
      <c r="M85" s="7184"/>
      <c r="N85" s="7184"/>
      <c r="O85" s="7184"/>
      <c r="P85" s="7184"/>
      <c r="Q85" s="7184"/>
      <c r="R85" s="7184"/>
      <c r="S85" s="7184"/>
      <c r="T85" s="7184"/>
      <c r="U85" s="7184"/>
      <c r="V85" s="7184"/>
      <c r="W85" s="7184"/>
      <c r="X85" s="7184"/>
      <c r="Y85" s="7184"/>
      <c r="Z85" s="7184"/>
      <c r="AA85" s="7184"/>
      <c r="AB85" s="7184"/>
      <c r="AC85" s="7184"/>
      <c r="AD85" s="7184"/>
      <c r="AE85" s="7184"/>
      <c r="AF85" s="7185"/>
      <c r="AG85" s="7170" t="s">
        <v>37</v>
      </c>
      <c r="AH85" s="7152" t="s">
        <v>36</v>
      </c>
    </row>
    <row r="86" spans="1:102" ht="15" customHeight="1">
      <c r="A86" s="7176"/>
      <c r="B86" s="7181"/>
      <c r="C86" s="7182"/>
      <c r="D86" s="7183"/>
      <c r="E86" s="7138" t="s">
        <v>44</v>
      </c>
      <c r="F86" s="7165"/>
      <c r="G86" s="7166" t="s">
        <v>45</v>
      </c>
      <c r="H86" s="7167"/>
      <c r="I86" s="7166" t="s">
        <v>46</v>
      </c>
      <c r="J86" s="7167"/>
      <c r="K86" s="7168" t="s">
        <v>47</v>
      </c>
      <c r="L86" s="7167"/>
      <c r="M86" s="7166" t="s">
        <v>48</v>
      </c>
      <c r="N86" s="7167"/>
      <c r="O86" s="7166" t="s">
        <v>49</v>
      </c>
      <c r="P86" s="7167"/>
      <c r="Q86" s="7166" t="s">
        <v>50</v>
      </c>
      <c r="R86" s="7167"/>
      <c r="S86" s="7166" t="s">
        <v>51</v>
      </c>
      <c r="T86" s="7167"/>
      <c r="U86" s="7166" t="s">
        <v>52</v>
      </c>
      <c r="V86" s="7167"/>
      <c r="W86" s="7166" t="s">
        <v>53</v>
      </c>
      <c r="X86" s="7166"/>
      <c r="Y86" s="7168" t="s">
        <v>54</v>
      </c>
      <c r="Z86" s="7167"/>
      <c r="AA86" s="7168" t="s">
        <v>55</v>
      </c>
      <c r="AB86" s="7167"/>
      <c r="AC86" s="7168" t="s">
        <v>56</v>
      </c>
      <c r="AD86" s="7167"/>
      <c r="AE86" s="7166" t="s">
        <v>57</v>
      </c>
      <c r="AF86" s="7169"/>
      <c r="AG86" s="7171"/>
      <c r="AH86" s="7153"/>
    </row>
    <row r="87" spans="1:102" ht="15" customHeight="1">
      <c r="A87" s="7177"/>
      <c r="B87" s="5718" t="s">
        <v>79</v>
      </c>
      <c r="C87" s="5697" t="s">
        <v>58</v>
      </c>
      <c r="D87" s="5695" t="s">
        <v>59</v>
      </c>
      <c r="E87" s="5531" t="s">
        <v>58</v>
      </c>
      <c r="F87" s="5695" t="s">
        <v>59</v>
      </c>
      <c r="G87" s="5697" t="s">
        <v>58</v>
      </c>
      <c r="H87" s="5695" t="s">
        <v>59</v>
      </c>
      <c r="I87" s="5697" t="s">
        <v>58</v>
      </c>
      <c r="J87" s="5695" t="s">
        <v>59</v>
      </c>
      <c r="K87" s="5531" t="s">
        <v>58</v>
      </c>
      <c r="L87" s="5695" t="s">
        <v>59</v>
      </c>
      <c r="M87" s="5697" t="s">
        <v>58</v>
      </c>
      <c r="N87" s="5695" t="s">
        <v>59</v>
      </c>
      <c r="O87" s="5697" t="s">
        <v>58</v>
      </c>
      <c r="P87" s="5695" t="s">
        <v>59</v>
      </c>
      <c r="Q87" s="5697" t="s">
        <v>58</v>
      </c>
      <c r="R87" s="5695" t="s">
        <v>59</v>
      </c>
      <c r="S87" s="5697" t="s">
        <v>58</v>
      </c>
      <c r="T87" s="5695" t="s">
        <v>59</v>
      </c>
      <c r="U87" s="5697" t="s">
        <v>58</v>
      </c>
      <c r="V87" s="5695" t="s">
        <v>59</v>
      </c>
      <c r="W87" s="5697" t="s">
        <v>58</v>
      </c>
      <c r="X87" s="5694" t="s">
        <v>59</v>
      </c>
      <c r="Y87" s="5531" t="s">
        <v>58</v>
      </c>
      <c r="Z87" s="5695" t="s">
        <v>59</v>
      </c>
      <c r="AA87" s="5531" t="s">
        <v>58</v>
      </c>
      <c r="AB87" s="5695" t="s">
        <v>59</v>
      </c>
      <c r="AC87" s="5531" t="s">
        <v>58</v>
      </c>
      <c r="AD87" s="5695" t="s">
        <v>59</v>
      </c>
      <c r="AE87" s="5697" t="s">
        <v>58</v>
      </c>
      <c r="AF87" s="1600" t="s">
        <v>59</v>
      </c>
      <c r="AG87" s="7172"/>
      <c r="AH87" s="7154"/>
    </row>
    <row r="88" spans="1:102" ht="15" customHeight="1">
      <c r="A88" s="1637" t="s">
        <v>134</v>
      </c>
      <c r="B88" s="5719">
        <f t="shared" ref="B88:B93" si="63">SUM(C88:D88)</f>
        <v>0</v>
      </c>
      <c r="C88" s="5720">
        <f t="shared" ref="C88:C93" si="64">SUM(E88+G88+I88+K88+M88+O88+Q88+S88+U88+W88+Y88+AA88+AC88+AE88)</f>
        <v>0</v>
      </c>
      <c r="D88" s="5721">
        <f t="shared" ref="D88:D93" si="65">SUM(+F88+H88+J88+L88+N88+P88+R88+T88+V88+X88+Z88+AB88+AD88+AF88)</f>
        <v>0</v>
      </c>
      <c r="E88" s="1530"/>
      <c r="F88" s="1531"/>
      <c r="G88" s="1606"/>
      <c r="H88" s="1531"/>
      <c r="I88" s="1762"/>
      <c r="J88" s="1720"/>
      <c r="K88" s="1761"/>
      <c r="L88" s="1720"/>
      <c r="M88" s="1762"/>
      <c r="N88" s="1720"/>
      <c r="O88" s="1762"/>
      <c r="P88" s="1720"/>
      <c r="Q88" s="1762"/>
      <c r="R88" s="1720"/>
      <c r="S88" s="1762"/>
      <c r="T88" s="1720"/>
      <c r="U88" s="1762"/>
      <c r="V88" s="1720"/>
      <c r="W88" s="1762"/>
      <c r="X88" s="5722"/>
      <c r="Y88" s="1761"/>
      <c r="Z88" s="1720"/>
      <c r="AA88" s="1761"/>
      <c r="AB88" s="1720"/>
      <c r="AC88" s="1761"/>
      <c r="AD88" s="1720"/>
      <c r="AE88" s="1762"/>
      <c r="AF88" s="1719"/>
      <c r="AG88" s="5705"/>
      <c r="AH88" s="5634"/>
      <c r="AI88" s="997" t="str">
        <f>$CA88&amp;CB88</f>
        <v/>
      </c>
      <c r="BN88" s="923"/>
      <c r="BO88" s="923"/>
      <c r="BP88" s="923"/>
      <c r="BQ88" s="923"/>
      <c r="BR88" s="923"/>
      <c r="BS88" s="923"/>
      <c r="BT88" s="923"/>
      <c r="BU88" s="923"/>
      <c r="BV88" s="923"/>
      <c r="BW88" s="923"/>
      <c r="BX88" s="923"/>
      <c r="BY88" s="923"/>
      <c r="BZ88" s="923"/>
      <c r="CA88" s="5563" t="str">
        <f>IF(AND($B88&lt;&gt;0,AG88=""),"* No olvide ingresar la variable "&amp;AG$85&amp;""&amp;". Digite CERO si no tiene. ",IF(AG88&gt;$B88,"* La variable Migrantes no debe ser mayor al Total Ambos Sexos. ",""))</f>
        <v/>
      </c>
      <c r="CB88" s="5563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23"/>
      <c r="CD88" s="923"/>
      <c r="CE88" s="5635"/>
      <c r="CF88" s="5635"/>
      <c r="CG88" s="5635"/>
      <c r="CH88" s="5635"/>
      <c r="CI88" s="5635"/>
      <c r="CU88" s="5565">
        <f t="shared" ref="CU88:CV93" si="66">IF(AND($B88&lt;&gt;0,AG88=""),1,IF(AG88&gt;$B88,1,0))</f>
        <v>0</v>
      </c>
      <c r="CV88" s="5565">
        <f t="shared" si="66"/>
        <v>0</v>
      </c>
    </row>
    <row r="89" spans="1:102" ht="15" customHeight="1">
      <c r="A89" s="1637" t="s">
        <v>135</v>
      </c>
      <c r="B89" s="5719">
        <f t="shared" si="63"/>
        <v>0</v>
      </c>
      <c r="C89" s="5720">
        <f t="shared" si="64"/>
        <v>0</v>
      </c>
      <c r="D89" s="5721">
        <f t="shared" si="65"/>
        <v>0</v>
      </c>
      <c r="E89" s="1530"/>
      <c r="F89" s="1531"/>
      <c r="G89" s="1606"/>
      <c r="H89" s="1531"/>
      <c r="I89" s="1762"/>
      <c r="J89" s="1720"/>
      <c r="K89" s="1761"/>
      <c r="L89" s="1720"/>
      <c r="M89" s="1762"/>
      <c r="N89" s="1720"/>
      <c r="O89" s="1762"/>
      <c r="P89" s="1720"/>
      <c r="Q89" s="1762"/>
      <c r="R89" s="1720"/>
      <c r="S89" s="1762"/>
      <c r="T89" s="1720"/>
      <c r="U89" s="1762"/>
      <c r="V89" s="1720"/>
      <c r="W89" s="1762"/>
      <c r="X89" s="5722"/>
      <c r="Y89" s="1761"/>
      <c r="Z89" s="1720"/>
      <c r="AA89" s="1761"/>
      <c r="AB89" s="1720"/>
      <c r="AC89" s="1761"/>
      <c r="AD89" s="1720"/>
      <c r="AE89" s="1762"/>
      <c r="AF89" s="1719"/>
      <c r="AG89" s="5708"/>
      <c r="AH89" s="1638"/>
      <c r="AI89" s="997" t="str">
        <f t="shared" ref="AI89:AI93" si="67">$CA89&amp;CB89</f>
        <v/>
      </c>
      <c r="BN89" s="923"/>
      <c r="BO89" s="923"/>
      <c r="BP89" s="923"/>
      <c r="BQ89" s="923"/>
      <c r="BR89" s="923"/>
      <c r="BS89" s="923"/>
      <c r="BT89" s="923"/>
      <c r="BU89" s="923"/>
      <c r="BV89" s="923"/>
      <c r="BW89" s="923"/>
      <c r="BX89" s="923"/>
      <c r="BY89" s="923"/>
      <c r="BZ89" s="923"/>
      <c r="CA89" s="5563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63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23"/>
      <c r="CD89" s="923"/>
      <c r="CE89" s="5635"/>
      <c r="CF89" s="5635"/>
      <c r="CG89" s="5635"/>
      <c r="CH89" s="5635"/>
      <c r="CI89" s="5635"/>
      <c r="CU89" s="5565">
        <f t="shared" si="66"/>
        <v>0</v>
      </c>
      <c r="CV89" s="5565">
        <f t="shared" si="66"/>
        <v>0</v>
      </c>
    </row>
    <row r="90" spans="1:102" ht="15" customHeight="1">
      <c r="A90" s="5523" t="s">
        <v>136</v>
      </c>
      <c r="B90" s="5723">
        <f t="shared" si="63"/>
        <v>7</v>
      </c>
      <c r="C90" s="5724">
        <f t="shared" si="64"/>
        <v>3</v>
      </c>
      <c r="D90" s="5687">
        <f t="shared" si="65"/>
        <v>4</v>
      </c>
      <c r="E90" s="2456"/>
      <c r="F90" s="189"/>
      <c r="G90" s="9569"/>
      <c r="H90" s="189"/>
      <c r="I90" s="9570"/>
      <c r="J90" s="9571"/>
      <c r="K90" s="9572"/>
      <c r="L90" s="9571"/>
      <c r="M90" s="9570"/>
      <c r="N90" s="9571"/>
      <c r="O90" s="9570"/>
      <c r="P90" s="9571"/>
      <c r="Q90" s="9570"/>
      <c r="R90" s="9571"/>
      <c r="S90" s="9570"/>
      <c r="T90" s="9571"/>
      <c r="U90" s="9570"/>
      <c r="V90" s="9571"/>
      <c r="W90" s="9570"/>
      <c r="X90" s="9573"/>
      <c r="Y90" s="9572"/>
      <c r="Z90" s="9571"/>
      <c r="AA90" s="9572">
        <v>1</v>
      </c>
      <c r="AB90" s="9571">
        <v>1</v>
      </c>
      <c r="AC90" s="9572">
        <v>2</v>
      </c>
      <c r="AD90" s="9571"/>
      <c r="AE90" s="9570"/>
      <c r="AF90" s="9574">
        <v>3</v>
      </c>
      <c r="AG90" s="5730"/>
      <c r="AH90" s="1640"/>
      <c r="AI90" s="997" t="str">
        <f t="shared" si="67"/>
        <v xml:space="preserve">* No olvide ingresar la variable Migrantes. Digite CERO si no tiene. * No olvide ingresar la variable Pueblos Originarios. Digite CERO si no tiene. </v>
      </c>
      <c r="BN90" s="923"/>
      <c r="BO90" s="923"/>
      <c r="BP90" s="923"/>
      <c r="BQ90" s="923"/>
      <c r="BR90" s="923"/>
      <c r="BS90" s="923"/>
      <c r="BT90" s="923"/>
      <c r="BU90" s="923"/>
      <c r="BV90" s="923"/>
      <c r="BW90" s="923"/>
      <c r="BX90" s="923"/>
      <c r="BY90" s="923"/>
      <c r="BZ90" s="923"/>
      <c r="CA90" s="5563" t="str">
        <f t="shared" si="68"/>
        <v xml:space="preserve">* No olvide ingresar la variable Migrantes. Digite CERO si no tiene. </v>
      </c>
      <c r="CB90" s="5563" t="str">
        <f t="shared" si="69"/>
        <v xml:space="preserve">* No olvide ingresar la variable Pueblos Originarios. Digite CERO si no tiene. </v>
      </c>
      <c r="CC90" s="923"/>
      <c r="CD90" s="923"/>
      <c r="CE90" s="5635"/>
      <c r="CF90" s="5635"/>
      <c r="CG90" s="5635"/>
      <c r="CH90" s="5635"/>
      <c r="CI90" s="5635"/>
      <c r="CU90" s="5565">
        <f t="shared" si="66"/>
        <v>1</v>
      </c>
      <c r="CV90" s="5565">
        <f t="shared" si="66"/>
        <v>1</v>
      </c>
    </row>
    <row r="91" spans="1:102" ht="15" customHeight="1">
      <c r="A91" s="1637" t="s">
        <v>137</v>
      </c>
      <c r="B91" s="5731">
        <f t="shared" si="63"/>
        <v>0</v>
      </c>
      <c r="C91" s="5732">
        <f t="shared" si="64"/>
        <v>0</v>
      </c>
      <c r="D91" s="5733">
        <f t="shared" si="65"/>
        <v>0</v>
      </c>
      <c r="E91" s="1530"/>
      <c r="F91" s="1531"/>
      <c r="G91" s="1606"/>
      <c r="H91" s="1531"/>
      <c r="I91" s="1762"/>
      <c r="J91" s="1720"/>
      <c r="K91" s="1761"/>
      <c r="L91" s="1720"/>
      <c r="M91" s="1762"/>
      <c r="N91" s="1720"/>
      <c r="O91" s="1762"/>
      <c r="P91" s="1720"/>
      <c r="Q91" s="1762"/>
      <c r="R91" s="1720"/>
      <c r="S91" s="1762"/>
      <c r="T91" s="1720"/>
      <c r="U91" s="1762"/>
      <c r="V91" s="1720"/>
      <c r="W91" s="1762"/>
      <c r="X91" s="5722"/>
      <c r="Y91" s="1761"/>
      <c r="Z91" s="1720"/>
      <c r="AA91" s="1761"/>
      <c r="AB91" s="1720"/>
      <c r="AC91" s="1761"/>
      <c r="AD91" s="1720"/>
      <c r="AE91" s="1762"/>
      <c r="AF91" s="1719"/>
      <c r="AG91" s="5708"/>
      <c r="AH91" s="1638"/>
      <c r="AI91" s="997" t="str">
        <f t="shared" si="67"/>
        <v/>
      </c>
      <c r="BN91" s="923"/>
      <c r="BO91" s="923"/>
      <c r="BP91" s="923"/>
      <c r="BQ91" s="923"/>
      <c r="BR91" s="923"/>
      <c r="BS91" s="923"/>
      <c r="BT91" s="923"/>
      <c r="BU91" s="923"/>
      <c r="BV91" s="923"/>
      <c r="BW91" s="923"/>
      <c r="BX91" s="923"/>
      <c r="BY91" s="923"/>
      <c r="BZ91" s="923"/>
      <c r="CA91" s="5563" t="str">
        <f t="shared" si="68"/>
        <v/>
      </c>
      <c r="CB91" s="5563" t="str">
        <f t="shared" si="69"/>
        <v/>
      </c>
      <c r="CC91" s="923"/>
      <c r="CD91" s="923"/>
      <c r="CE91" s="5635"/>
      <c r="CF91" s="5635"/>
      <c r="CG91" s="5635"/>
      <c r="CH91" s="5635"/>
      <c r="CI91" s="5635"/>
      <c r="CU91" s="5565">
        <f t="shared" si="66"/>
        <v>0</v>
      </c>
      <c r="CV91" s="5565">
        <f t="shared" si="66"/>
        <v>0</v>
      </c>
    </row>
    <row r="92" spans="1:102" ht="15" customHeight="1">
      <c r="A92" s="1637" t="s">
        <v>138</v>
      </c>
      <c r="B92" s="5719">
        <f t="shared" si="63"/>
        <v>0</v>
      </c>
      <c r="C92" s="5720">
        <f t="shared" si="64"/>
        <v>0</v>
      </c>
      <c r="D92" s="5721">
        <f t="shared" si="65"/>
        <v>0</v>
      </c>
      <c r="E92" s="1530"/>
      <c r="F92" s="1531"/>
      <c r="G92" s="1606"/>
      <c r="H92" s="1531"/>
      <c r="I92" s="1762"/>
      <c r="J92" s="1720"/>
      <c r="K92" s="1761"/>
      <c r="L92" s="1720"/>
      <c r="M92" s="1762"/>
      <c r="N92" s="1720"/>
      <c r="O92" s="1762"/>
      <c r="P92" s="1720"/>
      <c r="Q92" s="1762"/>
      <c r="R92" s="1720"/>
      <c r="S92" s="1762"/>
      <c r="T92" s="1720"/>
      <c r="U92" s="1762"/>
      <c r="V92" s="1720"/>
      <c r="W92" s="1762"/>
      <c r="X92" s="5722"/>
      <c r="Y92" s="1761"/>
      <c r="Z92" s="1720"/>
      <c r="AA92" s="1761"/>
      <c r="AB92" s="1720"/>
      <c r="AC92" s="1761"/>
      <c r="AD92" s="1720"/>
      <c r="AE92" s="1762"/>
      <c r="AF92" s="1719"/>
      <c r="AG92" s="5708"/>
      <c r="AH92" s="1638"/>
      <c r="AI92" s="997" t="str">
        <f t="shared" si="67"/>
        <v/>
      </c>
      <c r="BN92" s="923"/>
      <c r="BO92" s="923"/>
      <c r="BP92" s="923"/>
      <c r="BQ92" s="923"/>
      <c r="BR92" s="923"/>
      <c r="BS92" s="923"/>
      <c r="BT92" s="923"/>
      <c r="BU92" s="923"/>
      <c r="BV92" s="923"/>
      <c r="BW92" s="923"/>
      <c r="BX92" s="923"/>
      <c r="BY92" s="923"/>
      <c r="BZ92" s="923"/>
      <c r="CA92" s="5563" t="str">
        <f t="shared" si="68"/>
        <v/>
      </c>
      <c r="CB92" s="5563" t="str">
        <f t="shared" si="69"/>
        <v/>
      </c>
      <c r="CC92" s="923"/>
      <c r="CD92" s="923"/>
      <c r="CE92" s="5635"/>
      <c r="CF92" s="5635"/>
      <c r="CG92" s="5635"/>
      <c r="CH92" s="5635"/>
      <c r="CI92" s="5635"/>
      <c r="CU92" s="5565">
        <f t="shared" si="66"/>
        <v>0</v>
      </c>
      <c r="CV92" s="5565">
        <f t="shared" si="66"/>
        <v>0</v>
      </c>
    </row>
    <row r="93" spans="1:102" ht="15" customHeight="1">
      <c r="A93" s="5523" t="s">
        <v>139</v>
      </c>
      <c r="B93" s="5723">
        <f t="shared" si="63"/>
        <v>0</v>
      </c>
      <c r="C93" s="5724">
        <f t="shared" si="64"/>
        <v>0</v>
      </c>
      <c r="D93" s="5687">
        <f t="shared" si="65"/>
        <v>0</v>
      </c>
      <c r="E93" s="1074"/>
      <c r="F93" s="940"/>
      <c r="G93" s="1619"/>
      <c r="H93" s="940"/>
      <c r="I93" s="5725"/>
      <c r="J93" s="5726"/>
      <c r="K93" s="5727"/>
      <c r="L93" s="5726"/>
      <c r="M93" s="5725"/>
      <c r="N93" s="5726"/>
      <c r="O93" s="5725"/>
      <c r="P93" s="5726"/>
      <c r="Q93" s="5725"/>
      <c r="R93" s="5726"/>
      <c r="S93" s="5725"/>
      <c r="T93" s="5726"/>
      <c r="U93" s="5725"/>
      <c r="V93" s="5726"/>
      <c r="W93" s="5725"/>
      <c r="X93" s="5728"/>
      <c r="Y93" s="5727"/>
      <c r="Z93" s="5726"/>
      <c r="AA93" s="5727"/>
      <c r="AB93" s="5726"/>
      <c r="AC93" s="5727"/>
      <c r="AD93" s="5726"/>
      <c r="AE93" s="5725"/>
      <c r="AF93" s="5729"/>
      <c r="AG93" s="5734"/>
      <c r="AH93" s="1077"/>
      <c r="AI93" s="997" t="str">
        <f t="shared" si="67"/>
        <v/>
      </c>
      <c r="BN93" s="923"/>
      <c r="BO93" s="923"/>
      <c r="BP93" s="923"/>
      <c r="BQ93" s="923"/>
      <c r="BR93" s="923"/>
      <c r="BS93" s="923"/>
      <c r="BT93" s="923"/>
      <c r="BU93" s="923"/>
      <c r="BV93" s="923"/>
      <c r="BW93" s="923"/>
      <c r="BX93" s="923"/>
      <c r="BY93" s="923"/>
      <c r="BZ93" s="923"/>
      <c r="CA93" s="5563" t="str">
        <f t="shared" si="68"/>
        <v/>
      </c>
      <c r="CB93" s="5563" t="str">
        <f t="shared" si="69"/>
        <v/>
      </c>
      <c r="CC93" s="923"/>
      <c r="CD93" s="923"/>
      <c r="CE93" s="5635"/>
      <c r="CF93" s="5635"/>
      <c r="CG93" s="5635"/>
      <c r="CH93" s="5635"/>
      <c r="CI93" s="5635"/>
      <c r="CU93" s="5565">
        <f t="shared" si="66"/>
        <v>0</v>
      </c>
      <c r="CV93" s="5565">
        <f t="shared" si="66"/>
        <v>0</v>
      </c>
    </row>
    <row r="94" spans="1:102" ht="23.25" customHeight="1">
      <c r="A94" s="7119" t="s">
        <v>140</v>
      </c>
      <c r="B94" s="7119"/>
      <c r="C94" s="7119"/>
      <c r="D94" s="7119"/>
      <c r="E94" s="7119"/>
      <c r="F94" s="7119"/>
      <c r="G94" s="7119"/>
      <c r="H94" s="7119"/>
      <c r="I94" s="7119"/>
      <c r="J94" s="7119"/>
      <c r="K94" s="7119"/>
      <c r="L94" s="7119"/>
      <c r="M94" s="7119"/>
      <c r="N94" s="7119"/>
    </row>
    <row r="95" spans="1:102" ht="15" customHeight="1">
      <c r="A95" s="7137" t="s">
        <v>141</v>
      </c>
      <c r="B95" s="7155" t="s">
        <v>142</v>
      </c>
      <c r="C95" s="7156"/>
      <c r="D95" s="7156"/>
      <c r="E95" s="7156"/>
      <c r="F95" s="7156"/>
      <c r="G95" s="7156"/>
      <c r="H95" s="7156"/>
      <c r="I95" s="7156"/>
      <c r="J95" s="7156"/>
      <c r="K95" s="7157"/>
      <c r="L95" s="7158" t="s">
        <v>143</v>
      </c>
    </row>
    <row r="96" spans="1:102" ht="15" customHeight="1">
      <c r="A96" s="7138"/>
      <c r="B96" s="7161" t="s">
        <v>77</v>
      </c>
      <c r="C96" s="7135" t="s">
        <v>144</v>
      </c>
      <c r="D96" s="7121" t="s">
        <v>145</v>
      </c>
      <c r="E96" s="7121"/>
      <c r="F96" s="7126" t="s">
        <v>146</v>
      </c>
      <c r="G96" s="7127"/>
      <c r="H96" s="7127"/>
      <c r="I96" s="7127"/>
      <c r="J96" s="7127"/>
      <c r="K96" s="7128"/>
      <c r="L96" s="7159"/>
    </row>
    <row r="97" spans="1:99" ht="23.25" customHeight="1">
      <c r="A97" s="7138"/>
      <c r="B97" s="7162"/>
      <c r="C97" s="7163"/>
      <c r="D97" s="5737" t="s">
        <v>147</v>
      </c>
      <c r="E97" s="5738" t="s">
        <v>148</v>
      </c>
      <c r="F97" s="5739" t="s">
        <v>149</v>
      </c>
      <c r="G97" s="5740" t="s">
        <v>150</v>
      </c>
      <c r="H97" s="5740" t="s">
        <v>151</v>
      </c>
      <c r="I97" s="5740" t="s">
        <v>152</v>
      </c>
      <c r="J97" s="5740" t="s">
        <v>153</v>
      </c>
      <c r="K97" s="5741" t="s">
        <v>154</v>
      </c>
      <c r="L97" s="7160"/>
    </row>
    <row r="98" spans="1:99">
      <c r="A98" s="5742" t="s">
        <v>155</v>
      </c>
      <c r="B98" s="5743">
        <f t="shared" ref="B98:B111" si="70">SUM(C98:K98)</f>
        <v>0</v>
      </c>
      <c r="C98" s="5744"/>
      <c r="D98" s="5745"/>
      <c r="E98" s="5746"/>
      <c r="F98" s="5745"/>
      <c r="G98" s="5747"/>
      <c r="H98" s="5747"/>
      <c r="I98" s="5747"/>
      <c r="J98" s="5747"/>
      <c r="K98" s="5748"/>
      <c r="L98" s="5746"/>
      <c r="M98" s="997" t="str">
        <f>$CA98</f>
        <v/>
      </c>
      <c r="CA98" s="5563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65">
        <f>IF(AND($B98&lt;&gt;0,L98=""),1,IF(L98&gt;$B98,1,0))</f>
        <v>0</v>
      </c>
    </row>
    <row r="99" spans="1:99">
      <c r="A99" s="5749" t="s">
        <v>156</v>
      </c>
      <c r="B99" s="5750">
        <f t="shared" si="70"/>
        <v>0</v>
      </c>
      <c r="C99" s="5744"/>
      <c r="D99" s="5745"/>
      <c r="E99" s="5746"/>
      <c r="F99" s="5745"/>
      <c r="G99" s="5747"/>
      <c r="H99" s="5747"/>
      <c r="I99" s="5747"/>
      <c r="J99" s="5747"/>
      <c r="K99" s="5748"/>
      <c r="L99" s="5746"/>
      <c r="M99" s="997" t="str">
        <f t="shared" ref="M99:M110" si="71">$CA99</f>
        <v/>
      </c>
      <c r="CA99" s="5563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65">
        <f t="shared" ref="CU99:CU110" si="73">IF(AND($B99&lt;&gt;0,L99=""),1,IF(L99&gt;$B99,1,0))</f>
        <v>0</v>
      </c>
    </row>
    <row r="100" spans="1:99">
      <c r="A100" s="5749" t="s">
        <v>157</v>
      </c>
      <c r="B100" s="5743">
        <f t="shared" si="70"/>
        <v>0</v>
      </c>
      <c r="C100" s="5744"/>
      <c r="D100" s="5745"/>
      <c r="E100" s="5746"/>
      <c r="F100" s="5745"/>
      <c r="G100" s="5747"/>
      <c r="H100" s="5747"/>
      <c r="I100" s="5747"/>
      <c r="J100" s="5747"/>
      <c r="K100" s="5748"/>
      <c r="L100" s="5746"/>
      <c r="M100" s="997" t="str">
        <f t="shared" si="71"/>
        <v/>
      </c>
      <c r="CA100" s="5563" t="str">
        <f t="shared" si="72"/>
        <v/>
      </c>
      <c r="CU100" s="5565">
        <f t="shared" si="73"/>
        <v>0</v>
      </c>
    </row>
    <row r="101" spans="1:99">
      <c r="A101" s="5749" t="s">
        <v>158</v>
      </c>
      <c r="B101" s="5750">
        <f t="shared" si="70"/>
        <v>0</v>
      </c>
      <c r="C101" s="5744"/>
      <c r="D101" s="5745"/>
      <c r="E101" s="5746"/>
      <c r="F101" s="5745"/>
      <c r="G101" s="5747"/>
      <c r="H101" s="5747"/>
      <c r="I101" s="5747"/>
      <c r="J101" s="5747"/>
      <c r="K101" s="5748"/>
      <c r="L101" s="5746"/>
      <c r="M101" s="997" t="str">
        <f t="shared" si="71"/>
        <v/>
      </c>
      <c r="CA101" s="5563" t="str">
        <f t="shared" si="72"/>
        <v/>
      </c>
      <c r="CU101" s="5565">
        <f t="shared" si="73"/>
        <v>0</v>
      </c>
    </row>
    <row r="102" spans="1:99">
      <c r="A102" s="5749" t="s">
        <v>159</v>
      </c>
      <c r="B102" s="5750">
        <f t="shared" si="70"/>
        <v>0</v>
      </c>
      <c r="C102" s="5744"/>
      <c r="D102" s="5745"/>
      <c r="E102" s="5746"/>
      <c r="F102" s="5745"/>
      <c r="G102" s="5747"/>
      <c r="H102" s="5747"/>
      <c r="I102" s="5747"/>
      <c r="J102" s="5747"/>
      <c r="K102" s="5748"/>
      <c r="L102" s="5746"/>
      <c r="M102" s="997" t="str">
        <f t="shared" si="71"/>
        <v/>
      </c>
      <c r="CA102" s="5563" t="str">
        <f t="shared" si="72"/>
        <v/>
      </c>
      <c r="CU102" s="5565">
        <f t="shared" si="73"/>
        <v>0</v>
      </c>
    </row>
    <row r="103" spans="1:99">
      <c r="A103" s="5749" t="s">
        <v>160</v>
      </c>
      <c r="B103" s="5750">
        <f t="shared" si="70"/>
        <v>0</v>
      </c>
      <c r="C103" s="5744"/>
      <c r="D103" s="5745"/>
      <c r="E103" s="5746"/>
      <c r="F103" s="5745"/>
      <c r="G103" s="5747"/>
      <c r="H103" s="5747"/>
      <c r="I103" s="5747"/>
      <c r="J103" s="5747"/>
      <c r="K103" s="5748"/>
      <c r="L103" s="5746"/>
      <c r="M103" s="997" t="str">
        <f t="shared" si="71"/>
        <v/>
      </c>
      <c r="CA103" s="5563" t="str">
        <f t="shared" si="72"/>
        <v/>
      </c>
      <c r="CU103" s="5565">
        <f t="shared" si="73"/>
        <v>0</v>
      </c>
    </row>
    <row r="104" spans="1:99">
      <c r="A104" s="5749" t="s">
        <v>161</v>
      </c>
      <c r="B104" s="5750">
        <f t="shared" si="70"/>
        <v>0</v>
      </c>
      <c r="C104" s="5744"/>
      <c r="D104" s="5745"/>
      <c r="E104" s="5746"/>
      <c r="F104" s="5745"/>
      <c r="G104" s="5747"/>
      <c r="H104" s="5747"/>
      <c r="I104" s="5747"/>
      <c r="J104" s="5747"/>
      <c r="K104" s="5748"/>
      <c r="L104" s="5746"/>
      <c r="M104" s="997" t="str">
        <f t="shared" si="71"/>
        <v/>
      </c>
      <c r="CA104" s="5563" t="str">
        <f t="shared" si="72"/>
        <v/>
      </c>
      <c r="CU104" s="5565">
        <f t="shared" si="73"/>
        <v>0</v>
      </c>
    </row>
    <row r="105" spans="1:99">
      <c r="A105" s="5749" t="s">
        <v>162</v>
      </c>
      <c r="B105" s="5750">
        <f t="shared" si="70"/>
        <v>0</v>
      </c>
      <c r="C105" s="5744"/>
      <c r="D105" s="5745"/>
      <c r="E105" s="5746"/>
      <c r="F105" s="5745"/>
      <c r="G105" s="5747"/>
      <c r="H105" s="5747"/>
      <c r="I105" s="5747"/>
      <c r="J105" s="5747"/>
      <c r="K105" s="5748"/>
      <c r="L105" s="5746"/>
      <c r="M105" s="997" t="str">
        <f t="shared" si="71"/>
        <v/>
      </c>
      <c r="CA105" s="5563" t="str">
        <f t="shared" si="72"/>
        <v/>
      </c>
      <c r="CU105" s="5565">
        <f t="shared" si="73"/>
        <v>0</v>
      </c>
    </row>
    <row r="106" spans="1:99">
      <c r="A106" s="5749" t="s">
        <v>163</v>
      </c>
      <c r="B106" s="5750">
        <f t="shared" si="70"/>
        <v>0</v>
      </c>
      <c r="C106" s="5744"/>
      <c r="D106" s="5745"/>
      <c r="E106" s="5746"/>
      <c r="F106" s="5745"/>
      <c r="G106" s="5747"/>
      <c r="H106" s="5747"/>
      <c r="I106" s="5747"/>
      <c r="J106" s="5747"/>
      <c r="K106" s="5748"/>
      <c r="L106" s="5746"/>
      <c r="M106" s="997" t="str">
        <f t="shared" si="71"/>
        <v/>
      </c>
      <c r="CA106" s="5563" t="str">
        <f t="shared" si="72"/>
        <v/>
      </c>
      <c r="CU106" s="5565">
        <f t="shared" si="73"/>
        <v>0</v>
      </c>
    </row>
    <row r="107" spans="1:99">
      <c r="A107" s="5749" t="s">
        <v>164</v>
      </c>
      <c r="B107" s="5750">
        <f t="shared" si="70"/>
        <v>0</v>
      </c>
      <c r="C107" s="5744"/>
      <c r="D107" s="5745"/>
      <c r="E107" s="5746"/>
      <c r="F107" s="5745"/>
      <c r="G107" s="5747"/>
      <c r="H107" s="5747"/>
      <c r="I107" s="5747"/>
      <c r="J107" s="5747"/>
      <c r="K107" s="5748"/>
      <c r="L107" s="5746"/>
      <c r="M107" s="997" t="str">
        <f t="shared" si="71"/>
        <v/>
      </c>
      <c r="CA107" s="5563" t="str">
        <f t="shared" si="72"/>
        <v/>
      </c>
      <c r="CU107" s="5565">
        <f t="shared" si="73"/>
        <v>0</v>
      </c>
    </row>
    <row r="108" spans="1:99">
      <c r="A108" s="5749" t="s">
        <v>165</v>
      </c>
      <c r="B108" s="5750">
        <f t="shared" si="70"/>
        <v>0</v>
      </c>
      <c r="C108" s="5744"/>
      <c r="D108" s="5745"/>
      <c r="E108" s="5746"/>
      <c r="F108" s="5745"/>
      <c r="G108" s="5747"/>
      <c r="H108" s="5747"/>
      <c r="I108" s="5747"/>
      <c r="J108" s="5747"/>
      <c r="K108" s="5748"/>
      <c r="L108" s="5746"/>
      <c r="M108" s="997" t="str">
        <f t="shared" si="71"/>
        <v/>
      </c>
      <c r="CA108" s="5563" t="str">
        <f t="shared" si="72"/>
        <v/>
      </c>
      <c r="CU108" s="5565">
        <f t="shared" si="73"/>
        <v>0</v>
      </c>
    </row>
    <row r="109" spans="1:99">
      <c r="A109" s="5749" t="s">
        <v>166</v>
      </c>
      <c r="B109" s="5750">
        <f t="shared" si="70"/>
        <v>0</v>
      </c>
      <c r="C109" s="5744"/>
      <c r="D109" s="5745"/>
      <c r="E109" s="5746"/>
      <c r="F109" s="5745"/>
      <c r="G109" s="5747"/>
      <c r="H109" s="5747"/>
      <c r="I109" s="5747"/>
      <c r="J109" s="5747"/>
      <c r="K109" s="5748"/>
      <c r="L109" s="5746"/>
      <c r="M109" s="997" t="str">
        <f t="shared" si="71"/>
        <v/>
      </c>
      <c r="CA109" s="5563" t="str">
        <f t="shared" si="72"/>
        <v/>
      </c>
      <c r="CU109" s="5565">
        <f t="shared" si="73"/>
        <v>0</v>
      </c>
    </row>
    <row r="110" spans="1:99">
      <c r="A110" s="5751" t="s">
        <v>57</v>
      </c>
      <c r="B110" s="5752">
        <f t="shared" si="70"/>
        <v>0</v>
      </c>
      <c r="C110" s="5753"/>
      <c r="D110" s="5754"/>
      <c r="E110" s="5755"/>
      <c r="F110" s="5754"/>
      <c r="G110" s="5756"/>
      <c r="H110" s="5756"/>
      <c r="I110" s="5756"/>
      <c r="J110" s="5756"/>
      <c r="K110" s="5757"/>
      <c r="L110" s="5755"/>
      <c r="M110" s="997" t="str">
        <f t="shared" si="71"/>
        <v/>
      </c>
      <c r="CA110" s="5563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65">
        <f t="shared" si="73"/>
        <v>0</v>
      </c>
    </row>
    <row r="111" spans="1:99">
      <c r="A111" s="5758" t="s">
        <v>77</v>
      </c>
      <c r="B111" s="5759">
        <f t="shared" si="70"/>
        <v>0</v>
      </c>
      <c r="C111" s="5759">
        <f t="shared" ref="C111:L111" si="74">SUM(C98:C110)</f>
        <v>0</v>
      </c>
      <c r="D111" s="5760">
        <f t="shared" si="74"/>
        <v>0</v>
      </c>
      <c r="E111" s="5761">
        <f t="shared" si="74"/>
        <v>0</v>
      </c>
      <c r="F111" s="5760">
        <f t="shared" si="74"/>
        <v>0</v>
      </c>
      <c r="G111" s="5762">
        <f t="shared" si="74"/>
        <v>0</v>
      </c>
      <c r="H111" s="5762">
        <f t="shared" si="74"/>
        <v>0</v>
      </c>
      <c r="I111" s="5762">
        <f t="shared" si="74"/>
        <v>0</v>
      </c>
      <c r="J111" s="5762">
        <f t="shared" si="74"/>
        <v>0</v>
      </c>
      <c r="K111" s="5763">
        <f t="shared" si="74"/>
        <v>0</v>
      </c>
      <c r="L111" s="5761">
        <f t="shared" si="74"/>
        <v>0</v>
      </c>
    </row>
    <row r="112" spans="1:99" ht="18" customHeight="1">
      <c r="A112" s="5764" t="s">
        <v>167</v>
      </c>
      <c r="B112" s="5765"/>
      <c r="C112" s="5765"/>
      <c r="D112" s="5765"/>
      <c r="E112" s="5765"/>
      <c r="F112" s="5765"/>
      <c r="G112" s="5765"/>
      <c r="H112" s="5765"/>
      <c r="I112" s="5765"/>
      <c r="J112" s="5765"/>
      <c r="K112" s="5765"/>
      <c r="L112" s="5766"/>
    </row>
    <row r="113" spans="1:99" ht="30.75" customHeight="1">
      <c r="A113" s="7120" t="s">
        <v>168</v>
      </c>
      <c r="B113" s="7120"/>
      <c r="C113" s="7120"/>
      <c r="D113" s="7120"/>
      <c r="E113" s="7120"/>
      <c r="F113" s="7120"/>
      <c r="G113" s="7120"/>
      <c r="H113" s="7120"/>
      <c r="I113" s="7120"/>
      <c r="J113" s="7120"/>
      <c r="K113" s="7120"/>
      <c r="L113" s="7120"/>
      <c r="M113" s="5767"/>
      <c r="N113" s="5767"/>
    </row>
    <row r="114" spans="1:99" ht="15" customHeight="1">
      <c r="A114" s="7121" t="s">
        <v>141</v>
      </c>
      <c r="B114" s="7126" t="s">
        <v>169</v>
      </c>
      <c r="C114" s="7127"/>
      <c r="D114" s="7127"/>
      <c r="E114" s="7127"/>
      <c r="F114" s="7127"/>
      <c r="G114" s="7127"/>
      <c r="H114" s="7127"/>
      <c r="I114" s="7127"/>
      <c r="J114" s="7127"/>
      <c r="K114" s="7128"/>
      <c r="L114" s="7132" t="s">
        <v>143</v>
      </c>
    </row>
    <row r="115" spans="1:99" ht="15" customHeight="1">
      <c r="A115" s="7122"/>
      <c r="B115" s="7123" t="s">
        <v>77</v>
      </c>
      <c r="C115" s="7135" t="s">
        <v>144</v>
      </c>
      <c r="D115" s="7121" t="s">
        <v>145</v>
      </c>
      <c r="E115" s="7121"/>
      <c r="F115" s="7126" t="s">
        <v>146</v>
      </c>
      <c r="G115" s="7127"/>
      <c r="H115" s="7127"/>
      <c r="I115" s="7127"/>
      <c r="J115" s="7127"/>
      <c r="K115" s="7128"/>
      <c r="L115" s="7133"/>
    </row>
    <row r="116" spans="1:99" ht="27" customHeight="1">
      <c r="A116" s="7122"/>
      <c r="B116" s="7125"/>
      <c r="C116" s="7136"/>
      <c r="D116" s="5768" t="s">
        <v>147</v>
      </c>
      <c r="E116" s="5769" t="s">
        <v>148</v>
      </c>
      <c r="F116" s="5770" t="s">
        <v>149</v>
      </c>
      <c r="G116" s="5771" t="s">
        <v>150</v>
      </c>
      <c r="H116" s="5771" t="s">
        <v>151</v>
      </c>
      <c r="I116" s="5771" t="s">
        <v>152</v>
      </c>
      <c r="J116" s="5771" t="s">
        <v>153</v>
      </c>
      <c r="K116" s="5736" t="s">
        <v>154</v>
      </c>
      <c r="L116" s="7134"/>
    </row>
    <row r="117" spans="1:99">
      <c r="A117" s="5742" t="s">
        <v>155</v>
      </c>
      <c r="B117" s="5743">
        <f t="shared" ref="B117:B130" si="75">SUM(C117:K117)</f>
        <v>0</v>
      </c>
      <c r="C117" s="5746"/>
      <c r="D117" s="5745"/>
      <c r="E117" s="5746"/>
      <c r="F117" s="5745"/>
      <c r="G117" s="5747"/>
      <c r="H117" s="5747"/>
      <c r="I117" s="5747"/>
      <c r="J117" s="5747"/>
      <c r="K117" s="5748"/>
      <c r="L117" s="5772"/>
      <c r="M117" s="997" t="str">
        <f t="shared" ref="M117:M129" si="76">$CA117</f>
        <v/>
      </c>
      <c r="CA117" s="5563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65">
        <f>IF(AND($B117&lt;&gt;0,L117=""),1,IF(L117&gt;$B117,1,0))</f>
        <v>0</v>
      </c>
    </row>
    <row r="118" spans="1:99">
      <c r="A118" s="5749" t="s">
        <v>156</v>
      </c>
      <c r="B118" s="5743">
        <f t="shared" si="75"/>
        <v>0</v>
      </c>
      <c r="C118" s="5746"/>
      <c r="D118" s="5745"/>
      <c r="E118" s="5746"/>
      <c r="F118" s="5745"/>
      <c r="G118" s="5747"/>
      <c r="H118" s="5747"/>
      <c r="I118" s="5747"/>
      <c r="J118" s="5747"/>
      <c r="K118" s="5748"/>
      <c r="L118" s="5746"/>
      <c r="M118" s="997" t="str">
        <f t="shared" si="76"/>
        <v/>
      </c>
      <c r="CA118" s="5563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65">
        <f t="shared" ref="CU118:CU129" si="78">IF(AND($B118&lt;&gt;0,L118=""),1,IF(L118&gt;$B118,1,0))</f>
        <v>0</v>
      </c>
    </row>
    <row r="119" spans="1:99">
      <c r="A119" s="5749" t="s">
        <v>157</v>
      </c>
      <c r="B119" s="5743">
        <f t="shared" si="75"/>
        <v>0</v>
      </c>
      <c r="C119" s="5746"/>
      <c r="D119" s="5745"/>
      <c r="E119" s="5746"/>
      <c r="F119" s="5745"/>
      <c r="G119" s="5747"/>
      <c r="H119" s="5747"/>
      <c r="I119" s="5747"/>
      <c r="J119" s="5747"/>
      <c r="K119" s="5748"/>
      <c r="L119" s="5746"/>
      <c r="M119" s="997" t="str">
        <f t="shared" si="76"/>
        <v/>
      </c>
      <c r="CA119" s="5563" t="str">
        <f t="shared" si="77"/>
        <v/>
      </c>
      <c r="CU119" s="5565">
        <f t="shared" si="78"/>
        <v>0</v>
      </c>
    </row>
    <row r="120" spans="1:99">
      <c r="A120" s="5749" t="s">
        <v>158</v>
      </c>
      <c r="B120" s="5743">
        <f t="shared" si="75"/>
        <v>0</v>
      </c>
      <c r="C120" s="5746"/>
      <c r="D120" s="5745"/>
      <c r="E120" s="5746"/>
      <c r="F120" s="5745"/>
      <c r="G120" s="5747"/>
      <c r="H120" s="5747"/>
      <c r="I120" s="5747"/>
      <c r="J120" s="5747"/>
      <c r="K120" s="5748"/>
      <c r="L120" s="5746"/>
      <c r="M120" s="997" t="str">
        <f t="shared" si="76"/>
        <v/>
      </c>
      <c r="CA120" s="5563" t="str">
        <f t="shared" si="77"/>
        <v/>
      </c>
      <c r="CU120" s="5565">
        <f t="shared" si="78"/>
        <v>0</v>
      </c>
    </row>
    <row r="121" spans="1:99">
      <c r="A121" s="5749" t="s">
        <v>159</v>
      </c>
      <c r="B121" s="5743">
        <f>SUM(C121:K121)</f>
        <v>0</v>
      </c>
      <c r="C121" s="5746"/>
      <c r="D121" s="5745"/>
      <c r="E121" s="5746"/>
      <c r="F121" s="5745"/>
      <c r="G121" s="5747"/>
      <c r="H121" s="5747"/>
      <c r="I121" s="5747"/>
      <c r="J121" s="5747"/>
      <c r="K121" s="5748"/>
      <c r="L121" s="5746"/>
      <c r="M121" s="997" t="str">
        <f t="shared" si="76"/>
        <v/>
      </c>
      <c r="CA121" s="5563" t="str">
        <f t="shared" si="77"/>
        <v/>
      </c>
      <c r="CU121" s="5565">
        <f t="shared" si="78"/>
        <v>0</v>
      </c>
    </row>
    <row r="122" spans="1:99">
      <c r="A122" s="5749" t="s">
        <v>160</v>
      </c>
      <c r="B122" s="5743">
        <f t="shared" si="75"/>
        <v>0</v>
      </c>
      <c r="C122" s="5746"/>
      <c r="D122" s="5745"/>
      <c r="E122" s="5746"/>
      <c r="F122" s="5745"/>
      <c r="G122" s="5747"/>
      <c r="H122" s="5747"/>
      <c r="I122" s="5747"/>
      <c r="J122" s="5747"/>
      <c r="K122" s="5748"/>
      <c r="L122" s="5746"/>
      <c r="M122" s="997" t="str">
        <f t="shared" si="76"/>
        <v/>
      </c>
      <c r="CA122" s="5563" t="str">
        <f t="shared" si="77"/>
        <v/>
      </c>
      <c r="CU122" s="5565">
        <f t="shared" si="78"/>
        <v>0</v>
      </c>
    </row>
    <row r="123" spans="1:99">
      <c r="A123" s="5749" t="s">
        <v>161</v>
      </c>
      <c r="B123" s="5743">
        <f t="shared" si="75"/>
        <v>0</v>
      </c>
      <c r="C123" s="5746"/>
      <c r="D123" s="5745"/>
      <c r="E123" s="5746"/>
      <c r="F123" s="5745"/>
      <c r="G123" s="5747"/>
      <c r="H123" s="5747"/>
      <c r="I123" s="5747"/>
      <c r="J123" s="5747"/>
      <c r="K123" s="5748"/>
      <c r="L123" s="5746"/>
      <c r="M123" s="997" t="str">
        <f t="shared" si="76"/>
        <v/>
      </c>
      <c r="CA123" s="5563" t="str">
        <f t="shared" si="77"/>
        <v/>
      </c>
      <c r="CU123" s="5565">
        <f t="shared" si="78"/>
        <v>0</v>
      </c>
    </row>
    <row r="124" spans="1:99">
      <c r="A124" s="5749" t="s">
        <v>162</v>
      </c>
      <c r="B124" s="5743">
        <f t="shared" si="75"/>
        <v>0</v>
      </c>
      <c r="C124" s="5746"/>
      <c r="D124" s="5745"/>
      <c r="E124" s="5746"/>
      <c r="F124" s="5745"/>
      <c r="G124" s="5747"/>
      <c r="H124" s="5747"/>
      <c r="I124" s="5747"/>
      <c r="J124" s="5747"/>
      <c r="K124" s="5748"/>
      <c r="L124" s="5746"/>
      <c r="M124" s="997" t="str">
        <f t="shared" si="76"/>
        <v/>
      </c>
      <c r="CA124" s="5563" t="str">
        <f t="shared" si="77"/>
        <v/>
      </c>
      <c r="CU124" s="5565">
        <f t="shared" si="78"/>
        <v>0</v>
      </c>
    </row>
    <row r="125" spans="1:99">
      <c r="A125" s="5749" t="s">
        <v>163</v>
      </c>
      <c r="B125" s="5743">
        <f t="shared" si="75"/>
        <v>0</v>
      </c>
      <c r="C125" s="5746"/>
      <c r="D125" s="5745"/>
      <c r="E125" s="5746"/>
      <c r="F125" s="5745"/>
      <c r="G125" s="5747"/>
      <c r="H125" s="5747"/>
      <c r="I125" s="5747"/>
      <c r="J125" s="5747"/>
      <c r="K125" s="5748"/>
      <c r="L125" s="5746"/>
      <c r="M125" s="997" t="str">
        <f t="shared" si="76"/>
        <v/>
      </c>
      <c r="CA125" s="5563" t="str">
        <f t="shared" si="77"/>
        <v/>
      </c>
      <c r="CU125" s="5565">
        <f t="shared" si="78"/>
        <v>0</v>
      </c>
    </row>
    <row r="126" spans="1:99">
      <c r="A126" s="5749" t="s">
        <v>164</v>
      </c>
      <c r="B126" s="5743">
        <f t="shared" si="75"/>
        <v>0</v>
      </c>
      <c r="C126" s="5746"/>
      <c r="D126" s="5745"/>
      <c r="E126" s="5746"/>
      <c r="F126" s="5745"/>
      <c r="G126" s="5747"/>
      <c r="H126" s="5747"/>
      <c r="I126" s="5747"/>
      <c r="J126" s="5747"/>
      <c r="K126" s="5748"/>
      <c r="L126" s="5746"/>
      <c r="M126" s="997" t="str">
        <f t="shared" si="76"/>
        <v/>
      </c>
      <c r="CA126" s="5563" t="str">
        <f t="shared" si="77"/>
        <v/>
      </c>
      <c r="CU126" s="5565">
        <f t="shared" si="78"/>
        <v>0</v>
      </c>
    </row>
    <row r="127" spans="1:99">
      <c r="A127" s="5749" t="s">
        <v>165</v>
      </c>
      <c r="B127" s="5743">
        <f t="shared" si="75"/>
        <v>0</v>
      </c>
      <c r="C127" s="5746"/>
      <c r="D127" s="5745"/>
      <c r="E127" s="5746"/>
      <c r="F127" s="5745"/>
      <c r="G127" s="5747"/>
      <c r="H127" s="5747"/>
      <c r="I127" s="5747"/>
      <c r="J127" s="5747"/>
      <c r="K127" s="5748"/>
      <c r="L127" s="5746"/>
      <c r="M127" s="997" t="str">
        <f t="shared" si="76"/>
        <v/>
      </c>
      <c r="CA127" s="5563" t="str">
        <f t="shared" si="77"/>
        <v/>
      </c>
      <c r="CU127" s="5565">
        <f t="shared" si="78"/>
        <v>0</v>
      </c>
    </row>
    <row r="128" spans="1:99">
      <c r="A128" s="5749" t="s">
        <v>166</v>
      </c>
      <c r="B128" s="5743">
        <f t="shared" si="75"/>
        <v>0</v>
      </c>
      <c r="C128" s="5746"/>
      <c r="D128" s="5745"/>
      <c r="E128" s="5746"/>
      <c r="F128" s="5745"/>
      <c r="G128" s="5747"/>
      <c r="H128" s="5747"/>
      <c r="I128" s="5747"/>
      <c r="J128" s="5747"/>
      <c r="K128" s="5748"/>
      <c r="L128" s="5746"/>
      <c r="M128" s="997" t="str">
        <f t="shared" si="76"/>
        <v/>
      </c>
      <c r="CA128" s="5563" t="str">
        <f t="shared" si="77"/>
        <v/>
      </c>
      <c r="CU128" s="5565">
        <f t="shared" si="78"/>
        <v>0</v>
      </c>
    </row>
    <row r="129" spans="1:99">
      <c r="A129" s="5751" t="s">
        <v>57</v>
      </c>
      <c r="B129" s="5752">
        <f t="shared" si="75"/>
        <v>0</v>
      </c>
      <c r="C129" s="5755"/>
      <c r="D129" s="5754"/>
      <c r="E129" s="5755"/>
      <c r="F129" s="5754"/>
      <c r="G129" s="5756"/>
      <c r="H129" s="5756"/>
      <c r="I129" s="5756"/>
      <c r="J129" s="5756"/>
      <c r="K129" s="5757"/>
      <c r="L129" s="5755"/>
      <c r="M129" s="997" t="str">
        <f t="shared" si="76"/>
        <v/>
      </c>
      <c r="CA129" s="5563" t="str">
        <f t="shared" si="77"/>
        <v/>
      </c>
      <c r="CU129" s="5565">
        <f t="shared" si="78"/>
        <v>0</v>
      </c>
    </row>
    <row r="130" spans="1:99">
      <c r="A130" s="5758" t="s">
        <v>77</v>
      </c>
      <c r="B130" s="5759">
        <f t="shared" si="75"/>
        <v>0</v>
      </c>
      <c r="C130" s="5759">
        <f t="shared" ref="C130:L130" si="79">SUM(C117:C129)</f>
        <v>0</v>
      </c>
      <c r="D130" s="5760">
        <f t="shared" si="79"/>
        <v>0</v>
      </c>
      <c r="E130" s="5761">
        <f t="shared" si="79"/>
        <v>0</v>
      </c>
      <c r="F130" s="5760">
        <f t="shared" si="79"/>
        <v>0</v>
      </c>
      <c r="G130" s="5762">
        <f t="shared" si="79"/>
        <v>0</v>
      </c>
      <c r="H130" s="5762">
        <f t="shared" si="79"/>
        <v>0</v>
      </c>
      <c r="I130" s="5762">
        <f t="shared" si="79"/>
        <v>0</v>
      </c>
      <c r="J130" s="5762">
        <f t="shared" si="79"/>
        <v>0</v>
      </c>
      <c r="K130" s="5763">
        <f t="shared" si="79"/>
        <v>0</v>
      </c>
      <c r="L130" s="5761">
        <f t="shared" si="79"/>
        <v>0</v>
      </c>
    </row>
    <row r="131" spans="1:99" ht="18" customHeight="1">
      <c r="A131" s="5764" t="s">
        <v>167</v>
      </c>
      <c r="B131" s="5773"/>
      <c r="C131" s="5773"/>
      <c r="D131" s="5765"/>
      <c r="E131" s="5765"/>
      <c r="F131" s="5765"/>
      <c r="G131" s="5765"/>
      <c r="H131" s="5765"/>
      <c r="I131" s="5765"/>
      <c r="J131" s="5765"/>
      <c r="K131" s="5765"/>
      <c r="L131" s="5774"/>
    </row>
    <row r="132" spans="1:99" ht="18" customHeight="1">
      <c r="A132" s="7148" t="s">
        <v>170</v>
      </c>
      <c r="B132" s="7148"/>
      <c r="C132" s="7148"/>
      <c r="D132" s="7148"/>
      <c r="E132" s="7148"/>
      <c r="F132" s="7148"/>
      <c r="G132" s="7148"/>
      <c r="H132" s="7148"/>
      <c r="I132" s="7148"/>
      <c r="J132" s="7148"/>
      <c r="K132" s="7148"/>
      <c r="L132" s="5775"/>
    </row>
    <row r="133" spans="1:99" ht="15" customHeight="1">
      <c r="A133" s="7121" t="s">
        <v>141</v>
      </c>
      <c r="B133" s="7126" t="s">
        <v>169</v>
      </c>
      <c r="C133" s="7127"/>
      <c r="D133" s="7127"/>
      <c r="E133" s="7127"/>
      <c r="F133" s="7127"/>
      <c r="G133" s="7127"/>
      <c r="H133" s="7127"/>
      <c r="I133" s="7127"/>
      <c r="J133" s="7127"/>
      <c r="K133" s="7128"/>
      <c r="L133" s="7132" t="s">
        <v>143</v>
      </c>
    </row>
    <row r="134" spans="1:99" ht="15" customHeight="1">
      <c r="A134" s="7122"/>
      <c r="B134" s="7123" t="s">
        <v>77</v>
      </c>
      <c r="C134" s="7135" t="s">
        <v>144</v>
      </c>
      <c r="D134" s="7121" t="s">
        <v>145</v>
      </c>
      <c r="E134" s="7121"/>
      <c r="F134" s="7126" t="s">
        <v>146</v>
      </c>
      <c r="G134" s="7127"/>
      <c r="H134" s="7127"/>
      <c r="I134" s="7127"/>
      <c r="J134" s="7127"/>
      <c r="K134" s="7128"/>
      <c r="L134" s="7133"/>
    </row>
    <row r="135" spans="1:99" ht="31.5">
      <c r="A135" s="7122"/>
      <c r="B135" s="7125"/>
      <c r="C135" s="7136"/>
      <c r="D135" s="5768" t="s">
        <v>147</v>
      </c>
      <c r="E135" s="5769" t="s">
        <v>148</v>
      </c>
      <c r="F135" s="5770" t="s">
        <v>149</v>
      </c>
      <c r="G135" s="5771" t="s">
        <v>150</v>
      </c>
      <c r="H135" s="5771" t="s">
        <v>151</v>
      </c>
      <c r="I135" s="5771" t="s">
        <v>152</v>
      </c>
      <c r="J135" s="5771" t="s">
        <v>153</v>
      </c>
      <c r="K135" s="5736" t="s">
        <v>154</v>
      </c>
      <c r="L135" s="7134"/>
    </row>
    <row r="136" spans="1:99">
      <c r="A136" s="5742" t="s">
        <v>155</v>
      </c>
      <c r="B136" s="5743">
        <f t="shared" ref="B136:B148" si="80">SUM(C136:K136)</f>
        <v>0</v>
      </c>
      <c r="C136" s="5746"/>
      <c r="D136" s="5745"/>
      <c r="E136" s="5746"/>
      <c r="F136" s="5745"/>
      <c r="G136" s="5747"/>
      <c r="H136" s="5747"/>
      <c r="I136" s="5747"/>
      <c r="J136" s="5747"/>
      <c r="K136" s="5748"/>
      <c r="L136" s="5772"/>
      <c r="M136" s="997" t="str">
        <f t="shared" ref="M136:M147" si="81">$CA136</f>
        <v/>
      </c>
      <c r="CA136" s="5563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65">
        <f>IF(AND($B136&lt;&gt;0,L136=""),1,IF(L136&gt;$B136,1,0))</f>
        <v>0</v>
      </c>
    </row>
    <row r="137" spans="1:99">
      <c r="A137" s="5749" t="s">
        <v>156</v>
      </c>
      <c r="B137" s="5743">
        <f t="shared" si="80"/>
        <v>0</v>
      </c>
      <c r="C137" s="5746"/>
      <c r="D137" s="5745"/>
      <c r="E137" s="5746"/>
      <c r="F137" s="5745"/>
      <c r="G137" s="5747"/>
      <c r="H137" s="5747"/>
      <c r="I137" s="5747"/>
      <c r="J137" s="5747"/>
      <c r="K137" s="5748"/>
      <c r="L137" s="5746"/>
      <c r="M137" s="997" t="str">
        <f t="shared" si="81"/>
        <v/>
      </c>
      <c r="CA137" s="5563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65">
        <f t="shared" ref="CU137:CU148" si="83">IF(AND($B137&lt;&gt;0,L137=""),1,IF(L137&gt;$B137,1,0))</f>
        <v>0</v>
      </c>
    </row>
    <row r="138" spans="1:99">
      <c r="A138" s="5749" t="s">
        <v>157</v>
      </c>
      <c r="B138" s="5743">
        <f t="shared" si="80"/>
        <v>0</v>
      </c>
      <c r="C138" s="5746"/>
      <c r="D138" s="5745"/>
      <c r="E138" s="5746"/>
      <c r="F138" s="5745"/>
      <c r="G138" s="5747"/>
      <c r="H138" s="5747"/>
      <c r="I138" s="5747"/>
      <c r="J138" s="5747"/>
      <c r="K138" s="5748"/>
      <c r="L138" s="5746"/>
      <c r="M138" s="997" t="str">
        <f t="shared" si="81"/>
        <v/>
      </c>
      <c r="CA138" s="5563" t="str">
        <f t="shared" si="82"/>
        <v/>
      </c>
      <c r="CU138" s="5565">
        <f t="shared" si="83"/>
        <v>0</v>
      </c>
    </row>
    <row r="139" spans="1:99">
      <c r="A139" s="5749" t="s">
        <v>158</v>
      </c>
      <c r="B139" s="5743">
        <f t="shared" si="80"/>
        <v>0</v>
      </c>
      <c r="C139" s="5746"/>
      <c r="D139" s="5745"/>
      <c r="E139" s="5746"/>
      <c r="F139" s="5745"/>
      <c r="G139" s="5747"/>
      <c r="H139" s="5747"/>
      <c r="I139" s="5747"/>
      <c r="J139" s="5747"/>
      <c r="K139" s="5748"/>
      <c r="L139" s="5746"/>
      <c r="M139" s="997" t="str">
        <f t="shared" si="81"/>
        <v/>
      </c>
      <c r="CA139" s="5563" t="str">
        <f t="shared" si="82"/>
        <v/>
      </c>
      <c r="CU139" s="5565">
        <f t="shared" si="83"/>
        <v>0</v>
      </c>
    </row>
    <row r="140" spans="1:99">
      <c r="A140" s="5749" t="s">
        <v>159</v>
      </c>
      <c r="B140" s="5743">
        <f t="shared" si="80"/>
        <v>0</v>
      </c>
      <c r="C140" s="5746"/>
      <c r="D140" s="5745"/>
      <c r="E140" s="5746"/>
      <c r="F140" s="5745"/>
      <c r="G140" s="5747"/>
      <c r="H140" s="5747"/>
      <c r="I140" s="5747"/>
      <c r="J140" s="5747"/>
      <c r="K140" s="5748"/>
      <c r="L140" s="5746"/>
      <c r="M140" s="997" t="str">
        <f t="shared" si="81"/>
        <v/>
      </c>
      <c r="CA140" s="5563" t="str">
        <f t="shared" si="82"/>
        <v/>
      </c>
      <c r="CU140" s="5565">
        <f t="shared" si="83"/>
        <v>0</v>
      </c>
    </row>
    <row r="141" spans="1:99">
      <c r="A141" s="5749" t="s">
        <v>160</v>
      </c>
      <c r="B141" s="5743">
        <f t="shared" si="80"/>
        <v>0</v>
      </c>
      <c r="C141" s="5746"/>
      <c r="D141" s="5745"/>
      <c r="E141" s="5746"/>
      <c r="F141" s="5745"/>
      <c r="G141" s="5747"/>
      <c r="H141" s="5747"/>
      <c r="I141" s="5747"/>
      <c r="J141" s="5747"/>
      <c r="K141" s="5748"/>
      <c r="L141" s="5746"/>
      <c r="M141" s="997" t="str">
        <f t="shared" si="81"/>
        <v/>
      </c>
      <c r="CA141" s="5563" t="str">
        <f t="shared" si="82"/>
        <v/>
      </c>
      <c r="CU141" s="5565">
        <f t="shared" si="83"/>
        <v>0</v>
      </c>
    </row>
    <row r="142" spans="1:99">
      <c r="A142" s="5749" t="s">
        <v>161</v>
      </c>
      <c r="B142" s="5743">
        <f t="shared" si="80"/>
        <v>0</v>
      </c>
      <c r="C142" s="5746"/>
      <c r="D142" s="5745"/>
      <c r="E142" s="5746"/>
      <c r="F142" s="5745"/>
      <c r="G142" s="5747"/>
      <c r="H142" s="5747"/>
      <c r="I142" s="5747"/>
      <c r="J142" s="5747"/>
      <c r="K142" s="5748"/>
      <c r="L142" s="5746"/>
      <c r="M142" s="997" t="str">
        <f t="shared" si="81"/>
        <v/>
      </c>
      <c r="CA142" s="5563" t="str">
        <f t="shared" si="82"/>
        <v/>
      </c>
      <c r="CU142" s="5565">
        <f t="shared" si="83"/>
        <v>0</v>
      </c>
    </row>
    <row r="143" spans="1:99">
      <c r="A143" s="5749" t="s">
        <v>162</v>
      </c>
      <c r="B143" s="5743">
        <f t="shared" si="80"/>
        <v>0</v>
      </c>
      <c r="C143" s="5746"/>
      <c r="D143" s="5745"/>
      <c r="E143" s="5746"/>
      <c r="F143" s="5745"/>
      <c r="G143" s="5747"/>
      <c r="H143" s="5747"/>
      <c r="I143" s="5747"/>
      <c r="J143" s="5747"/>
      <c r="K143" s="5748"/>
      <c r="L143" s="5746"/>
      <c r="M143" s="997" t="str">
        <f t="shared" si="81"/>
        <v/>
      </c>
      <c r="CA143" s="5563" t="str">
        <f t="shared" si="82"/>
        <v/>
      </c>
      <c r="CU143" s="5565">
        <f t="shared" si="83"/>
        <v>0</v>
      </c>
    </row>
    <row r="144" spans="1:99">
      <c r="A144" s="5749" t="s">
        <v>163</v>
      </c>
      <c r="B144" s="5743">
        <f t="shared" si="80"/>
        <v>0</v>
      </c>
      <c r="C144" s="5746"/>
      <c r="D144" s="5745"/>
      <c r="E144" s="5746"/>
      <c r="F144" s="5745"/>
      <c r="G144" s="5747"/>
      <c r="H144" s="5747"/>
      <c r="I144" s="5747"/>
      <c r="J144" s="5747"/>
      <c r="K144" s="5748"/>
      <c r="L144" s="5746"/>
      <c r="M144" s="997" t="str">
        <f t="shared" si="81"/>
        <v/>
      </c>
      <c r="CA144" s="5563" t="str">
        <f t="shared" si="82"/>
        <v/>
      </c>
      <c r="CU144" s="5565">
        <f t="shared" si="83"/>
        <v>0</v>
      </c>
    </row>
    <row r="145" spans="1:99">
      <c r="A145" s="5749" t="s">
        <v>164</v>
      </c>
      <c r="B145" s="5743">
        <f t="shared" si="80"/>
        <v>0</v>
      </c>
      <c r="C145" s="5746"/>
      <c r="D145" s="5745"/>
      <c r="E145" s="5746"/>
      <c r="F145" s="5745"/>
      <c r="G145" s="5747"/>
      <c r="H145" s="5747"/>
      <c r="I145" s="5747"/>
      <c r="J145" s="5747"/>
      <c r="K145" s="5748"/>
      <c r="L145" s="5746"/>
      <c r="M145" s="997" t="str">
        <f t="shared" si="81"/>
        <v/>
      </c>
      <c r="CA145" s="5563" t="str">
        <f t="shared" si="82"/>
        <v/>
      </c>
      <c r="CU145" s="5565">
        <f t="shared" si="83"/>
        <v>0</v>
      </c>
    </row>
    <row r="146" spans="1:99">
      <c r="A146" s="5749" t="s">
        <v>165</v>
      </c>
      <c r="B146" s="5743">
        <f t="shared" si="80"/>
        <v>0</v>
      </c>
      <c r="C146" s="5746"/>
      <c r="D146" s="5745"/>
      <c r="E146" s="5746"/>
      <c r="F146" s="5745"/>
      <c r="G146" s="5747"/>
      <c r="H146" s="5747"/>
      <c r="I146" s="5747"/>
      <c r="J146" s="5747"/>
      <c r="K146" s="5748"/>
      <c r="L146" s="5746"/>
      <c r="M146" s="997" t="str">
        <f t="shared" si="81"/>
        <v/>
      </c>
      <c r="CA146" s="5563" t="str">
        <f t="shared" si="82"/>
        <v/>
      </c>
      <c r="CU146" s="5565">
        <f t="shared" si="83"/>
        <v>0</v>
      </c>
    </row>
    <row r="147" spans="1:99">
      <c r="A147" s="5749" t="s">
        <v>166</v>
      </c>
      <c r="B147" s="5743">
        <f t="shared" si="80"/>
        <v>0</v>
      </c>
      <c r="C147" s="5746"/>
      <c r="D147" s="5745"/>
      <c r="E147" s="5746"/>
      <c r="F147" s="5745"/>
      <c r="G147" s="5747"/>
      <c r="H147" s="5747"/>
      <c r="I147" s="5747"/>
      <c r="J147" s="5747"/>
      <c r="K147" s="5748"/>
      <c r="L147" s="5746"/>
      <c r="M147" s="997" t="str">
        <f t="shared" si="81"/>
        <v/>
      </c>
      <c r="CA147" s="5563" t="str">
        <f t="shared" si="82"/>
        <v/>
      </c>
      <c r="CU147" s="5565">
        <f t="shared" si="83"/>
        <v>0</v>
      </c>
    </row>
    <row r="148" spans="1:99">
      <c r="A148" s="5751" t="s">
        <v>57</v>
      </c>
      <c r="B148" s="5752">
        <f t="shared" si="80"/>
        <v>0</v>
      </c>
      <c r="C148" s="5755"/>
      <c r="D148" s="5754"/>
      <c r="E148" s="5755"/>
      <c r="F148" s="5754"/>
      <c r="G148" s="5756"/>
      <c r="H148" s="5756"/>
      <c r="I148" s="5756"/>
      <c r="J148" s="5756"/>
      <c r="K148" s="5757"/>
      <c r="L148" s="5755"/>
      <c r="M148" s="997" t="str">
        <f>$CA148</f>
        <v/>
      </c>
      <c r="CA148" s="5563" t="str">
        <f t="shared" si="82"/>
        <v/>
      </c>
      <c r="CU148" s="5565">
        <f t="shared" si="83"/>
        <v>0</v>
      </c>
    </row>
    <row r="149" spans="1:99">
      <c r="A149" s="5758" t="s">
        <v>77</v>
      </c>
      <c r="B149" s="5759">
        <f>SUM(C149:K149)</f>
        <v>0</v>
      </c>
      <c r="C149" s="5759">
        <f t="shared" ref="C149:L149" si="84">SUM(C136:C148)</f>
        <v>0</v>
      </c>
      <c r="D149" s="5760">
        <f t="shared" si="84"/>
        <v>0</v>
      </c>
      <c r="E149" s="5761">
        <f t="shared" si="84"/>
        <v>0</v>
      </c>
      <c r="F149" s="5760">
        <f t="shared" si="84"/>
        <v>0</v>
      </c>
      <c r="G149" s="5762">
        <f t="shared" si="84"/>
        <v>0</v>
      </c>
      <c r="H149" s="5762">
        <f t="shared" si="84"/>
        <v>0</v>
      </c>
      <c r="I149" s="5762">
        <f t="shared" si="84"/>
        <v>0</v>
      </c>
      <c r="J149" s="5762">
        <f t="shared" si="84"/>
        <v>0</v>
      </c>
      <c r="K149" s="5763">
        <f t="shared" si="84"/>
        <v>0</v>
      </c>
      <c r="L149" s="5761">
        <f t="shared" si="84"/>
        <v>0</v>
      </c>
    </row>
    <row r="150" spans="1:99">
      <c r="A150" s="5773" t="s">
        <v>171</v>
      </c>
      <c r="B150" s="5773"/>
      <c r="C150" s="5773"/>
      <c r="D150" s="5765"/>
      <c r="E150" s="5765"/>
      <c r="F150" s="5765"/>
      <c r="G150" s="5765"/>
      <c r="H150" s="5765"/>
      <c r="I150" s="5765"/>
      <c r="J150" s="5765"/>
      <c r="K150" s="5765"/>
      <c r="L150" s="5774"/>
    </row>
    <row r="151" spans="1:99" ht="27" customHeight="1">
      <c r="A151" s="7120" t="s">
        <v>172</v>
      </c>
      <c r="B151" s="7120"/>
      <c r="C151" s="7120"/>
      <c r="D151" s="7120"/>
      <c r="E151" s="7120"/>
      <c r="F151" s="7120"/>
      <c r="G151" s="7120"/>
      <c r="H151" s="7120"/>
      <c r="I151" s="7120"/>
      <c r="J151" s="7120"/>
      <c r="K151" s="7120"/>
      <c r="L151" s="7120"/>
      <c r="M151" s="7120"/>
      <c r="N151" s="5767"/>
    </row>
    <row r="152" spans="1:99" ht="18" customHeight="1">
      <c r="A152" s="7121" t="s">
        <v>173</v>
      </c>
      <c r="B152" s="7123" t="s">
        <v>174</v>
      </c>
      <c r="C152" s="7127" t="s">
        <v>175</v>
      </c>
      <c r="D152" s="7127"/>
      <c r="E152" s="7127"/>
      <c r="F152" s="7127"/>
      <c r="G152" s="7149" t="s">
        <v>176</v>
      </c>
      <c r="H152" s="7139" t="s">
        <v>177</v>
      </c>
      <c r="I152" s="7126" t="s">
        <v>178</v>
      </c>
      <c r="J152" s="7127"/>
      <c r="K152" s="7127"/>
      <c r="L152" s="7142"/>
      <c r="M152" s="7132" t="s">
        <v>179</v>
      </c>
      <c r="N152" s="7132" t="s">
        <v>4421</v>
      </c>
    </row>
    <row r="153" spans="1:99" ht="18" customHeight="1">
      <c r="A153" s="7122"/>
      <c r="B153" s="7124"/>
      <c r="C153" s="7135" t="s">
        <v>180</v>
      </c>
      <c r="D153" s="7126" t="s">
        <v>146</v>
      </c>
      <c r="E153" s="7127"/>
      <c r="F153" s="7127"/>
      <c r="G153" s="7150"/>
      <c r="H153" s="7140"/>
      <c r="I153" s="7123" t="s">
        <v>180</v>
      </c>
      <c r="J153" s="7126" t="s">
        <v>146</v>
      </c>
      <c r="K153" s="7127"/>
      <c r="L153" s="7142"/>
      <c r="M153" s="7133"/>
      <c r="N153" s="7133"/>
    </row>
    <row r="154" spans="1:99" ht="18" customHeight="1">
      <c r="A154" s="7122"/>
      <c r="B154" s="7125"/>
      <c r="C154" s="7136"/>
      <c r="D154" s="5770" t="s">
        <v>181</v>
      </c>
      <c r="E154" s="5771" t="s">
        <v>182</v>
      </c>
      <c r="F154" s="5735" t="s">
        <v>183</v>
      </c>
      <c r="G154" s="7151"/>
      <c r="H154" s="7141"/>
      <c r="I154" s="7125"/>
      <c r="J154" s="5770" t="s">
        <v>181</v>
      </c>
      <c r="K154" s="5771" t="s">
        <v>182</v>
      </c>
      <c r="L154" s="5776" t="s">
        <v>183</v>
      </c>
      <c r="M154" s="7134"/>
      <c r="N154" s="7134"/>
    </row>
    <row r="155" spans="1:99">
      <c r="A155" s="5749" t="s">
        <v>157</v>
      </c>
      <c r="B155" s="5777"/>
      <c r="C155" s="5777"/>
      <c r="D155" s="5778"/>
      <c r="E155" s="5779"/>
      <c r="F155" s="5780"/>
      <c r="G155" s="5781"/>
      <c r="H155" s="5777"/>
      <c r="I155" s="5777"/>
      <c r="J155" s="5778"/>
      <c r="K155" s="5779"/>
      <c r="L155" s="5780"/>
      <c r="M155" s="5777"/>
      <c r="N155" s="5777"/>
      <c r="O155" s="615" t="str">
        <f>$CA155</f>
        <v/>
      </c>
      <c r="CA155" s="5563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65">
        <f>IF(AND($B155&lt;&gt;0,M155=""),1,IF(M155&gt;$B155,1,0))</f>
        <v>0</v>
      </c>
    </row>
    <row r="156" spans="1:99">
      <c r="A156" s="5749" t="s">
        <v>158</v>
      </c>
      <c r="B156" s="5777"/>
      <c r="C156" s="5777"/>
      <c r="D156" s="5778"/>
      <c r="E156" s="5779"/>
      <c r="F156" s="5780"/>
      <c r="G156" s="5781"/>
      <c r="H156" s="5777"/>
      <c r="I156" s="5777"/>
      <c r="J156" s="5778"/>
      <c r="K156" s="5779"/>
      <c r="L156" s="5780"/>
      <c r="M156" s="5777"/>
      <c r="N156" s="5777"/>
      <c r="O156" s="615" t="str">
        <f t="shared" ref="O156:O165" si="85">$CA156</f>
        <v/>
      </c>
      <c r="CA156" s="5563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65">
        <f t="shared" ref="CU156:CU165" si="87">IF(AND($B156&lt;&gt;0,M156=""),1,IF(M156&gt;$B156,1,0))</f>
        <v>0</v>
      </c>
    </row>
    <row r="157" spans="1:99">
      <c r="A157" s="5749" t="s">
        <v>159</v>
      </c>
      <c r="B157" s="5777"/>
      <c r="C157" s="5777"/>
      <c r="D157" s="5778"/>
      <c r="E157" s="5779"/>
      <c r="F157" s="5780"/>
      <c r="G157" s="5781"/>
      <c r="H157" s="5777"/>
      <c r="I157" s="5777"/>
      <c r="J157" s="5778"/>
      <c r="K157" s="5779"/>
      <c r="L157" s="5780"/>
      <c r="M157" s="5777"/>
      <c r="N157" s="5777"/>
      <c r="O157" s="615" t="str">
        <f t="shared" si="85"/>
        <v/>
      </c>
      <c r="CA157" s="5563" t="str">
        <f t="shared" si="86"/>
        <v/>
      </c>
      <c r="CU157" s="5565">
        <f t="shared" si="87"/>
        <v>0</v>
      </c>
    </row>
    <row r="158" spans="1:99">
      <c r="A158" s="5749" t="s">
        <v>160</v>
      </c>
      <c r="B158" s="5777"/>
      <c r="C158" s="5777"/>
      <c r="D158" s="5778"/>
      <c r="E158" s="5779"/>
      <c r="F158" s="5780"/>
      <c r="G158" s="5781"/>
      <c r="H158" s="5777"/>
      <c r="I158" s="5777"/>
      <c r="J158" s="5778"/>
      <c r="K158" s="5779"/>
      <c r="L158" s="5780"/>
      <c r="M158" s="5777"/>
      <c r="N158" s="5777"/>
      <c r="O158" s="615" t="str">
        <f t="shared" si="85"/>
        <v/>
      </c>
      <c r="CA158" s="5563" t="str">
        <f t="shared" si="86"/>
        <v/>
      </c>
      <c r="CU158" s="5565">
        <f t="shared" si="87"/>
        <v>0</v>
      </c>
    </row>
    <row r="159" spans="1:99">
      <c r="A159" s="5749" t="s">
        <v>161</v>
      </c>
      <c r="B159" s="5777"/>
      <c r="C159" s="5777"/>
      <c r="D159" s="5778"/>
      <c r="E159" s="5779"/>
      <c r="F159" s="5780"/>
      <c r="G159" s="5781"/>
      <c r="H159" s="5777"/>
      <c r="I159" s="5777"/>
      <c r="J159" s="5778"/>
      <c r="K159" s="5779"/>
      <c r="L159" s="5780"/>
      <c r="M159" s="5777"/>
      <c r="N159" s="5777"/>
      <c r="O159" s="615" t="str">
        <f t="shared" si="85"/>
        <v/>
      </c>
      <c r="CA159" s="5563" t="str">
        <f t="shared" si="86"/>
        <v/>
      </c>
      <c r="CU159" s="5565">
        <f t="shared" si="87"/>
        <v>0</v>
      </c>
    </row>
    <row r="160" spans="1:99">
      <c r="A160" s="5749" t="s">
        <v>162</v>
      </c>
      <c r="B160" s="5777"/>
      <c r="C160" s="5777"/>
      <c r="D160" s="5778"/>
      <c r="E160" s="5779"/>
      <c r="F160" s="5780"/>
      <c r="G160" s="5781"/>
      <c r="H160" s="5777"/>
      <c r="I160" s="5777"/>
      <c r="J160" s="5778"/>
      <c r="K160" s="5779"/>
      <c r="L160" s="5780"/>
      <c r="M160" s="5777"/>
      <c r="N160" s="5777"/>
      <c r="O160" s="615" t="str">
        <f t="shared" si="85"/>
        <v/>
      </c>
      <c r="CA160" s="5563" t="str">
        <f t="shared" si="86"/>
        <v/>
      </c>
      <c r="CU160" s="5565">
        <f t="shared" si="87"/>
        <v>0</v>
      </c>
    </row>
    <row r="161" spans="1:100">
      <c r="A161" s="5749" t="s">
        <v>163</v>
      </c>
      <c r="B161" s="5777"/>
      <c r="C161" s="5777"/>
      <c r="D161" s="5778"/>
      <c r="E161" s="5779"/>
      <c r="F161" s="5780"/>
      <c r="G161" s="5781"/>
      <c r="H161" s="5777"/>
      <c r="I161" s="5777"/>
      <c r="J161" s="5778"/>
      <c r="K161" s="5779"/>
      <c r="L161" s="5780"/>
      <c r="M161" s="5777"/>
      <c r="N161" s="5777"/>
      <c r="O161" s="615" t="str">
        <f t="shared" si="85"/>
        <v/>
      </c>
      <c r="CA161" s="5563" t="str">
        <f t="shared" si="86"/>
        <v/>
      </c>
      <c r="CU161" s="5565">
        <f t="shared" si="87"/>
        <v>0</v>
      </c>
    </row>
    <row r="162" spans="1:100">
      <c r="A162" s="5749" t="s">
        <v>164</v>
      </c>
      <c r="B162" s="5777"/>
      <c r="C162" s="5777"/>
      <c r="D162" s="5778"/>
      <c r="E162" s="5779"/>
      <c r="F162" s="5780"/>
      <c r="G162" s="5781"/>
      <c r="H162" s="5777"/>
      <c r="I162" s="5777"/>
      <c r="J162" s="5778"/>
      <c r="K162" s="5779"/>
      <c r="L162" s="5780"/>
      <c r="M162" s="5777"/>
      <c r="N162" s="5777"/>
      <c r="O162" s="615" t="str">
        <f t="shared" si="85"/>
        <v/>
      </c>
      <c r="CA162" s="5563" t="str">
        <f t="shared" si="86"/>
        <v/>
      </c>
      <c r="CU162" s="5565">
        <f t="shared" si="87"/>
        <v>0</v>
      </c>
    </row>
    <row r="163" spans="1:100">
      <c r="A163" s="5749" t="s">
        <v>165</v>
      </c>
      <c r="B163" s="5777"/>
      <c r="C163" s="5777"/>
      <c r="D163" s="5778"/>
      <c r="E163" s="5779"/>
      <c r="F163" s="5780"/>
      <c r="G163" s="5781"/>
      <c r="H163" s="5777"/>
      <c r="I163" s="5777"/>
      <c r="J163" s="5778"/>
      <c r="K163" s="5779"/>
      <c r="L163" s="5780"/>
      <c r="M163" s="5777"/>
      <c r="N163" s="5777"/>
      <c r="O163" s="615" t="str">
        <f t="shared" si="85"/>
        <v/>
      </c>
      <c r="CA163" s="5563" t="str">
        <f t="shared" si="86"/>
        <v/>
      </c>
      <c r="CU163" s="5565">
        <f t="shared" si="87"/>
        <v>0</v>
      </c>
    </row>
    <row r="164" spans="1:100">
      <c r="A164" s="5749" t="s">
        <v>166</v>
      </c>
      <c r="B164" s="5777"/>
      <c r="C164" s="5777"/>
      <c r="D164" s="5778"/>
      <c r="E164" s="5779"/>
      <c r="F164" s="5780"/>
      <c r="G164" s="5781"/>
      <c r="H164" s="5777"/>
      <c r="I164" s="5777"/>
      <c r="J164" s="5778"/>
      <c r="K164" s="5779"/>
      <c r="L164" s="5780"/>
      <c r="M164" s="5777"/>
      <c r="N164" s="5777"/>
      <c r="O164" s="615" t="str">
        <f t="shared" si="85"/>
        <v/>
      </c>
      <c r="CA164" s="5563" t="str">
        <f t="shared" si="86"/>
        <v/>
      </c>
      <c r="CU164" s="5565">
        <f t="shared" si="87"/>
        <v>0</v>
      </c>
    </row>
    <row r="165" spans="1:100">
      <c r="A165" s="5751" t="s">
        <v>57</v>
      </c>
      <c r="B165" s="5782"/>
      <c r="C165" s="5782"/>
      <c r="D165" s="5783"/>
      <c r="E165" s="5784"/>
      <c r="F165" s="5785"/>
      <c r="G165" s="5786"/>
      <c r="H165" s="5782"/>
      <c r="I165" s="5782"/>
      <c r="J165" s="5783"/>
      <c r="K165" s="5784"/>
      <c r="L165" s="5785"/>
      <c r="M165" s="5782"/>
      <c r="N165" s="5782"/>
      <c r="O165" s="615" t="str">
        <f t="shared" si="85"/>
        <v/>
      </c>
      <c r="CA165" s="5563" t="str">
        <f t="shared" si="86"/>
        <v/>
      </c>
      <c r="CU165" s="5565">
        <f t="shared" si="87"/>
        <v>0</v>
      </c>
    </row>
    <row r="166" spans="1:100">
      <c r="A166" s="5758" t="s">
        <v>77</v>
      </c>
      <c r="B166" s="5759">
        <f>SUM(B155:B165)</f>
        <v>0</v>
      </c>
      <c r="C166" s="5759">
        <f t="shared" ref="C166:M166" si="88">SUM(C155:C165)</f>
        <v>0</v>
      </c>
      <c r="D166" s="5760">
        <f t="shared" si="88"/>
        <v>0</v>
      </c>
      <c r="E166" s="5762">
        <f t="shared" si="88"/>
        <v>0</v>
      </c>
      <c r="F166" s="5763">
        <f t="shared" si="88"/>
        <v>0</v>
      </c>
      <c r="G166" s="5787">
        <f t="shared" si="88"/>
        <v>0</v>
      </c>
      <c r="H166" s="5788">
        <f t="shared" si="88"/>
        <v>0</v>
      </c>
      <c r="I166" s="5759">
        <f t="shared" si="88"/>
        <v>0</v>
      </c>
      <c r="J166" s="5760">
        <f t="shared" si="88"/>
        <v>0</v>
      </c>
      <c r="K166" s="5762">
        <f t="shared" si="88"/>
        <v>0</v>
      </c>
      <c r="L166" s="5763">
        <f t="shared" si="88"/>
        <v>0</v>
      </c>
      <c r="M166" s="5761">
        <f t="shared" si="88"/>
        <v>0</v>
      </c>
      <c r="N166" s="5761">
        <f>SUM(N155:N165)</f>
        <v>0</v>
      </c>
    </row>
    <row r="167" spans="1:100" ht="18" customHeight="1">
      <c r="A167" s="5764" t="s">
        <v>167</v>
      </c>
      <c r="B167" s="5765"/>
      <c r="C167" s="5765"/>
      <c r="D167" s="5765"/>
      <c r="E167" s="5765"/>
      <c r="F167" s="5765"/>
      <c r="G167" s="5765"/>
      <c r="H167" s="5765"/>
      <c r="I167" s="5765"/>
      <c r="J167" s="5765"/>
      <c r="K167" s="5765"/>
      <c r="L167" s="5766"/>
    </row>
    <row r="168" spans="1:100" ht="37.5" customHeight="1">
      <c r="A168" s="7120" t="s">
        <v>184</v>
      </c>
      <c r="B168" s="7120"/>
      <c r="C168" s="7120"/>
      <c r="D168" s="7120"/>
      <c r="E168" s="7120"/>
      <c r="F168" s="7120"/>
      <c r="G168" s="7120"/>
      <c r="H168" s="7120"/>
      <c r="I168" s="5767"/>
      <c r="J168" s="5767"/>
      <c r="K168" s="5767"/>
      <c r="L168" s="5767"/>
      <c r="M168" s="5767"/>
      <c r="N168" s="5767"/>
    </row>
    <row r="169" spans="1:100" ht="15" customHeight="1">
      <c r="A169" s="7137" t="s">
        <v>173</v>
      </c>
      <c r="B169" s="7123" t="s">
        <v>185</v>
      </c>
      <c r="C169" s="7127" t="s">
        <v>186</v>
      </c>
      <c r="D169" s="7127"/>
      <c r="E169" s="7127"/>
      <c r="F169" s="7128"/>
      <c r="G169" s="7129" t="s">
        <v>176</v>
      </c>
      <c r="H169" s="7132" t="s">
        <v>187</v>
      </c>
      <c r="I169" s="7132" t="s">
        <v>4422</v>
      </c>
    </row>
    <row r="170" spans="1:100" ht="15" customHeight="1">
      <c r="A170" s="7138"/>
      <c r="B170" s="7124"/>
      <c r="C170" s="7135" t="s">
        <v>180</v>
      </c>
      <c r="D170" s="7126" t="s">
        <v>146</v>
      </c>
      <c r="E170" s="7127"/>
      <c r="F170" s="7128"/>
      <c r="G170" s="7130"/>
      <c r="H170" s="7133"/>
      <c r="I170" s="7133"/>
    </row>
    <row r="171" spans="1:100">
      <c r="A171" s="7138"/>
      <c r="B171" s="7125"/>
      <c r="C171" s="7136"/>
      <c r="D171" s="5770" t="s">
        <v>181</v>
      </c>
      <c r="E171" s="5771" t="s">
        <v>182</v>
      </c>
      <c r="F171" s="5736" t="s">
        <v>183</v>
      </c>
      <c r="G171" s="7131"/>
      <c r="H171" s="7134"/>
      <c r="I171" s="7134"/>
    </row>
    <row r="172" spans="1:100">
      <c r="A172" s="5749" t="s">
        <v>157</v>
      </c>
      <c r="B172" s="5777"/>
      <c r="C172" s="5777"/>
      <c r="D172" s="5778"/>
      <c r="E172" s="5779"/>
      <c r="F172" s="5780"/>
      <c r="G172" s="5781"/>
      <c r="H172" s="5777"/>
      <c r="I172" s="5777"/>
      <c r="J172" s="615" t="str">
        <f>$CA172&amp;CC172</f>
        <v/>
      </c>
      <c r="CA172" s="5563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63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65">
        <f>IF(AND($B172&lt;&gt;0,G172=""),1,IF(G172&gt;$B172,1,0))</f>
        <v>0</v>
      </c>
      <c r="CV172" s="5565">
        <f>IF(AND($B172&lt;&gt;0,H172=""),1,IF(H172&gt;$B172,1,0))</f>
        <v>0</v>
      </c>
    </row>
    <row r="173" spans="1:100">
      <c r="A173" s="5749" t="s">
        <v>158</v>
      </c>
      <c r="B173" s="5777"/>
      <c r="C173" s="5777"/>
      <c r="D173" s="5778"/>
      <c r="E173" s="5779"/>
      <c r="F173" s="5780"/>
      <c r="G173" s="5781"/>
      <c r="H173" s="5777"/>
      <c r="I173" s="5777"/>
      <c r="J173" s="615" t="str">
        <f t="shared" ref="J173:J182" si="89">$CA173&amp;CC173</f>
        <v/>
      </c>
      <c r="CA173" s="5563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63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65">
        <f t="shared" ref="CU173:CU182" si="92">IF(AND($B173&lt;&gt;0,G173=""),1,IF(G173&gt;$B173,1,0))</f>
        <v>0</v>
      </c>
      <c r="CV173" s="5565">
        <f t="shared" ref="CV173:CV182" si="93">IF(AND($B173&lt;&gt;0,H173=""),1,IF(H173&gt;$B173,1,0))</f>
        <v>0</v>
      </c>
    </row>
    <row r="174" spans="1:100">
      <c r="A174" s="5749" t="s">
        <v>159</v>
      </c>
      <c r="B174" s="5777"/>
      <c r="C174" s="5777"/>
      <c r="D174" s="5778"/>
      <c r="E174" s="5779"/>
      <c r="F174" s="5780"/>
      <c r="G174" s="5781"/>
      <c r="H174" s="5777"/>
      <c r="I174" s="5777"/>
      <c r="J174" s="615" t="str">
        <f t="shared" si="89"/>
        <v/>
      </c>
      <c r="CA174" s="5563" t="str">
        <f t="shared" si="90"/>
        <v/>
      </c>
      <c r="CB174" s="5563" t="str">
        <f t="shared" si="91"/>
        <v/>
      </c>
      <c r="CU174" s="5565">
        <f t="shared" si="92"/>
        <v>0</v>
      </c>
      <c r="CV174" s="5565">
        <f t="shared" si="93"/>
        <v>0</v>
      </c>
    </row>
    <row r="175" spans="1:100">
      <c r="A175" s="5749" t="s">
        <v>160</v>
      </c>
      <c r="B175" s="5777"/>
      <c r="C175" s="5777"/>
      <c r="D175" s="5778"/>
      <c r="E175" s="5779"/>
      <c r="F175" s="5780"/>
      <c r="G175" s="5781"/>
      <c r="H175" s="5777"/>
      <c r="I175" s="5777"/>
      <c r="J175" s="615" t="str">
        <f t="shared" si="89"/>
        <v/>
      </c>
      <c r="CA175" s="5563" t="str">
        <f t="shared" si="90"/>
        <v/>
      </c>
      <c r="CB175" s="5563" t="str">
        <f t="shared" si="91"/>
        <v/>
      </c>
      <c r="CU175" s="5565">
        <f t="shared" si="92"/>
        <v>0</v>
      </c>
      <c r="CV175" s="5565">
        <f t="shared" si="93"/>
        <v>0</v>
      </c>
    </row>
    <row r="176" spans="1:100">
      <c r="A176" s="5749" t="s">
        <v>161</v>
      </c>
      <c r="B176" s="5777"/>
      <c r="C176" s="5777"/>
      <c r="D176" s="5778"/>
      <c r="E176" s="5779"/>
      <c r="F176" s="5780"/>
      <c r="G176" s="5781"/>
      <c r="H176" s="5777"/>
      <c r="I176" s="5777"/>
      <c r="J176" s="615" t="str">
        <f t="shared" si="89"/>
        <v/>
      </c>
      <c r="CA176" s="5563" t="str">
        <f t="shared" si="90"/>
        <v/>
      </c>
      <c r="CB176" s="5563" t="str">
        <f t="shared" si="91"/>
        <v/>
      </c>
      <c r="CU176" s="5565">
        <f t="shared" si="92"/>
        <v>0</v>
      </c>
      <c r="CV176" s="5565">
        <f t="shared" si="93"/>
        <v>0</v>
      </c>
    </row>
    <row r="177" spans="1:100">
      <c r="A177" s="5749" t="s">
        <v>162</v>
      </c>
      <c r="B177" s="5777"/>
      <c r="C177" s="5777"/>
      <c r="D177" s="5778"/>
      <c r="E177" s="5779"/>
      <c r="F177" s="5780"/>
      <c r="G177" s="5781"/>
      <c r="H177" s="5777"/>
      <c r="I177" s="5777"/>
      <c r="J177" s="615" t="str">
        <f t="shared" si="89"/>
        <v/>
      </c>
      <c r="CA177" s="5563" t="str">
        <f t="shared" si="90"/>
        <v/>
      </c>
      <c r="CB177" s="5563" t="str">
        <f t="shared" si="91"/>
        <v/>
      </c>
      <c r="CU177" s="5565">
        <f t="shared" si="92"/>
        <v>0</v>
      </c>
      <c r="CV177" s="5565">
        <f t="shared" si="93"/>
        <v>0</v>
      </c>
    </row>
    <row r="178" spans="1:100">
      <c r="A178" s="5749" t="s">
        <v>163</v>
      </c>
      <c r="B178" s="5777"/>
      <c r="C178" s="5777"/>
      <c r="D178" s="5778"/>
      <c r="E178" s="5779"/>
      <c r="F178" s="5780"/>
      <c r="G178" s="5781"/>
      <c r="H178" s="5777"/>
      <c r="I178" s="5777"/>
      <c r="J178" s="615" t="str">
        <f t="shared" si="89"/>
        <v/>
      </c>
      <c r="CA178" s="5563" t="str">
        <f t="shared" si="90"/>
        <v/>
      </c>
      <c r="CB178" s="5563" t="str">
        <f t="shared" si="91"/>
        <v/>
      </c>
      <c r="CU178" s="5565">
        <f t="shared" si="92"/>
        <v>0</v>
      </c>
      <c r="CV178" s="5565">
        <f t="shared" si="93"/>
        <v>0</v>
      </c>
    </row>
    <row r="179" spans="1:100">
      <c r="A179" s="5749" t="s">
        <v>164</v>
      </c>
      <c r="B179" s="5777"/>
      <c r="C179" s="5777"/>
      <c r="D179" s="5778"/>
      <c r="E179" s="5779"/>
      <c r="F179" s="5780"/>
      <c r="G179" s="5781"/>
      <c r="H179" s="5777"/>
      <c r="I179" s="5777"/>
      <c r="J179" s="615" t="str">
        <f t="shared" si="89"/>
        <v/>
      </c>
      <c r="CA179" s="5563" t="str">
        <f t="shared" si="90"/>
        <v/>
      </c>
      <c r="CB179" s="5563" t="str">
        <f t="shared" si="91"/>
        <v/>
      </c>
      <c r="CU179" s="5565">
        <f t="shared" si="92"/>
        <v>0</v>
      </c>
      <c r="CV179" s="5565">
        <f t="shared" si="93"/>
        <v>0</v>
      </c>
    </row>
    <row r="180" spans="1:100">
      <c r="A180" s="5749" t="s">
        <v>165</v>
      </c>
      <c r="B180" s="5777"/>
      <c r="C180" s="5777"/>
      <c r="D180" s="5778"/>
      <c r="E180" s="5779"/>
      <c r="F180" s="5780"/>
      <c r="G180" s="5781"/>
      <c r="H180" s="5777"/>
      <c r="I180" s="5777"/>
      <c r="J180" s="615" t="str">
        <f t="shared" si="89"/>
        <v/>
      </c>
      <c r="CA180" s="5563" t="str">
        <f t="shared" si="90"/>
        <v/>
      </c>
      <c r="CB180" s="5563" t="str">
        <f t="shared" si="91"/>
        <v/>
      </c>
      <c r="CU180" s="5565">
        <f t="shared" si="92"/>
        <v>0</v>
      </c>
      <c r="CV180" s="5565">
        <f t="shared" si="93"/>
        <v>0</v>
      </c>
    </row>
    <row r="181" spans="1:100">
      <c r="A181" s="5749" t="s">
        <v>166</v>
      </c>
      <c r="B181" s="5777"/>
      <c r="C181" s="5777"/>
      <c r="D181" s="5778"/>
      <c r="E181" s="5779"/>
      <c r="F181" s="5780"/>
      <c r="G181" s="5781"/>
      <c r="H181" s="5777"/>
      <c r="I181" s="5777"/>
      <c r="J181" s="615" t="str">
        <f t="shared" si="89"/>
        <v/>
      </c>
      <c r="CA181" s="5563" t="str">
        <f t="shared" si="90"/>
        <v/>
      </c>
      <c r="CB181" s="5563" t="str">
        <f t="shared" si="91"/>
        <v/>
      </c>
      <c r="CU181" s="5565">
        <f t="shared" si="92"/>
        <v>0</v>
      </c>
      <c r="CV181" s="5565">
        <f t="shared" si="93"/>
        <v>0</v>
      </c>
    </row>
    <row r="182" spans="1:100">
      <c r="A182" s="5751" t="s">
        <v>57</v>
      </c>
      <c r="B182" s="5782"/>
      <c r="C182" s="5782"/>
      <c r="D182" s="5783"/>
      <c r="E182" s="5784"/>
      <c r="F182" s="5785"/>
      <c r="G182" s="5786"/>
      <c r="H182" s="5782"/>
      <c r="I182" s="5782"/>
      <c r="J182" s="615" t="str">
        <f t="shared" si="89"/>
        <v/>
      </c>
      <c r="CA182" s="5563" t="str">
        <f t="shared" si="90"/>
        <v/>
      </c>
      <c r="CB182" s="5563" t="str">
        <f t="shared" si="91"/>
        <v/>
      </c>
      <c r="CU182" s="5565">
        <f t="shared" si="92"/>
        <v>0</v>
      </c>
      <c r="CV182" s="5565">
        <f t="shared" si="93"/>
        <v>0</v>
      </c>
    </row>
    <row r="183" spans="1:100">
      <c r="A183" s="5758" t="s">
        <v>77</v>
      </c>
      <c r="B183" s="5759">
        <f>SUM(B172:B182)</f>
        <v>0</v>
      </c>
      <c r="C183" s="5759">
        <f t="shared" ref="C183:H183" si="94">SUM(C172:C182)</f>
        <v>0</v>
      </c>
      <c r="D183" s="5760">
        <f t="shared" si="94"/>
        <v>0</v>
      </c>
      <c r="E183" s="5762">
        <f t="shared" si="94"/>
        <v>0</v>
      </c>
      <c r="F183" s="5763">
        <f t="shared" si="94"/>
        <v>0</v>
      </c>
      <c r="G183" s="5787">
        <f t="shared" si="94"/>
        <v>0</v>
      </c>
      <c r="H183" s="5761">
        <f t="shared" si="94"/>
        <v>0</v>
      </c>
      <c r="I183" s="5761">
        <f t="shared" ref="I183" si="95">SUM(I172:I182)</f>
        <v>0</v>
      </c>
    </row>
    <row r="184" spans="1:100" ht="18" customHeight="1">
      <c r="A184" s="65" t="s">
        <v>188</v>
      </c>
    </row>
    <row r="185" spans="1:100" ht="33" customHeight="1">
      <c r="A185" s="7120" t="s">
        <v>189</v>
      </c>
      <c r="B185" s="7120"/>
      <c r="C185" s="7120"/>
      <c r="D185" s="7120"/>
      <c r="E185" s="7120"/>
      <c r="F185" s="7120"/>
      <c r="G185" s="7120"/>
      <c r="H185" s="7120"/>
      <c r="I185" s="5767"/>
      <c r="J185" s="5767"/>
      <c r="K185" s="5767"/>
      <c r="L185" s="5767"/>
      <c r="M185" s="5767"/>
    </row>
    <row r="186" spans="1:100" ht="15" customHeight="1">
      <c r="A186" s="7121" t="s">
        <v>173</v>
      </c>
      <c r="B186" s="7123" t="s">
        <v>185</v>
      </c>
      <c r="C186" s="7126" t="s">
        <v>186</v>
      </c>
      <c r="D186" s="7127"/>
      <c r="E186" s="7127"/>
      <c r="F186" s="7128"/>
      <c r="G186" s="7129" t="s">
        <v>176</v>
      </c>
      <c r="H186" s="7132" t="s">
        <v>187</v>
      </c>
      <c r="I186" s="7132" t="s">
        <v>4422</v>
      </c>
      <c r="K186" s="5766"/>
    </row>
    <row r="187" spans="1:100" ht="15" customHeight="1">
      <c r="A187" s="7122"/>
      <c r="B187" s="7124"/>
      <c r="C187" s="7135" t="s">
        <v>180</v>
      </c>
      <c r="D187" s="7126" t="s">
        <v>146</v>
      </c>
      <c r="E187" s="7127"/>
      <c r="F187" s="7128"/>
      <c r="G187" s="7130"/>
      <c r="H187" s="7133"/>
      <c r="I187" s="7133"/>
      <c r="K187" s="5766"/>
    </row>
    <row r="188" spans="1:100">
      <c r="A188" s="7122"/>
      <c r="B188" s="7125"/>
      <c r="C188" s="7136"/>
      <c r="D188" s="5770" t="s">
        <v>181</v>
      </c>
      <c r="E188" s="5771" t="s">
        <v>182</v>
      </c>
      <c r="F188" s="5736" t="s">
        <v>190</v>
      </c>
      <c r="G188" s="7131"/>
      <c r="H188" s="7134"/>
      <c r="I188" s="7134"/>
      <c r="K188" s="5766"/>
    </row>
    <row r="189" spans="1:100">
      <c r="A189" s="5749" t="s">
        <v>157</v>
      </c>
      <c r="B189" s="5777"/>
      <c r="C189" s="5777"/>
      <c r="D189" s="5778"/>
      <c r="E189" s="5779"/>
      <c r="F189" s="5780"/>
      <c r="G189" s="5781"/>
      <c r="H189" s="5777"/>
      <c r="I189" s="5777"/>
      <c r="J189" s="615" t="str">
        <f>$CA189&amp;CC189</f>
        <v/>
      </c>
      <c r="K189" s="5766"/>
      <c r="CA189" s="5563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63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65">
        <f>IF(AND($B189&lt;&gt;0,G189=""),1,IF(G189&gt;$B189,1,0))</f>
        <v>0</v>
      </c>
      <c r="CV189" s="5565">
        <f>IF(AND($B189&lt;&gt;0,H189=""),1,IF(H189&gt;$B189,1,0))</f>
        <v>0</v>
      </c>
    </row>
    <row r="190" spans="1:100">
      <c r="A190" s="5749" t="s">
        <v>158</v>
      </c>
      <c r="B190" s="5777"/>
      <c r="C190" s="5777"/>
      <c r="D190" s="5778"/>
      <c r="E190" s="5779"/>
      <c r="F190" s="5780"/>
      <c r="G190" s="5781"/>
      <c r="H190" s="5777"/>
      <c r="I190" s="5777"/>
      <c r="J190" s="615" t="str">
        <f t="shared" ref="J190:J198" si="96">$CA190&amp;CC190</f>
        <v/>
      </c>
      <c r="K190" s="5766"/>
      <c r="CA190" s="5563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63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65">
        <f t="shared" ref="CU190:CU199" si="99">IF(AND($B190&lt;&gt;0,G190=""),1,IF(G190&gt;$B190,1,0))</f>
        <v>0</v>
      </c>
      <c r="CV190" s="5565">
        <f t="shared" ref="CV190:CV199" si="100">IF(AND($B190&lt;&gt;0,H190=""),1,IF(H190&gt;$B190,1,0))</f>
        <v>0</v>
      </c>
    </row>
    <row r="191" spans="1:100">
      <c r="A191" s="5749" t="s">
        <v>159</v>
      </c>
      <c r="B191" s="5777"/>
      <c r="C191" s="5777"/>
      <c r="D191" s="5778"/>
      <c r="E191" s="5779"/>
      <c r="F191" s="5780"/>
      <c r="G191" s="5781"/>
      <c r="H191" s="5777"/>
      <c r="I191" s="5777"/>
      <c r="J191" s="615" t="str">
        <f t="shared" si="96"/>
        <v/>
      </c>
      <c r="K191" s="5766"/>
      <c r="CA191" s="5563" t="str">
        <f t="shared" si="97"/>
        <v/>
      </c>
      <c r="CB191" s="5563" t="str">
        <f t="shared" si="98"/>
        <v/>
      </c>
      <c r="CU191" s="5565">
        <f t="shared" si="99"/>
        <v>0</v>
      </c>
      <c r="CV191" s="5565">
        <f t="shared" si="100"/>
        <v>0</v>
      </c>
    </row>
    <row r="192" spans="1:100">
      <c r="A192" s="5749" t="s">
        <v>160</v>
      </c>
      <c r="B192" s="5777"/>
      <c r="C192" s="5777"/>
      <c r="D192" s="5778"/>
      <c r="E192" s="5779"/>
      <c r="F192" s="5780"/>
      <c r="G192" s="5781"/>
      <c r="H192" s="5777"/>
      <c r="I192" s="5777"/>
      <c r="J192" s="615" t="str">
        <f t="shared" si="96"/>
        <v/>
      </c>
      <c r="K192" s="5766"/>
      <c r="CA192" s="5563" t="str">
        <f t="shared" si="97"/>
        <v/>
      </c>
      <c r="CB192" s="5563" t="str">
        <f t="shared" si="98"/>
        <v/>
      </c>
      <c r="CU192" s="5565">
        <f t="shared" si="99"/>
        <v>0</v>
      </c>
      <c r="CV192" s="5565">
        <f t="shared" si="100"/>
        <v>0</v>
      </c>
    </row>
    <row r="193" spans="1:100">
      <c r="A193" s="5749" t="s">
        <v>161</v>
      </c>
      <c r="B193" s="5777"/>
      <c r="C193" s="5777"/>
      <c r="D193" s="5778"/>
      <c r="E193" s="5779"/>
      <c r="F193" s="5780"/>
      <c r="G193" s="5781"/>
      <c r="H193" s="5777"/>
      <c r="I193" s="5777"/>
      <c r="J193" s="615" t="str">
        <f t="shared" si="96"/>
        <v/>
      </c>
      <c r="K193" s="5766"/>
      <c r="CA193" s="5563" t="str">
        <f t="shared" si="97"/>
        <v/>
      </c>
      <c r="CB193" s="5563" t="str">
        <f t="shared" si="98"/>
        <v/>
      </c>
      <c r="CU193" s="5565">
        <f t="shared" si="99"/>
        <v>0</v>
      </c>
      <c r="CV193" s="5565">
        <f t="shared" si="100"/>
        <v>0</v>
      </c>
    </row>
    <row r="194" spans="1:100">
      <c r="A194" s="5749" t="s">
        <v>162</v>
      </c>
      <c r="B194" s="5777"/>
      <c r="C194" s="5777"/>
      <c r="D194" s="5778"/>
      <c r="E194" s="5779"/>
      <c r="F194" s="5780"/>
      <c r="G194" s="5781"/>
      <c r="H194" s="5777"/>
      <c r="I194" s="5777"/>
      <c r="J194" s="615" t="str">
        <f t="shared" si="96"/>
        <v/>
      </c>
      <c r="K194" s="5766"/>
      <c r="CA194" s="5563" t="str">
        <f t="shared" si="97"/>
        <v/>
      </c>
      <c r="CB194" s="5563" t="str">
        <f t="shared" si="98"/>
        <v/>
      </c>
      <c r="CU194" s="5565">
        <f t="shared" si="99"/>
        <v>0</v>
      </c>
      <c r="CV194" s="5565">
        <f t="shared" si="100"/>
        <v>0</v>
      </c>
    </row>
    <row r="195" spans="1:100">
      <c r="A195" s="5749" t="s">
        <v>163</v>
      </c>
      <c r="B195" s="5777"/>
      <c r="C195" s="5777"/>
      <c r="D195" s="5778"/>
      <c r="E195" s="5779"/>
      <c r="F195" s="5780"/>
      <c r="G195" s="5781"/>
      <c r="H195" s="5777"/>
      <c r="I195" s="5777"/>
      <c r="J195" s="615" t="str">
        <f t="shared" si="96"/>
        <v/>
      </c>
      <c r="K195" s="5766"/>
      <c r="CA195" s="5563" t="str">
        <f t="shared" si="97"/>
        <v/>
      </c>
      <c r="CB195" s="5563" t="str">
        <f t="shared" si="98"/>
        <v/>
      </c>
      <c r="CU195" s="5565">
        <f t="shared" si="99"/>
        <v>0</v>
      </c>
      <c r="CV195" s="5565">
        <f t="shared" si="100"/>
        <v>0</v>
      </c>
    </row>
    <row r="196" spans="1:100">
      <c r="A196" s="5749" t="s">
        <v>164</v>
      </c>
      <c r="B196" s="5777"/>
      <c r="C196" s="5777"/>
      <c r="D196" s="5778"/>
      <c r="E196" s="5779"/>
      <c r="F196" s="5780"/>
      <c r="G196" s="5781"/>
      <c r="H196" s="5777"/>
      <c r="I196" s="5777"/>
      <c r="J196" s="615" t="str">
        <f t="shared" si="96"/>
        <v/>
      </c>
      <c r="K196" s="5766"/>
      <c r="CA196" s="5563" t="str">
        <f t="shared" si="97"/>
        <v/>
      </c>
      <c r="CB196" s="5563" t="str">
        <f t="shared" si="98"/>
        <v/>
      </c>
      <c r="CU196" s="5565">
        <f t="shared" si="99"/>
        <v>0</v>
      </c>
      <c r="CV196" s="5565">
        <f t="shared" si="100"/>
        <v>0</v>
      </c>
    </row>
    <row r="197" spans="1:100">
      <c r="A197" s="5749" t="s">
        <v>165</v>
      </c>
      <c r="B197" s="5777"/>
      <c r="C197" s="5777"/>
      <c r="D197" s="5778"/>
      <c r="E197" s="5779"/>
      <c r="F197" s="5780"/>
      <c r="G197" s="5781"/>
      <c r="H197" s="5777"/>
      <c r="I197" s="5777"/>
      <c r="J197" s="615" t="str">
        <f t="shared" si="96"/>
        <v/>
      </c>
      <c r="K197" s="5766"/>
      <c r="CA197" s="5563" t="str">
        <f t="shared" si="97"/>
        <v/>
      </c>
      <c r="CB197" s="5563" t="str">
        <f t="shared" si="98"/>
        <v/>
      </c>
      <c r="CU197" s="5565">
        <f>IF(AND($B197&lt;&gt;0,G197=""),1,IF(G197&gt;$B197,1,0))</f>
        <v>0</v>
      </c>
      <c r="CV197" s="5565">
        <f>IF(AND($B197&lt;&gt;0,H197=""),1,IF(H197&gt;$B197,1,0))</f>
        <v>0</v>
      </c>
    </row>
    <row r="198" spans="1:100">
      <c r="A198" s="5749" t="s">
        <v>166</v>
      </c>
      <c r="B198" s="5777"/>
      <c r="C198" s="5777"/>
      <c r="D198" s="5778"/>
      <c r="E198" s="5779"/>
      <c r="F198" s="5780"/>
      <c r="G198" s="5781"/>
      <c r="H198" s="5777"/>
      <c r="I198" s="5777"/>
      <c r="J198" s="615" t="str">
        <f t="shared" si="96"/>
        <v/>
      </c>
      <c r="K198" s="5766"/>
      <c r="CA198" s="5563" t="str">
        <f t="shared" si="97"/>
        <v/>
      </c>
      <c r="CB198" s="5563" t="str">
        <f t="shared" si="98"/>
        <v/>
      </c>
      <c r="CU198" s="5565">
        <f t="shared" si="99"/>
        <v>0</v>
      </c>
      <c r="CV198" s="5565">
        <f t="shared" si="100"/>
        <v>0</v>
      </c>
    </row>
    <row r="199" spans="1:100">
      <c r="A199" s="5751" t="s">
        <v>57</v>
      </c>
      <c r="B199" s="5782"/>
      <c r="C199" s="5782"/>
      <c r="D199" s="5783"/>
      <c r="E199" s="5784"/>
      <c r="F199" s="5785"/>
      <c r="G199" s="5786"/>
      <c r="H199" s="5782"/>
      <c r="I199" s="5782"/>
      <c r="J199" s="615" t="str">
        <f>$CA199&amp;CC199</f>
        <v/>
      </c>
      <c r="K199" s="5766"/>
      <c r="CA199" s="5563" t="str">
        <f t="shared" si="97"/>
        <v/>
      </c>
      <c r="CB199" s="5563" t="str">
        <f t="shared" si="98"/>
        <v/>
      </c>
      <c r="CU199" s="5565">
        <f t="shared" si="99"/>
        <v>0</v>
      </c>
      <c r="CV199" s="5565">
        <f t="shared" si="100"/>
        <v>0</v>
      </c>
    </row>
    <row r="200" spans="1:100">
      <c r="A200" s="5758" t="s">
        <v>77</v>
      </c>
      <c r="B200" s="5759">
        <f>SUM(B189:B199)</f>
        <v>0</v>
      </c>
      <c r="C200" s="5759">
        <f t="shared" ref="C200:H200" si="101">SUM(C189:C199)</f>
        <v>0</v>
      </c>
      <c r="D200" s="5760">
        <f t="shared" si="101"/>
        <v>0</v>
      </c>
      <c r="E200" s="5762">
        <f t="shared" si="101"/>
        <v>0</v>
      </c>
      <c r="F200" s="5763">
        <f t="shared" si="101"/>
        <v>0</v>
      </c>
      <c r="G200" s="5787">
        <f>SUM(G189:G199)</f>
        <v>0</v>
      </c>
      <c r="H200" s="5761">
        <f t="shared" si="101"/>
        <v>0</v>
      </c>
      <c r="I200" s="5761">
        <f t="shared" ref="I200" si="102">SUM(I189:I199)</f>
        <v>0</v>
      </c>
      <c r="K200" s="5766"/>
    </row>
    <row r="256" ht="17.25" customHeight="1"/>
    <row r="257" spans="1:2" ht="12" customHeight="1"/>
    <row r="258" spans="1:2" ht="25.5" hidden="1" customHeight="1">
      <c r="A258" s="5789">
        <f>SUM(C11:C32,C36:C39,C44:C66,C70:C73,F70:F73,B78:B83,B88:B93,B98:B110,B117:B129,B136:B148,B155:B165,B172:B182,B189:B199)</f>
        <v>7</v>
      </c>
      <c r="B258" s="5789">
        <f>SUM(CU11:DG199)</f>
        <v>2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/>
    <dataValidation type="whole" operator="greaterThanOrEqual" allowBlank="1" showInputMessage="1" showErrorMessage="1" sqref="C117:L129 C98:L110 C136:L148">
      <formula1>0</formula1>
    </dataValidation>
    <dataValidation type="whole" allowBlank="1" showInputMessage="1" showErrorMessage="1" sqref="C78:M83 B83">
      <formula1>0</formula1>
      <formula2>9.99999999999999E+36</formula2>
    </dataValidation>
    <dataValidation type="whole" allowBlank="1" showInputMessage="1" showErrorMessage="1" sqref="D11:AH32">
      <formula1>0</formula1>
      <formula2>9.99999999999999E+34</formula2>
    </dataValidation>
    <dataValidation type="whole" allowBlank="1" showInputMessage="1" showErrorMessage="1" sqref="B155:N165 B172:I182 B189:I199 F44:AP66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L51"/>
  <sheetViews>
    <sheetView showGridLines="0" zoomScaleNormal="100" workbookViewId="0"/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5" t="s">
        <v>23</v>
      </c>
    </row>
    <row r="2" spans="1:85">
      <c r="A2" s="25" t="str">
        <f>CONCATENATE("COMUNA: ",NOMBRE!B2, " (",NOMBRE!C2,NOMBRE!D2,NOMBRE!E2,NOMBRE!F2,NOMBRE!G2,")")</f>
        <v>COMUNA: MAIPU ()</v>
      </c>
    </row>
    <row r="3" spans="1:85">
      <c r="A3" s="25" t="str">
        <f>CONCATENATE("ESTABLECIMIENTO/ESTRATEGIA: ", NOMBRE!B3, " (",NOMBRE!C3,NOMBRE!D3,NOMBRE!E3,NOMBRE!F3,NOMBRE!G3,NOMBRE!H3,")")</f>
        <v>ESTABLECIMIENTO/ESTRATEGIA: PADDS ()</v>
      </c>
    </row>
    <row r="4" spans="1:85">
      <c r="A4" s="25" t="str">
        <f>CONCATENATE("MES: ",NOMBRE!B6, " (",NOMBRE!C6,NOMBRE!D6,")")</f>
        <v>MES: MARZO (03)</v>
      </c>
    </row>
    <row r="5" spans="1:85">
      <c r="A5" s="25" t="str">
        <f>CONCATENATE("AÑO: ",NOMBRE!B7)</f>
        <v>AÑO: 2026</v>
      </c>
    </row>
    <row r="6" spans="1:85" s="55" customFormat="1" ht="19.5">
      <c r="A6" s="7244" t="s">
        <v>191</v>
      </c>
      <c r="B6" s="7244"/>
      <c r="C6" s="7244"/>
      <c r="D6" s="7244"/>
      <c r="E6" s="7244"/>
      <c r="F6" s="7244"/>
      <c r="G6" s="7244"/>
      <c r="H6" s="7244"/>
      <c r="I6" s="7244"/>
      <c r="J6" s="7244"/>
      <c r="K6" s="7244"/>
      <c r="L6" s="7244"/>
      <c r="M6" s="7244"/>
      <c r="N6" s="7244"/>
      <c r="O6" s="7244"/>
      <c r="P6" s="7244"/>
      <c r="Q6" s="7244"/>
      <c r="R6" s="7244"/>
      <c r="S6" s="7244"/>
      <c r="T6" s="7244"/>
      <c r="U6" s="7244"/>
      <c r="V6" s="7244"/>
      <c r="W6" s="7244"/>
      <c r="X6" s="7244"/>
      <c r="Y6" s="7244"/>
      <c r="Z6" s="7244"/>
      <c r="AA6" s="7244"/>
      <c r="AB6" s="7244"/>
      <c r="AC6" s="7244"/>
      <c r="AD6" s="7244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>
      <c r="A8" s="7247" t="s">
        <v>192</v>
      </c>
      <c r="B8" s="7247"/>
      <c r="C8" s="7247"/>
      <c r="D8" s="7247"/>
      <c r="E8" s="7247"/>
      <c r="F8" s="7247"/>
      <c r="G8" s="7247"/>
      <c r="H8" s="7247"/>
      <c r="I8" s="7247"/>
      <c r="J8" s="7247"/>
      <c r="K8" s="7247"/>
      <c r="L8" s="7247"/>
      <c r="M8" s="7247"/>
      <c r="N8" s="7247"/>
      <c r="O8" s="7247"/>
      <c r="P8" s="7247"/>
      <c r="Q8" s="7247"/>
      <c r="R8" s="7247"/>
      <c r="S8" s="7247"/>
      <c r="T8" s="7247"/>
      <c r="U8" s="7247"/>
      <c r="V8" s="7247"/>
      <c r="W8" s="7247"/>
      <c r="X8" s="7247"/>
      <c r="Y8" s="7247"/>
      <c r="Z8" s="7247"/>
      <c r="AA8" s="7247"/>
      <c r="AB8" s="7247"/>
      <c r="AC8" s="7247"/>
      <c r="AD8" s="7247"/>
      <c r="AE8" s="7247"/>
      <c r="AF8" s="7247"/>
    </row>
    <row r="9" spans="1:85" ht="15" customHeight="1">
      <c r="A9" s="7231" t="s">
        <v>27</v>
      </c>
      <c r="B9" s="7233" t="s">
        <v>77</v>
      </c>
      <c r="C9" s="7234"/>
      <c r="D9" s="7235"/>
      <c r="E9" s="7236" t="s">
        <v>44</v>
      </c>
      <c r="F9" s="7238"/>
      <c r="G9" s="7236" t="s">
        <v>45</v>
      </c>
      <c r="H9" s="7237"/>
      <c r="I9" s="7236" t="s">
        <v>46</v>
      </c>
      <c r="J9" s="7237"/>
      <c r="K9" s="7236" t="s">
        <v>47</v>
      </c>
      <c r="L9" s="7237"/>
      <c r="M9" s="7236" t="s">
        <v>48</v>
      </c>
      <c r="N9" s="7237"/>
      <c r="O9" s="7236" t="s">
        <v>49</v>
      </c>
      <c r="P9" s="7237"/>
      <c r="Q9" s="7236" t="s">
        <v>50</v>
      </c>
      <c r="R9" s="7237"/>
      <c r="S9" s="7236" t="s">
        <v>51</v>
      </c>
      <c r="T9" s="7237"/>
      <c r="U9" s="7236" t="s">
        <v>52</v>
      </c>
      <c r="V9" s="7237"/>
      <c r="W9" s="7236" t="s">
        <v>53</v>
      </c>
      <c r="X9" s="7237"/>
      <c r="Y9" s="7236" t="s">
        <v>54</v>
      </c>
      <c r="Z9" s="7237"/>
      <c r="AA9" s="7236" t="s">
        <v>55</v>
      </c>
      <c r="AB9" s="7237"/>
      <c r="AC9" s="7236" t="s">
        <v>56</v>
      </c>
      <c r="AD9" s="7237"/>
      <c r="AE9" s="7236" t="s">
        <v>57</v>
      </c>
      <c r="AF9" s="7239"/>
      <c r="AG9" s="7242" t="s">
        <v>36</v>
      </c>
      <c r="AH9" s="7240" t="s">
        <v>37</v>
      </c>
    </row>
    <row r="10" spans="1:85" ht="15" customHeight="1">
      <c r="A10" s="7232"/>
      <c r="B10" s="1466" t="s">
        <v>79</v>
      </c>
      <c r="C10" s="1469" t="s">
        <v>58</v>
      </c>
      <c r="D10" s="1468" t="s">
        <v>59</v>
      </c>
      <c r="E10" s="1469" t="s">
        <v>58</v>
      </c>
      <c r="F10" s="1470" t="s">
        <v>59</v>
      </c>
      <c r="G10" s="1466" t="s">
        <v>58</v>
      </c>
      <c r="H10" s="1470" t="s">
        <v>59</v>
      </c>
      <c r="I10" s="1466" t="s">
        <v>58</v>
      </c>
      <c r="J10" s="1470" t="s">
        <v>59</v>
      </c>
      <c r="K10" s="1466" t="s">
        <v>58</v>
      </c>
      <c r="L10" s="1470" t="s">
        <v>59</v>
      </c>
      <c r="M10" s="1466" t="s">
        <v>58</v>
      </c>
      <c r="N10" s="1470" t="s">
        <v>59</v>
      </c>
      <c r="O10" s="1466" t="s">
        <v>58</v>
      </c>
      <c r="P10" s="1470" t="s">
        <v>59</v>
      </c>
      <c r="Q10" s="1466" t="s">
        <v>58</v>
      </c>
      <c r="R10" s="1470" t="s">
        <v>59</v>
      </c>
      <c r="S10" s="1466" t="s">
        <v>58</v>
      </c>
      <c r="T10" s="1470" t="s">
        <v>59</v>
      </c>
      <c r="U10" s="1466" t="s">
        <v>58</v>
      </c>
      <c r="V10" s="1470" t="s">
        <v>59</v>
      </c>
      <c r="W10" s="1466" t="s">
        <v>58</v>
      </c>
      <c r="X10" s="1470" t="s">
        <v>59</v>
      </c>
      <c r="Y10" s="1466" t="s">
        <v>58</v>
      </c>
      <c r="Z10" s="1470" t="s">
        <v>59</v>
      </c>
      <c r="AA10" s="1466" t="s">
        <v>58</v>
      </c>
      <c r="AB10" s="1470" t="s">
        <v>59</v>
      </c>
      <c r="AC10" s="1466" t="s">
        <v>58</v>
      </c>
      <c r="AD10" s="1470" t="s">
        <v>59</v>
      </c>
      <c r="AE10" s="1466" t="s">
        <v>58</v>
      </c>
      <c r="AF10" s="1471" t="s">
        <v>59</v>
      </c>
      <c r="AG10" s="7243"/>
      <c r="AH10" s="7241"/>
    </row>
    <row r="11" spans="1:85" ht="15" customHeight="1">
      <c r="A11" s="1472" t="s">
        <v>193</v>
      </c>
      <c r="B11" s="1473">
        <f>SUM(B12:B17)</f>
        <v>0</v>
      </c>
      <c r="C11" s="1462">
        <f>SUM(C12:C17)</f>
        <v>0</v>
      </c>
      <c r="D11" s="1463">
        <f>SUM(D12:D17)</f>
        <v>0</v>
      </c>
      <c r="E11" s="1462">
        <f>SUM(E12:E17)</f>
        <v>0</v>
      </c>
      <c r="F11" s="1474">
        <f t="shared" ref="F11:AF11" si="0">SUM(F12:F17)</f>
        <v>0</v>
      </c>
      <c r="G11" s="1462">
        <f t="shared" si="0"/>
        <v>0</v>
      </c>
      <c r="H11" s="1475">
        <f t="shared" si="0"/>
        <v>0</v>
      </c>
      <c r="I11" s="1473">
        <f t="shared" si="0"/>
        <v>0</v>
      </c>
      <c r="J11" s="1475">
        <f t="shared" si="0"/>
        <v>0</v>
      </c>
      <c r="K11" s="1473">
        <f t="shared" si="0"/>
        <v>0</v>
      </c>
      <c r="L11" s="1475">
        <f t="shared" si="0"/>
        <v>0</v>
      </c>
      <c r="M11" s="1473">
        <f t="shared" si="0"/>
        <v>0</v>
      </c>
      <c r="N11" s="1475">
        <f t="shared" si="0"/>
        <v>0</v>
      </c>
      <c r="O11" s="1473">
        <f t="shared" si="0"/>
        <v>0</v>
      </c>
      <c r="P11" s="1475">
        <f t="shared" si="0"/>
        <v>0</v>
      </c>
      <c r="Q11" s="1473">
        <f t="shared" si="0"/>
        <v>0</v>
      </c>
      <c r="R11" s="1475">
        <f t="shared" si="0"/>
        <v>0</v>
      </c>
      <c r="S11" s="1473">
        <f t="shared" si="0"/>
        <v>0</v>
      </c>
      <c r="T11" s="1475">
        <f t="shared" si="0"/>
        <v>0</v>
      </c>
      <c r="U11" s="1473">
        <f t="shared" si="0"/>
        <v>0</v>
      </c>
      <c r="V11" s="1475">
        <f t="shared" si="0"/>
        <v>0</v>
      </c>
      <c r="W11" s="1473">
        <f t="shared" si="0"/>
        <v>0</v>
      </c>
      <c r="X11" s="1475">
        <f t="shared" si="0"/>
        <v>0</v>
      </c>
      <c r="Y11" s="1473">
        <f t="shared" si="0"/>
        <v>0</v>
      </c>
      <c r="Z11" s="1475">
        <f t="shared" si="0"/>
        <v>0</v>
      </c>
      <c r="AA11" s="1473">
        <f t="shared" si="0"/>
        <v>0</v>
      </c>
      <c r="AB11" s="1475">
        <f t="shared" si="0"/>
        <v>0</v>
      </c>
      <c r="AC11" s="1473">
        <f t="shared" si="0"/>
        <v>0</v>
      </c>
      <c r="AD11" s="1475">
        <f t="shared" si="0"/>
        <v>0</v>
      </c>
      <c r="AE11" s="1473">
        <f t="shared" si="0"/>
        <v>0</v>
      </c>
      <c r="AF11" s="1462">
        <f t="shared" si="0"/>
        <v>0</v>
      </c>
      <c r="AG11" s="5241">
        <f>SUM(AG12:AG17)</f>
        <v>0</v>
      </c>
      <c r="AH11" s="5250">
        <f>SUM(AH12:AH17)</f>
        <v>0</v>
      </c>
    </row>
    <row r="12" spans="1:85" ht="15" customHeight="1">
      <c r="A12" s="818" t="s">
        <v>64</v>
      </c>
      <c r="B12" s="1476">
        <f t="shared" ref="B12:B17" si="1">SUM(C12:D12)</f>
        <v>0</v>
      </c>
      <c r="C12" s="1371">
        <f>SUM(E12+G12+I12+K12+M12+O12+Q12+S12+U12+W12+Y12+AA12+AC12+AE12)</f>
        <v>0</v>
      </c>
      <c r="D12" s="1390">
        <f>SUM(F12+H12+J12+L12+N12+P12+R12+T12+V12+X12+Z12+AB12+AD12+AF12)</f>
        <v>0</v>
      </c>
      <c r="E12" s="1443"/>
      <c r="F12" s="743"/>
      <c r="G12" s="817"/>
      <c r="H12" s="743"/>
      <c r="I12" s="817"/>
      <c r="J12" s="743"/>
      <c r="K12" s="817"/>
      <c r="L12" s="743"/>
      <c r="M12" s="817"/>
      <c r="N12" s="743"/>
      <c r="O12" s="817"/>
      <c r="P12" s="743"/>
      <c r="Q12" s="817"/>
      <c r="R12" s="743"/>
      <c r="S12" s="817"/>
      <c r="T12" s="743"/>
      <c r="U12" s="817"/>
      <c r="V12" s="743"/>
      <c r="W12" s="817"/>
      <c r="X12" s="743"/>
      <c r="Y12" s="817"/>
      <c r="Z12" s="743"/>
      <c r="AA12" s="817"/>
      <c r="AB12" s="743"/>
      <c r="AC12" s="817"/>
      <c r="AD12" s="743"/>
      <c r="AE12" s="817"/>
      <c r="AF12" s="771"/>
      <c r="AG12" s="5271"/>
      <c r="AH12" s="3218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>
      <c r="A13" s="1226" t="s">
        <v>98</v>
      </c>
      <c r="B13" s="1476">
        <f t="shared" si="1"/>
        <v>0</v>
      </c>
      <c r="C13" s="1477">
        <f>SUM(E13+G13+I13+K13+M13+O13+Q13+S13+U13+W13+Y13+AA13+AC13+AE13)</f>
        <v>0</v>
      </c>
      <c r="D13" s="1460">
        <f>SUM(F13+H13+J13+L13+N13+P13+R13+T13+V13+X13+Z13+AB13+AD13+AF13)</f>
        <v>0</v>
      </c>
      <c r="E13" s="1118"/>
      <c r="F13" s="1117"/>
      <c r="G13" s="1115"/>
      <c r="H13" s="1117"/>
      <c r="I13" s="1115"/>
      <c r="J13" s="1117"/>
      <c r="K13" s="1115"/>
      <c r="L13" s="1117"/>
      <c r="M13" s="1115"/>
      <c r="N13" s="1117"/>
      <c r="O13" s="1115"/>
      <c r="P13" s="1117"/>
      <c r="Q13" s="1115"/>
      <c r="R13" s="1117"/>
      <c r="S13" s="1115"/>
      <c r="T13" s="1117"/>
      <c r="U13" s="1115"/>
      <c r="V13" s="1117"/>
      <c r="W13" s="1115"/>
      <c r="X13" s="1117"/>
      <c r="Y13" s="1115"/>
      <c r="Z13" s="1117"/>
      <c r="AA13" s="1115"/>
      <c r="AB13" s="1117"/>
      <c r="AC13" s="1115"/>
      <c r="AD13" s="1117"/>
      <c r="AE13" s="1115"/>
      <c r="AF13" s="1120"/>
      <c r="AG13" s="5271"/>
      <c r="AH13" s="3218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>
      <c r="A14" s="1226" t="s">
        <v>65</v>
      </c>
      <c r="B14" s="1476">
        <f t="shared" si="1"/>
        <v>0</v>
      </c>
      <c r="C14" s="1477">
        <f t="shared" ref="C14:D17" si="6">SUM(E14+G14+I14+K14+M14+O14+Q14+S14+U14+W14+Y14+AA14+AC14+AE14)</f>
        <v>0</v>
      </c>
      <c r="D14" s="1460">
        <f t="shared" si="6"/>
        <v>0</v>
      </c>
      <c r="E14" s="1443"/>
      <c r="F14" s="743"/>
      <c r="G14" s="817"/>
      <c r="H14" s="743"/>
      <c r="I14" s="817"/>
      <c r="J14" s="743"/>
      <c r="K14" s="817"/>
      <c r="L14" s="743"/>
      <c r="M14" s="817"/>
      <c r="N14" s="743"/>
      <c r="O14" s="817"/>
      <c r="P14" s="743"/>
      <c r="Q14" s="817"/>
      <c r="R14" s="743"/>
      <c r="S14" s="817"/>
      <c r="T14" s="743"/>
      <c r="U14" s="817"/>
      <c r="V14" s="743"/>
      <c r="W14" s="817"/>
      <c r="X14" s="743"/>
      <c r="Y14" s="817"/>
      <c r="Z14" s="743"/>
      <c r="AA14" s="817"/>
      <c r="AB14" s="743"/>
      <c r="AC14" s="817"/>
      <c r="AD14" s="743"/>
      <c r="AE14" s="817"/>
      <c r="AF14" s="771"/>
      <c r="AG14" s="5271"/>
      <c r="AH14" s="3218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>
      <c r="A15" s="1226" t="s">
        <v>105</v>
      </c>
      <c r="B15" s="1476">
        <f t="shared" si="1"/>
        <v>0</v>
      </c>
      <c r="C15" s="1477">
        <f t="shared" si="6"/>
        <v>0</v>
      </c>
      <c r="D15" s="1460">
        <f t="shared" si="6"/>
        <v>0</v>
      </c>
      <c r="E15" s="1443"/>
      <c r="F15" s="743"/>
      <c r="G15" s="817"/>
      <c r="H15" s="743"/>
      <c r="I15" s="817"/>
      <c r="J15" s="743"/>
      <c r="K15" s="817"/>
      <c r="L15" s="743"/>
      <c r="M15" s="817"/>
      <c r="N15" s="743"/>
      <c r="O15" s="817"/>
      <c r="P15" s="743"/>
      <c r="Q15" s="817"/>
      <c r="R15" s="743"/>
      <c r="S15" s="817"/>
      <c r="T15" s="743"/>
      <c r="U15" s="817"/>
      <c r="V15" s="743"/>
      <c r="W15" s="817"/>
      <c r="X15" s="743"/>
      <c r="Y15" s="817"/>
      <c r="Z15" s="743"/>
      <c r="AA15" s="817"/>
      <c r="AB15" s="743"/>
      <c r="AC15" s="817"/>
      <c r="AD15" s="743"/>
      <c r="AE15" s="817"/>
      <c r="AF15" s="771"/>
      <c r="AG15" s="5271"/>
      <c r="AH15" s="3218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>
      <c r="A16" s="1227" t="s">
        <v>194</v>
      </c>
      <c r="B16" s="1476">
        <f t="shared" si="1"/>
        <v>0</v>
      </c>
      <c r="C16" s="1477">
        <f t="shared" si="6"/>
        <v>0</v>
      </c>
      <c r="D16" s="1460">
        <f t="shared" si="6"/>
        <v>0</v>
      </c>
      <c r="E16" s="1443"/>
      <c r="F16" s="743"/>
      <c r="G16" s="817"/>
      <c r="H16" s="743"/>
      <c r="I16" s="817"/>
      <c r="J16" s="743"/>
      <c r="K16" s="817"/>
      <c r="L16" s="743"/>
      <c r="M16" s="817"/>
      <c r="N16" s="743"/>
      <c r="O16" s="817"/>
      <c r="P16" s="743"/>
      <c r="Q16" s="817"/>
      <c r="R16" s="743"/>
      <c r="S16" s="817"/>
      <c r="T16" s="743"/>
      <c r="U16" s="817"/>
      <c r="V16" s="743"/>
      <c r="W16" s="817"/>
      <c r="X16" s="743"/>
      <c r="Y16" s="817"/>
      <c r="Z16" s="743"/>
      <c r="AA16" s="817"/>
      <c r="AB16" s="743"/>
      <c r="AC16" s="817"/>
      <c r="AD16" s="743"/>
      <c r="AE16" s="817"/>
      <c r="AF16" s="771"/>
      <c r="AG16" s="5271"/>
      <c r="AH16" s="3218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>
      <c r="A17" s="1478" t="s">
        <v>195</v>
      </c>
      <c r="B17" s="1351">
        <f t="shared" si="1"/>
        <v>0</v>
      </c>
      <c r="C17" s="1370">
        <f t="shared" si="6"/>
        <v>0</v>
      </c>
      <c r="D17" s="1336">
        <f t="shared" si="6"/>
        <v>0</v>
      </c>
      <c r="E17" s="1128"/>
      <c r="F17" s="1130"/>
      <c r="G17" s="1128"/>
      <c r="H17" s="1130"/>
      <c r="I17" s="1128"/>
      <c r="J17" s="1130"/>
      <c r="K17" s="1128"/>
      <c r="L17" s="1130"/>
      <c r="M17" s="1128"/>
      <c r="N17" s="1130"/>
      <c r="O17" s="1128"/>
      <c r="P17" s="1130"/>
      <c r="Q17" s="1128"/>
      <c r="R17" s="1130"/>
      <c r="S17" s="1128"/>
      <c r="T17" s="1130"/>
      <c r="U17" s="1128"/>
      <c r="V17" s="1130"/>
      <c r="W17" s="1128"/>
      <c r="X17" s="1130"/>
      <c r="Y17" s="1128"/>
      <c r="Z17" s="1130"/>
      <c r="AA17" s="1128"/>
      <c r="AB17" s="189"/>
      <c r="AC17" s="859"/>
      <c r="AD17" s="189"/>
      <c r="AE17" s="859"/>
      <c r="AF17" s="190"/>
      <c r="AG17" s="3954"/>
      <c r="AH17" s="1290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>
      <c r="A18" s="7247" t="s">
        <v>196</v>
      </c>
      <c r="B18" s="7247"/>
      <c r="C18" s="7247"/>
      <c r="D18" s="7247"/>
      <c r="E18" s="7247"/>
      <c r="F18" s="7247"/>
      <c r="G18" s="7247"/>
      <c r="H18" s="7247"/>
      <c r="I18" s="7247"/>
      <c r="J18" s="7247"/>
      <c r="K18" s="7247"/>
      <c r="L18" s="7247"/>
      <c r="M18" s="7247"/>
      <c r="N18" s="7247"/>
      <c r="O18" s="7247"/>
      <c r="P18" s="7247"/>
      <c r="Q18" s="7247"/>
      <c r="R18" s="7247"/>
      <c r="S18" s="7247"/>
      <c r="T18" s="7247"/>
      <c r="U18" s="7247"/>
      <c r="V18" s="7247"/>
      <c r="W18" s="7247"/>
      <c r="X18" s="7247"/>
      <c r="Y18" s="7247"/>
      <c r="Z18" s="7247"/>
      <c r="AA18" s="7247"/>
      <c r="AB18" s="7247"/>
      <c r="AC18" s="7247"/>
      <c r="AD18" s="7247"/>
      <c r="AE18" s="7247"/>
      <c r="AF18" s="7247"/>
      <c r="AG18" s="4"/>
      <c r="AH18" s="4"/>
    </row>
    <row r="19" spans="1:86" ht="15" customHeight="1">
      <c r="A19" s="7245" t="s">
        <v>197</v>
      </c>
      <c r="B19" s="7233" t="s">
        <v>77</v>
      </c>
      <c r="C19" s="7234"/>
      <c r="D19" s="7235"/>
      <c r="E19" s="7236" t="s">
        <v>44</v>
      </c>
      <c r="F19" s="7238"/>
      <c r="G19" s="7236" t="s">
        <v>45</v>
      </c>
      <c r="H19" s="7237"/>
      <c r="I19" s="7236" t="s">
        <v>46</v>
      </c>
      <c r="J19" s="7237"/>
      <c r="K19" s="7236" t="s">
        <v>47</v>
      </c>
      <c r="L19" s="7237"/>
      <c r="M19" s="7236" t="s">
        <v>48</v>
      </c>
      <c r="N19" s="7237"/>
      <c r="O19" s="7236" t="s">
        <v>49</v>
      </c>
      <c r="P19" s="7237"/>
      <c r="Q19" s="7236" t="s">
        <v>50</v>
      </c>
      <c r="R19" s="7237"/>
      <c r="S19" s="7236" t="s">
        <v>51</v>
      </c>
      <c r="T19" s="7237"/>
      <c r="U19" s="7236" t="s">
        <v>52</v>
      </c>
      <c r="V19" s="7237"/>
      <c r="W19" s="7236" t="s">
        <v>53</v>
      </c>
      <c r="X19" s="7237"/>
      <c r="Y19" s="7236" t="s">
        <v>54</v>
      </c>
      <c r="Z19" s="7237"/>
      <c r="AA19" s="7236" t="s">
        <v>55</v>
      </c>
      <c r="AB19" s="7237"/>
      <c r="AC19" s="7236" t="s">
        <v>56</v>
      </c>
      <c r="AD19" s="7237"/>
      <c r="AE19" s="7236" t="s">
        <v>57</v>
      </c>
      <c r="AF19" s="7239"/>
      <c r="AG19" s="7242" t="s">
        <v>36</v>
      </c>
      <c r="AH19" s="7240" t="s">
        <v>37</v>
      </c>
    </row>
    <row r="20" spans="1:86" ht="15" customHeight="1">
      <c r="A20" s="7246"/>
      <c r="B20" s="1466" t="s">
        <v>79</v>
      </c>
      <c r="C20" s="1469" t="s">
        <v>58</v>
      </c>
      <c r="D20" s="1468" t="s">
        <v>59</v>
      </c>
      <c r="E20" s="1466" t="s">
        <v>58</v>
      </c>
      <c r="F20" s="1470" t="s">
        <v>59</v>
      </c>
      <c r="G20" s="1466" t="s">
        <v>58</v>
      </c>
      <c r="H20" s="1470" t="s">
        <v>59</v>
      </c>
      <c r="I20" s="1466" t="s">
        <v>58</v>
      </c>
      <c r="J20" s="1470" t="s">
        <v>59</v>
      </c>
      <c r="K20" s="1466" t="s">
        <v>58</v>
      </c>
      <c r="L20" s="1470" t="s">
        <v>59</v>
      </c>
      <c r="M20" s="1466" t="s">
        <v>58</v>
      </c>
      <c r="N20" s="1470" t="s">
        <v>59</v>
      </c>
      <c r="O20" s="1466" t="s">
        <v>58</v>
      </c>
      <c r="P20" s="1470" t="s">
        <v>59</v>
      </c>
      <c r="Q20" s="1466" t="s">
        <v>58</v>
      </c>
      <c r="R20" s="1470" t="s">
        <v>59</v>
      </c>
      <c r="S20" s="1466" t="s">
        <v>58</v>
      </c>
      <c r="T20" s="1470" t="s">
        <v>59</v>
      </c>
      <c r="U20" s="1466" t="s">
        <v>58</v>
      </c>
      <c r="V20" s="1470" t="s">
        <v>59</v>
      </c>
      <c r="W20" s="1466" t="s">
        <v>58</v>
      </c>
      <c r="X20" s="1470" t="s">
        <v>59</v>
      </c>
      <c r="Y20" s="1466" t="s">
        <v>58</v>
      </c>
      <c r="Z20" s="1470" t="s">
        <v>59</v>
      </c>
      <c r="AA20" s="1466" t="s">
        <v>58</v>
      </c>
      <c r="AB20" s="1470" t="s">
        <v>59</v>
      </c>
      <c r="AC20" s="1466" t="s">
        <v>58</v>
      </c>
      <c r="AD20" s="1470" t="s">
        <v>59</v>
      </c>
      <c r="AE20" s="1466" t="s">
        <v>58</v>
      </c>
      <c r="AF20" s="1471" t="s">
        <v>59</v>
      </c>
      <c r="AG20" s="7243"/>
      <c r="AH20" s="7241"/>
    </row>
    <row r="21" spans="1:86" ht="15" customHeight="1">
      <c r="A21" s="1472" t="s">
        <v>77</v>
      </c>
      <c r="B21" s="1473">
        <f>SUM(B22:B25)</f>
        <v>0</v>
      </c>
      <c r="C21" s="1462">
        <f>SUM(C22:C25)</f>
        <v>0</v>
      </c>
      <c r="D21" s="1463">
        <f>SUM(D22:D25)</f>
        <v>0</v>
      </c>
      <c r="E21" s="1473">
        <f t="shared" ref="E21:AF21" si="7">SUM(E22:E25)</f>
        <v>0</v>
      </c>
      <c r="F21" s="1474">
        <f t="shared" si="7"/>
        <v>0</v>
      </c>
      <c r="G21" s="1473">
        <f t="shared" si="7"/>
        <v>0</v>
      </c>
      <c r="H21" s="1474">
        <f t="shared" si="7"/>
        <v>0</v>
      </c>
      <c r="I21" s="1473">
        <f t="shared" si="7"/>
        <v>0</v>
      </c>
      <c r="J21" s="1474">
        <f t="shared" si="7"/>
        <v>0</v>
      </c>
      <c r="K21" s="1473">
        <f t="shared" si="7"/>
        <v>0</v>
      </c>
      <c r="L21" s="1474">
        <f t="shared" si="7"/>
        <v>0</v>
      </c>
      <c r="M21" s="1473">
        <f t="shared" si="7"/>
        <v>0</v>
      </c>
      <c r="N21" s="1474">
        <f t="shared" si="7"/>
        <v>0</v>
      </c>
      <c r="O21" s="1473">
        <f t="shared" si="7"/>
        <v>0</v>
      </c>
      <c r="P21" s="1474">
        <f t="shared" si="7"/>
        <v>0</v>
      </c>
      <c r="Q21" s="1473">
        <f t="shared" si="7"/>
        <v>0</v>
      </c>
      <c r="R21" s="1474">
        <f t="shared" si="7"/>
        <v>0</v>
      </c>
      <c r="S21" s="1473">
        <f t="shared" si="7"/>
        <v>0</v>
      </c>
      <c r="T21" s="1474">
        <f t="shared" si="7"/>
        <v>0</v>
      </c>
      <c r="U21" s="1473">
        <f t="shared" si="7"/>
        <v>0</v>
      </c>
      <c r="V21" s="1474">
        <f t="shared" si="7"/>
        <v>0</v>
      </c>
      <c r="W21" s="1473">
        <f t="shared" si="7"/>
        <v>0</v>
      </c>
      <c r="X21" s="1474">
        <f t="shared" si="7"/>
        <v>0</v>
      </c>
      <c r="Y21" s="1473">
        <f t="shared" si="7"/>
        <v>0</v>
      </c>
      <c r="Z21" s="1474">
        <f t="shared" si="7"/>
        <v>0</v>
      </c>
      <c r="AA21" s="1473">
        <f t="shared" si="7"/>
        <v>0</v>
      </c>
      <c r="AB21" s="1474">
        <f t="shared" si="7"/>
        <v>0</v>
      </c>
      <c r="AC21" s="1473">
        <f t="shared" si="7"/>
        <v>0</v>
      </c>
      <c r="AD21" s="1474">
        <f t="shared" si="7"/>
        <v>0</v>
      </c>
      <c r="AE21" s="1473">
        <f t="shared" si="7"/>
        <v>0</v>
      </c>
      <c r="AF21" s="1464">
        <f t="shared" si="7"/>
        <v>0</v>
      </c>
      <c r="AG21" s="5241">
        <f>SUM(AG22:AG25)</f>
        <v>0</v>
      </c>
      <c r="AH21" s="5250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>
      <c r="A22" s="818" t="s">
        <v>198</v>
      </c>
      <c r="B22" s="1476">
        <f>SUM(C22:D22)</f>
        <v>0</v>
      </c>
      <c r="C22" s="1477">
        <f>SUM(E22+G22+I22+K22+M22+O22+Q22+S22+U22+W22+Y22+AA22+AC22+AE22)</f>
        <v>0</v>
      </c>
      <c r="D22" s="1460">
        <f>SUM(F22+H22+J22+L22+N22+P22+R22+T22+V22+X22+Z22+AB22+AD22+AF22)</f>
        <v>0</v>
      </c>
      <c r="E22" s="817"/>
      <c r="F22" s="743"/>
      <c r="G22" s="817"/>
      <c r="H22" s="743"/>
      <c r="I22" s="817"/>
      <c r="J22" s="743"/>
      <c r="K22" s="817"/>
      <c r="L22" s="743"/>
      <c r="M22" s="817"/>
      <c r="N22" s="743"/>
      <c r="O22" s="817"/>
      <c r="P22" s="743"/>
      <c r="Q22" s="817"/>
      <c r="R22" s="743"/>
      <c r="S22" s="817"/>
      <c r="T22" s="743"/>
      <c r="U22" s="817"/>
      <c r="V22" s="743"/>
      <c r="W22" s="817"/>
      <c r="X22" s="743"/>
      <c r="Y22" s="817"/>
      <c r="Z22" s="743"/>
      <c r="AA22" s="817"/>
      <c r="AB22" s="743"/>
      <c r="AC22" s="817"/>
      <c r="AD22" s="743"/>
      <c r="AE22" s="817"/>
      <c r="AF22" s="771"/>
      <c r="AG22" s="5271"/>
      <c r="AH22" s="3218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>
      <c r="A23" s="1226" t="s">
        <v>199</v>
      </c>
      <c r="B23" s="1476">
        <f>SUM(C23:D23)</f>
        <v>0</v>
      </c>
      <c r="C23" s="1477">
        <f t="shared" ref="C23:D25" si="9">SUM(E23+G23+I23+K23+M23+O23+Q23+S23+U23+W23+Y23+AA23+AC23+AE23)</f>
        <v>0</v>
      </c>
      <c r="D23" s="1460">
        <f t="shared" si="9"/>
        <v>0</v>
      </c>
      <c r="E23" s="1115"/>
      <c r="F23" s="1117"/>
      <c r="G23" s="1115"/>
      <c r="H23" s="1117"/>
      <c r="I23" s="1115"/>
      <c r="J23" s="1117"/>
      <c r="K23" s="1115"/>
      <c r="L23" s="1117"/>
      <c r="M23" s="1115"/>
      <c r="N23" s="1117"/>
      <c r="O23" s="1115"/>
      <c r="P23" s="1117"/>
      <c r="Q23" s="1115"/>
      <c r="R23" s="1117"/>
      <c r="S23" s="1115"/>
      <c r="T23" s="1117"/>
      <c r="U23" s="1115"/>
      <c r="V23" s="1117"/>
      <c r="W23" s="1115"/>
      <c r="X23" s="1117"/>
      <c r="Y23" s="1115"/>
      <c r="Z23" s="1117"/>
      <c r="AA23" s="1115"/>
      <c r="AB23" s="1117"/>
      <c r="AC23" s="1115"/>
      <c r="AD23" s="1117"/>
      <c r="AE23" s="1115"/>
      <c r="AF23" s="1120"/>
      <c r="AG23" s="3951"/>
      <c r="AH23" s="3996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>
      <c r="A24" s="1226" t="s">
        <v>200</v>
      </c>
      <c r="B24" s="1476">
        <f>SUM(C24:D24)</f>
        <v>0</v>
      </c>
      <c r="C24" s="1477">
        <f t="shared" si="9"/>
        <v>0</v>
      </c>
      <c r="D24" s="1460">
        <f t="shared" si="9"/>
        <v>0</v>
      </c>
      <c r="E24" s="817"/>
      <c r="F24" s="743"/>
      <c r="G24" s="817"/>
      <c r="H24" s="743"/>
      <c r="I24" s="817"/>
      <c r="J24" s="743"/>
      <c r="K24" s="817"/>
      <c r="L24" s="743"/>
      <c r="M24" s="817"/>
      <c r="N24" s="743"/>
      <c r="O24" s="817"/>
      <c r="P24" s="743"/>
      <c r="Q24" s="817"/>
      <c r="R24" s="743"/>
      <c r="S24" s="817"/>
      <c r="T24" s="743"/>
      <c r="U24" s="817"/>
      <c r="V24" s="743"/>
      <c r="W24" s="817"/>
      <c r="X24" s="743"/>
      <c r="Y24" s="817"/>
      <c r="Z24" s="743"/>
      <c r="AA24" s="817"/>
      <c r="AB24" s="743"/>
      <c r="AC24" s="817"/>
      <c r="AD24" s="743"/>
      <c r="AE24" s="817"/>
      <c r="AF24" s="771"/>
      <c r="AG24" s="5271"/>
      <c r="AH24" s="3218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>
      <c r="A25" s="1298" t="s">
        <v>201</v>
      </c>
      <c r="B25" s="1351">
        <f>SUM(C25:D25)</f>
        <v>0</v>
      </c>
      <c r="C25" s="1370">
        <f t="shared" si="9"/>
        <v>0</v>
      </c>
      <c r="D25" s="1336">
        <f t="shared" si="9"/>
        <v>0</v>
      </c>
      <c r="E25" s="1128"/>
      <c r="F25" s="1130"/>
      <c r="G25" s="1128"/>
      <c r="H25" s="1130"/>
      <c r="I25" s="1128"/>
      <c r="J25" s="1130"/>
      <c r="K25" s="1128"/>
      <c r="L25" s="1130"/>
      <c r="M25" s="1128"/>
      <c r="N25" s="1130"/>
      <c r="O25" s="1128"/>
      <c r="P25" s="1130"/>
      <c r="Q25" s="1128"/>
      <c r="R25" s="1130"/>
      <c r="S25" s="1128"/>
      <c r="T25" s="1130"/>
      <c r="U25" s="1128"/>
      <c r="V25" s="1130"/>
      <c r="W25" s="1128"/>
      <c r="X25" s="1130"/>
      <c r="Y25" s="1128"/>
      <c r="Z25" s="1130"/>
      <c r="AA25" s="1128"/>
      <c r="AB25" s="1130"/>
      <c r="AC25" s="1128"/>
      <c r="AD25" s="1130"/>
      <c r="AE25" s="1128"/>
      <c r="AF25" s="1134"/>
      <c r="AG25" s="3954"/>
      <c r="AH25" s="1290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>
      <c r="A26" s="7230" t="s">
        <v>202</v>
      </c>
      <c r="B26" s="7230"/>
      <c r="C26" s="7230"/>
      <c r="D26" s="7230"/>
      <c r="E26" s="7230"/>
      <c r="F26" s="7230"/>
      <c r="G26" s="7230"/>
      <c r="H26" s="7230"/>
      <c r="I26" s="7230"/>
      <c r="J26" s="7230"/>
      <c r="K26" s="7230"/>
      <c r="L26" s="7230"/>
      <c r="M26" s="7230"/>
      <c r="N26" s="7230"/>
      <c r="O26" s="7230"/>
      <c r="P26" s="7230"/>
      <c r="Q26" s="7230"/>
      <c r="R26" s="7230"/>
      <c r="S26" s="7230"/>
      <c r="T26" s="7230"/>
      <c r="U26" s="7230"/>
      <c r="V26" s="7230"/>
      <c r="W26" s="7230"/>
      <c r="X26" s="7230"/>
      <c r="Y26" s="7230"/>
      <c r="Z26" s="7230"/>
      <c r="AA26" s="7230"/>
      <c r="AB26" s="7230"/>
      <c r="AC26" s="7230"/>
      <c r="AD26" s="7230"/>
      <c r="AE26" s="7230"/>
      <c r="AF26" s="7230"/>
      <c r="AG26" s="4"/>
      <c r="AH26" s="4"/>
      <c r="AI26" s="19"/>
    </row>
    <row r="27" spans="1:86" ht="15" customHeight="1">
      <c r="A27" s="7231" t="s">
        <v>203</v>
      </c>
      <c r="B27" s="7233" t="s">
        <v>77</v>
      </c>
      <c r="C27" s="7234"/>
      <c r="D27" s="7235"/>
      <c r="E27" s="7236" t="s">
        <v>44</v>
      </c>
      <c r="F27" s="7238"/>
      <c r="G27" s="7236" t="s">
        <v>45</v>
      </c>
      <c r="H27" s="7237"/>
      <c r="I27" s="7236" t="s">
        <v>46</v>
      </c>
      <c r="J27" s="7237"/>
      <c r="K27" s="7236" t="s">
        <v>47</v>
      </c>
      <c r="L27" s="7237"/>
      <c r="M27" s="7236" t="s">
        <v>48</v>
      </c>
      <c r="N27" s="7237"/>
      <c r="O27" s="7236" t="s">
        <v>49</v>
      </c>
      <c r="P27" s="7237"/>
      <c r="Q27" s="7236" t="s">
        <v>50</v>
      </c>
      <c r="R27" s="7237"/>
      <c r="S27" s="7236" t="s">
        <v>51</v>
      </c>
      <c r="T27" s="7237"/>
      <c r="U27" s="7236" t="s">
        <v>52</v>
      </c>
      <c r="V27" s="7237"/>
      <c r="W27" s="7236" t="s">
        <v>53</v>
      </c>
      <c r="X27" s="7237"/>
      <c r="Y27" s="7236" t="s">
        <v>54</v>
      </c>
      <c r="Z27" s="7237"/>
      <c r="AA27" s="7236" t="s">
        <v>55</v>
      </c>
      <c r="AB27" s="7237"/>
      <c r="AC27" s="7236" t="s">
        <v>56</v>
      </c>
      <c r="AD27" s="7237"/>
      <c r="AE27" s="7236" t="s">
        <v>57</v>
      </c>
      <c r="AF27" s="7239"/>
      <c r="AG27" s="7242" t="s">
        <v>36</v>
      </c>
      <c r="AH27" s="7240" t="s">
        <v>37</v>
      </c>
    </row>
    <row r="28" spans="1:86" ht="15" customHeight="1">
      <c r="A28" s="7232"/>
      <c r="B28" s="1466" t="s">
        <v>79</v>
      </c>
      <c r="C28" s="1469" t="s">
        <v>58</v>
      </c>
      <c r="D28" s="1468" t="s">
        <v>59</v>
      </c>
      <c r="E28" s="1466" t="s">
        <v>58</v>
      </c>
      <c r="F28" s="1470" t="s">
        <v>59</v>
      </c>
      <c r="G28" s="1466" t="s">
        <v>58</v>
      </c>
      <c r="H28" s="1470" t="s">
        <v>59</v>
      </c>
      <c r="I28" s="1466" t="s">
        <v>58</v>
      </c>
      <c r="J28" s="1470" t="s">
        <v>59</v>
      </c>
      <c r="K28" s="1466" t="s">
        <v>58</v>
      </c>
      <c r="L28" s="1470" t="s">
        <v>59</v>
      </c>
      <c r="M28" s="1466" t="s">
        <v>58</v>
      </c>
      <c r="N28" s="1470" t="s">
        <v>59</v>
      </c>
      <c r="O28" s="1466" t="s">
        <v>58</v>
      </c>
      <c r="P28" s="1470" t="s">
        <v>59</v>
      </c>
      <c r="Q28" s="1466" t="s">
        <v>58</v>
      </c>
      <c r="R28" s="1470" t="s">
        <v>59</v>
      </c>
      <c r="S28" s="1466" t="s">
        <v>58</v>
      </c>
      <c r="T28" s="1470" t="s">
        <v>59</v>
      </c>
      <c r="U28" s="1466" t="s">
        <v>58</v>
      </c>
      <c r="V28" s="1470" t="s">
        <v>59</v>
      </c>
      <c r="W28" s="1466" t="s">
        <v>58</v>
      </c>
      <c r="X28" s="1470" t="s">
        <v>59</v>
      </c>
      <c r="Y28" s="1466" t="s">
        <v>58</v>
      </c>
      <c r="Z28" s="1470" t="s">
        <v>59</v>
      </c>
      <c r="AA28" s="1466" t="s">
        <v>58</v>
      </c>
      <c r="AB28" s="1470" t="s">
        <v>59</v>
      </c>
      <c r="AC28" s="1466" t="s">
        <v>58</v>
      </c>
      <c r="AD28" s="1470" t="s">
        <v>59</v>
      </c>
      <c r="AE28" s="1466" t="s">
        <v>58</v>
      </c>
      <c r="AF28" s="1471" t="s">
        <v>59</v>
      </c>
      <c r="AG28" s="7243"/>
      <c r="AH28" s="7241"/>
    </row>
    <row r="29" spans="1:86" ht="15" customHeight="1">
      <c r="A29" s="1367" t="s">
        <v>204</v>
      </c>
      <c r="B29" s="1479">
        <f>SUM(C29:D29)</f>
        <v>0</v>
      </c>
      <c r="C29" s="1371">
        <f>SUM(E29+G29+I29+K29+M29+O29+Q29+S29+U29+W29+Y29+AA29+AC29+AE29)</f>
        <v>0</v>
      </c>
      <c r="D29" s="1390">
        <f>SUM(F29+H29+J29+L29+N29+P29+R29+T29+V29+X29+Z29+AB29+AD29+AF29)</f>
        <v>0</v>
      </c>
      <c r="E29" s="1444"/>
      <c r="F29" s="1106"/>
      <c r="G29" s="1444"/>
      <c r="H29" s="1106"/>
      <c r="I29" s="1444"/>
      <c r="J29" s="1106"/>
      <c r="K29" s="1444"/>
      <c r="L29" s="1106"/>
      <c r="M29" s="1444"/>
      <c r="N29" s="1106"/>
      <c r="O29" s="1444"/>
      <c r="P29" s="1106"/>
      <c r="Q29" s="1444"/>
      <c r="R29" s="1106"/>
      <c r="S29" s="1444"/>
      <c r="T29" s="1106"/>
      <c r="U29" s="1444"/>
      <c r="V29" s="1106"/>
      <c r="W29" s="1444"/>
      <c r="X29" s="1106"/>
      <c r="Y29" s="1444"/>
      <c r="Z29" s="1106"/>
      <c r="AA29" s="1444"/>
      <c r="AB29" s="1106"/>
      <c r="AC29" s="1444"/>
      <c r="AD29" s="1106"/>
      <c r="AE29" s="1444"/>
      <c r="AF29" s="1456"/>
      <c r="AG29" s="5272"/>
      <c r="AH29" s="5274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>
      <c r="A30" s="1207" t="s">
        <v>205</v>
      </c>
      <c r="B30" s="1351">
        <f>SUM(C30:D30)</f>
        <v>0</v>
      </c>
      <c r="C30" s="1370">
        <f>SUM(E30+G30+I30+K30+M30+O30+Q30+S30+U30+W30+Y30+AA30+AC30+AE30)</f>
        <v>0</v>
      </c>
      <c r="D30" s="1336">
        <f>SUM(F30+H30+J30+L30+N30+P30+R30+T30+V30+X30+Z30+AB30+AD30+AF30)</f>
        <v>0</v>
      </c>
      <c r="E30" s="859"/>
      <c r="F30" s="189"/>
      <c r="G30" s="859"/>
      <c r="H30" s="189"/>
      <c r="I30" s="859"/>
      <c r="J30" s="189"/>
      <c r="K30" s="859"/>
      <c r="L30" s="189"/>
      <c r="M30" s="859"/>
      <c r="N30" s="189"/>
      <c r="O30" s="859"/>
      <c r="P30" s="189"/>
      <c r="Q30" s="859"/>
      <c r="R30" s="189"/>
      <c r="S30" s="859"/>
      <c r="T30" s="189"/>
      <c r="U30" s="859"/>
      <c r="V30" s="189"/>
      <c r="W30" s="859"/>
      <c r="X30" s="189"/>
      <c r="Y30" s="859"/>
      <c r="Z30" s="189"/>
      <c r="AA30" s="859"/>
      <c r="AB30" s="189"/>
      <c r="AC30" s="859"/>
      <c r="AD30" s="189"/>
      <c r="AE30" s="859"/>
      <c r="AF30" s="190"/>
      <c r="AG30" s="5273"/>
      <c r="AH30" s="1290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>
      <c r="A31" s="7230" t="s">
        <v>206</v>
      </c>
      <c r="B31" s="7230"/>
      <c r="C31" s="7230"/>
      <c r="D31" s="7230"/>
      <c r="E31" s="7230"/>
      <c r="F31" s="7230"/>
      <c r="G31" s="7230"/>
      <c r="H31" s="7230"/>
      <c r="I31" s="7230"/>
      <c r="J31" s="7230"/>
      <c r="K31" s="7230"/>
      <c r="L31" s="7230"/>
      <c r="M31" s="7230"/>
      <c r="N31" s="7230"/>
      <c r="O31" s="7230"/>
      <c r="P31" s="7230"/>
      <c r="Q31" s="7230"/>
      <c r="R31" s="7230"/>
      <c r="S31" s="7230"/>
      <c r="T31" s="7230"/>
      <c r="U31" s="7230"/>
      <c r="V31" s="7230"/>
      <c r="W31" s="7230"/>
      <c r="X31" s="7230"/>
      <c r="Y31" s="7230"/>
      <c r="Z31" s="7230"/>
      <c r="AA31" s="7230"/>
      <c r="AB31" s="7230"/>
      <c r="AC31" s="7230"/>
      <c r="AD31" s="7230"/>
      <c r="AE31" s="7230"/>
      <c r="AF31" s="7230"/>
      <c r="AG31" s="232"/>
      <c r="AH31" s="217"/>
    </row>
    <row r="32" spans="1:86" ht="15" customHeight="1">
      <c r="A32" s="7231" t="s">
        <v>203</v>
      </c>
      <c r="B32" s="7233" t="s">
        <v>77</v>
      </c>
      <c r="C32" s="7234"/>
      <c r="D32" s="7235"/>
      <c r="E32" s="7236" t="s">
        <v>44</v>
      </c>
      <c r="F32" s="7238"/>
      <c r="G32" s="7236" t="s">
        <v>45</v>
      </c>
      <c r="H32" s="7237"/>
      <c r="I32" s="7236" t="s">
        <v>46</v>
      </c>
      <c r="J32" s="7237"/>
      <c r="K32" s="7236" t="s">
        <v>47</v>
      </c>
      <c r="L32" s="7237"/>
      <c r="M32" s="7236" t="s">
        <v>48</v>
      </c>
      <c r="N32" s="7237"/>
      <c r="O32" s="7236" t="s">
        <v>49</v>
      </c>
      <c r="P32" s="7237"/>
      <c r="Q32" s="7236" t="s">
        <v>50</v>
      </c>
      <c r="R32" s="7237"/>
      <c r="S32" s="7236" t="s">
        <v>51</v>
      </c>
      <c r="T32" s="7237"/>
      <c r="U32" s="7236" t="s">
        <v>52</v>
      </c>
      <c r="V32" s="7237"/>
      <c r="W32" s="7236" t="s">
        <v>53</v>
      </c>
      <c r="X32" s="7237"/>
      <c r="Y32" s="7236" t="s">
        <v>54</v>
      </c>
      <c r="Z32" s="7237"/>
      <c r="AA32" s="7236" t="s">
        <v>55</v>
      </c>
      <c r="AB32" s="7237"/>
      <c r="AC32" s="7236" t="s">
        <v>56</v>
      </c>
      <c r="AD32" s="7237"/>
      <c r="AE32" s="7236" t="s">
        <v>57</v>
      </c>
      <c r="AF32" s="7239"/>
      <c r="AG32" s="7242" t="s">
        <v>36</v>
      </c>
      <c r="AH32" s="7240" t="s">
        <v>37</v>
      </c>
    </row>
    <row r="33" spans="1:85" ht="15" customHeight="1">
      <c r="A33" s="7232"/>
      <c r="B33" s="1466" t="s">
        <v>79</v>
      </c>
      <c r="C33" s="1469" t="s">
        <v>58</v>
      </c>
      <c r="D33" s="1468" t="s">
        <v>59</v>
      </c>
      <c r="E33" s="1466" t="s">
        <v>58</v>
      </c>
      <c r="F33" s="1470" t="s">
        <v>59</v>
      </c>
      <c r="G33" s="1466" t="s">
        <v>58</v>
      </c>
      <c r="H33" s="1470" t="s">
        <v>59</v>
      </c>
      <c r="I33" s="1466" t="s">
        <v>58</v>
      </c>
      <c r="J33" s="1470" t="s">
        <v>59</v>
      </c>
      <c r="K33" s="1466" t="s">
        <v>58</v>
      </c>
      <c r="L33" s="1470" t="s">
        <v>59</v>
      </c>
      <c r="M33" s="1466" t="s">
        <v>58</v>
      </c>
      <c r="N33" s="1470" t="s">
        <v>59</v>
      </c>
      <c r="O33" s="1466" t="s">
        <v>58</v>
      </c>
      <c r="P33" s="1470" t="s">
        <v>59</v>
      </c>
      <c r="Q33" s="1466" t="s">
        <v>58</v>
      </c>
      <c r="R33" s="1470" t="s">
        <v>59</v>
      </c>
      <c r="S33" s="1466" t="s">
        <v>58</v>
      </c>
      <c r="T33" s="1470" t="s">
        <v>59</v>
      </c>
      <c r="U33" s="1466" t="s">
        <v>58</v>
      </c>
      <c r="V33" s="1470" t="s">
        <v>59</v>
      </c>
      <c r="W33" s="1466" t="s">
        <v>58</v>
      </c>
      <c r="X33" s="1470" t="s">
        <v>59</v>
      </c>
      <c r="Y33" s="1466" t="s">
        <v>58</v>
      </c>
      <c r="Z33" s="1470" t="s">
        <v>59</v>
      </c>
      <c r="AA33" s="1466" t="s">
        <v>58</v>
      </c>
      <c r="AB33" s="1470" t="s">
        <v>59</v>
      </c>
      <c r="AC33" s="1466" t="s">
        <v>58</v>
      </c>
      <c r="AD33" s="1470" t="s">
        <v>59</v>
      </c>
      <c r="AE33" s="1466" t="s">
        <v>58</v>
      </c>
      <c r="AF33" s="1471" t="s">
        <v>59</v>
      </c>
      <c r="AG33" s="7243"/>
      <c r="AH33" s="7241"/>
    </row>
    <row r="34" spans="1:85" ht="15" customHeight="1">
      <c r="A34" s="1368" t="s">
        <v>207</v>
      </c>
      <c r="B34" s="1476">
        <f>SUM(C34:D34)</f>
        <v>0</v>
      </c>
      <c r="C34" s="1477">
        <f>SUM(E34+G34+I34+K34+M34+O34+Q34+S34+U34+W34+Y34+AA34+AC34+AE34)</f>
        <v>0</v>
      </c>
      <c r="D34" s="1460">
        <f>SUM(F34+H34+J34+L34+N34+P34+R34+T34+V34+X34+Z34+AB34+AD34+AF34)</f>
        <v>0</v>
      </c>
      <c r="E34" s="817"/>
      <c r="F34" s="743"/>
      <c r="G34" s="817"/>
      <c r="H34" s="743"/>
      <c r="I34" s="817"/>
      <c r="J34" s="743"/>
      <c r="K34" s="817"/>
      <c r="L34" s="743"/>
      <c r="M34" s="817"/>
      <c r="N34" s="743"/>
      <c r="O34" s="817"/>
      <c r="P34" s="743"/>
      <c r="Q34" s="817"/>
      <c r="R34" s="743"/>
      <c r="S34" s="817"/>
      <c r="T34" s="743"/>
      <c r="U34" s="817"/>
      <c r="V34" s="743"/>
      <c r="W34" s="817"/>
      <c r="X34" s="743"/>
      <c r="Y34" s="817"/>
      <c r="Z34" s="743"/>
      <c r="AA34" s="817"/>
      <c r="AB34" s="743"/>
      <c r="AC34" s="817"/>
      <c r="AD34" s="743"/>
      <c r="AE34" s="817"/>
      <c r="AF34" s="771"/>
      <c r="AG34" s="5272"/>
      <c r="AH34" s="5274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>
      <c r="A35" s="857" t="s">
        <v>208</v>
      </c>
      <c r="B35" s="1351">
        <f>SUM(C35:D35)</f>
        <v>0</v>
      </c>
      <c r="C35" s="1370">
        <f>SUM(E35+G35+I35+K35+M35+O35+Q35+S35+U35+W35+Y35+AA35+AC35+AE35)</f>
        <v>0</v>
      </c>
      <c r="D35" s="1336">
        <f>SUM(F35+H35+J35+L35+N35+P35+R35+T35+V35+X35+Z35+AB35+AD35+AF35)</f>
        <v>0</v>
      </c>
      <c r="E35" s="1128"/>
      <c r="F35" s="1130"/>
      <c r="G35" s="1128"/>
      <c r="H35" s="1130"/>
      <c r="I35" s="1128"/>
      <c r="J35" s="1130"/>
      <c r="K35" s="1128"/>
      <c r="L35" s="1130"/>
      <c r="M35" s="1128"/>
      <c r="N35" s="1130"/>
      <c r="O35" s="1128"/>
      <c r="P35" s="1130"/>
      <c r="Q35" s="1128"/>
      <c r="R35" s="1130"/>
      <c r="S35" s="1128"/>
      <c r="T35" s="1130"/>
      <c r="U35" s="1128"/>
      <c r="V35" s="1130"/>
      <c r="W35" s="1128"/>
      <c r="X35" s="1130"/>
      <c r="Y35" s="1128"/>
      <c r="Z35" s="1130"/>
      <c r="AA35" s="1128"/>
      <c r="AB35" s="1130"/>
      <c r="AC35" s="1128"/>
      <c r="AD35" s="1130"/>
      <c r="AE35" s="1128"/>
      <c r="AF35" s="1134"/>
      <c r="AG35" s="5273"/>
      <c r="AH35" s="3310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>
      <formula1>0</formula1>
    </dataValidation>
    <dataValidation operator="notBetween" allowBlank="1" showInputMessage="1" showErrorMessage="1" error="Valor no Permitido" sqref="A30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R827"/>
  <sheetViews>
    <sheetView showGridLines="0" topLeftCell="C178" zoomScaleNormal="100" workbookViewId="0">
      <selection activeCell="M185" sqref="M185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5" t="s">
        <v>23</v>
      </c>
    </row>
    <row r="2" spans="1:94">
      <c r="A2" s="25" t="str">
        <f>CONCATENATE("COMUNA: ",NOMBRE!B2, " (",NOMBRE!C2,NOMBRE!D2,NOMBRE!E2,NOMBRE!F2,NOMBRE!G2,")")</f>
        <v>COMUNA: MAIPU ()</v>
      </c>
    </row>
    <row r="3" spans="1:94">
      <c r="A3" s="25" t="str">
        <f>CONCATENATE("ESTABLECIMIENTO/ESTRATEGIA: ", NOMBRE!B3, " (",NOMBRE!C3,NOMBRE!D3,NOMBRE!E3,NOMBRE!F3,NOMBRE!G3,NOMBRE!H3,")")</f>
        <v>ESTABLECIMIENTO/ESTRATEGIA: PADDS ()</v>
      </c>
    </row>
    <row r="4" spans="1:94">
      <c r="A4" s="25" t="str">
        <f>CONCATENATE("MES: ",NOMBRE!B6, " (",NOMBRE!C6,NOMBRE!D6,")")</f>
        <v>MES: MARZO (03)</v>
      </c>
    </row>
    <row r="5" spans="1:94">
      <c r="A5" s="25" t="str">
        <f>CONCATENATE("AÑO: ",NOMBRE!B7)</f>
        <v>AÑO: 2026</v>
      </c>
    </row>
    <row r="6" spans="1:94" s="235" customFormat="1" ht="18" customHeight="1">
      <c r="A6" s="7244" t="s">
        <v>209</v>
      </c>
      <c r="B6" s="7244"/>
      <c r="C6" s="7244"/>
      <c r="D6" s="7244"/>
      <c r="E6" s="7244"/>
      <c r="F6" s="7244"/>
      <c r="G6" s="7244"/>
      <c r="H6" s="7244"/>
      <c r="I6" s="7244"/>
      <c r="J6" s="7244"/>
      <c r="K6" s="7244"/>
      <c r="L6" s="7244"/>
      <c r="M6" s="7244"/>
      <c r="N6" s="7244"/>
      <c r="O6" s="7244"/>
      <c r="P6" s="7244"/>
      <c r="Q6" s="7244"/>
      <c r="R6" s="7244"/>
      <c r="S6" s="7244"/>
      <c r="T6" s="7244"/>
      <c r="U6" s="7244"/>
      <c r="V6" s="7244"/>
      <c r="W6" s="7244"/>
      <c r="X6" s="7244"/>
      <c r="Y6" s="7493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>
      <c r="A8" s="918" t="s">
        <v>210</v>
      </c>
      <c r="B8" s="919"/>
      <c r="C8" s="919"/>
      <c r="D8" s="919"/>
      <c r="E8" s="919"/>
      <c r="F8" s="919"/>
      <c r="G8" s="919"/>
      <c r="H8" s="919"/>
      <c r="I8" s="919"/>
      <c r="J8" s="919"/>
      <c r="K8" s="919"/>
      <c r="L8" s="919"/>
      <c r="M8" s="919"/>
      <c r="N8" s="919"/>
      <c r="O8" s="919"/>
      <c r="P8" s="1480"/>
      <c r="Q8" s="920"/>
      <c r="R8" s="921"/>
      <c r="S8" s="921"/>
      <c r="T8" s="921"/>
      <c r="U8" s="921"/>
      <c r="V8" s="921"/>
      <c r="W8" s="921"/>
      <c r="X8" s="921"/>
      <c r="Y8" s="921"/>
      <c r="Z8" s="615"/>
      <c r="AA8" s="615"/>
      <c r="AB8" s="615"/>
      <c r="AC8" s="615"/>
      <c r="AD8" s="615"/>
      <c r="AE8" s="615"/>
      <c r="AF8" s="615"/>
      <c r="AG8" s="615"/>
      <c r="AH8" s="615"/>
      <c r="AI8" s="615"/>
      <c r="AJ8" s="615"/>
      <c r="AK8" s="615"/>
      <c r="AL8" s="615"/>
      <c r="AM8" s="615"/>
      <c r="AN8" s="615"/>
      <c r="AO8" s="615"/>
      <c r="AP8" s="615"/>
      <c r="AQ8" s="615"/>
      <c r="AR8" s="615"/>
      <c r="AS8" s="615"/>
      <c r="AT8" s="615"/>
      <c r="AU8" s="615"/>
      <c r="AV8" s="615"/>
      <c r="AW8" s="615"/>
      <c r="AX8" s="615"/>
      <c r="AY8" s="615"/>
    </row>
    <row r="9" spans="1:94" ht="18" customHeight="1">
      <c r="A9" s="1481" t="s">
        <v>211</v>
      </c>
      <c r="B9" s="1482"/>
      <c r="C9" s="1482"/>
      <c r="D9" s="1482"/>
      <c r="E9" s="1482"/>
      <c r="F9" s="922"/>
      <c r="G9" s="923"/>
      <c r="H9" s="924"/>
      <c r="I9" s="925"/>
      <c r="J9" s="923"/>
      <c r="K9" s="1483"/>
      <c r="L9" s="923"/>
      <c r="M9" s="924"/>
      <c r="N9" s="925"/>
      <c r="O9" s="925"/>
      <c r="P9" s="1484"/>
      <c r="Q9" s="923"/>
      <c r="R9" s="924"/>
      <c r="S9" s="924"/>
      <c r="T9" s="924"/>
      <c r="U9" s="924"/>
      <c r="V9" s="924"/>
      <c r="W9" s="924"/>
      <c r="X9" s="924"/>
      <c r="Y9" s="925"/>
      <c r="Z9" s="615"/>
      <c r="AA9" s="615"/>
      <c r="AB9" s="615"/>
      <c r="AC9" s="615"/>
      <c r="AD9" s="615"/>
      <c r="AE9" s="615"/>
      <c r="AF9" s="615"/>
      <c r="AG9" s="615"/>
      <c r="AH9" s="615"/>
      <c r="AI9" s="615"/>
      <c r="AJ9" s="615"/>
      <c r="AK9" s="615"/>
      <c r="AL9" s="615"/>
      <c r="AM9" s="615"/>
      <c r="AN9" s="615"/>
      <c r="AO9" s="615"/>
      <c r="AP9" s="615"/>
      <c r="AQ9" s="615"/>
      <c r="AR9" s="615"/>
      <c r="AS9" s="615"/>
      <c r="AT9" s="615"/>
      <c r="AU9" s="615"/>
      <c r="AV9" s="615"/>
      <c r="AW9" s="615"/>
      <c r="AX9" s="615"/>
      <c r="AY9" s="615"/>
    </row>
    <row r="10" spans="1:94" ht="15" customHeight="1">
      <c r="A10" s="7267" t="s">
        <v>212</v>
      </c>
      <c r="B10" s="7267"/>
      <c r="C10" s="7294" t="s">
        <v>213</v>
      </c>
      <c r="D10" s="7179"/>
      <c r="E10" s="7205"/>
      <c r="F10" s="7138" t="s">
        <v>101</v>
      </c>
      <c r="G10" s="7263"/>
      <c r="H10" s="7263"/>
      <c r="I10" s="7263"/>
      <c r="J10" s="7263"/>
      <c r="K10" s="7263"/>
      <c r="L10" s="7263"/>
      <c r="M10" s="7263"/>
      <c r="N10" s="7263"/>
      <c r="O10" s="7263"/>
      <c r="P10" s="7263"/>
      <c r="Q10" s="7263"/>
      <c r="R10" s="7263"/>
      <c r="S10" s="7263"/>
      <c r="T10" s="7263"/>
      <c r="U10" s="7263"/>
      <c r="V10" s="7263"/>
      <c r="W10" s="7263"/>
      <c r="X10" s="7263"/>
      <c r="Y10" s="7268"/>
      <c r="Z10" s="615"/>
      <c r="AA10" s="615"/>
      <c r="AB10" s="615"/>
      <c r="AC10" s="615"/>
      <c r="AD10" s="615"/>
      <c r="AE10" s="615"/>
      <c r="AF10" s="615"/>
      <c r="AG10" s="615"/>
      <c r="AH10" s="615"/>
      <c r="AI10" s="615"/>
      <c r="AJ10" s="615"/>
      <c r="AK10" s="615"/>
      <c r="AL10" s="615"/>
      <c r="AM10" s="615"/>
      <c r="AN10" s="615"/>
      <c r="AO10" s="615"/>
      <c r="AP10" s="615"/>
      <c r="AQ10" s="615"/>
      <c r="AR10" s="615"/>
      <c r="AS10" s="615"/>
      <c r="AT10" s="615"/>
      <c r="AU10" s="615"/>
      <c r="AV10" s="615"/>
      <c r="AW10" s="615"/>
      <c r="AX10" s="615"/>
      <c r="AY10" s="615"/>
    </row>
    <row r="11" spans="1:94" ht="15" customHeight="1">
      <c r="A11" s="7267"/>
      <c r="B11" s="7267"/>
      <c r="C11" s="7200"/>
      <c r="D11" s="7249"/>
      <c r="E11" s="7201"/>
      <c r="F11" s="7138" t="s">
        <v>80</v>
      </c>
      <c r="G11" s="7268"/>
      <c r="H11" s="7138" t="s">
        <v>81</v>
      </c>
      <c r="I11" s="7268"/>
      <c r="J11" s="7138" t="s">
        <v>82</v>
      </c>
      <c r="K11" s="7268"/>
      <c r="L11" s="7138" t="s">
        <v>83</v>
      </c>
      <c r="M11" s="7268"/>
      <c r="N11" s="7138" t="s">
        <v>84</v>
      </c>
      <c r="O11" s="7268"/>
      <c r="P11" s="7138" t="s">
        <v>85</v>
      </c>
      <c r="Q11" s="7268"/>
      <c r="R11" s="7138" t="s">
        <v>86</v>
      </c>
      <c r="S11" s="7268"/>
      <c r="T11" s="7138" t="s">
        <v>214</v>
      </c>
      <c r="U11" s="7268"/>
      <c r="V11" s="7138" t="s">
        <v>88</v>
      </c>
      <c r="W11" s="7268"/>
      <c r="X11" s="7138" t="s">
        <v>215</v>
      </c>
      <c r="Y11" s="7268"/>
      <c r="Z11" s="615"/>
      <c r="AA11" s="615"/>
      <c r="AB11" s="615"/>
      <c r="AC11" s="615"/>
      <c r="AD11" s="615"/>
      <c r="AE11" s="615"/>
      <c r="AF11" s="615"/>
      <c r="AG11" s="615"/>
      <c r="AH11" s="615"/>
      <c r="AI11" s="615"/>
      <c r="AJ11" s="615"/>
      <c r="AK11" s="615"/>
      <c r="AL11" s="615"/>
      <c r="AM11" s="615"/>
      <c r="AN11" s="615"/>
      <c r="AO11" s="615"/>
      <c r="AP11" s="615"/>
      <c r="AQ11" s="615"/>
      <c r="AR11" s="615"/>
      <c r="AS11" s="615"/>
      <c r="AT11" s="615"/>
      <c r="AU11" s="615"/>
      <c r="AV11" s="615"/>
      <c r="AW11" s="615"/>
      <c r="AX11" s="615"/>
      <c r="AY11" s="615"/>
    </row>
    <row r="12" spans="1:94" ht="15" customHeight="1">
      <c r="A12" s="7267"/>
      <c r="B12" s="7267"/>
      <c r="C12" s="1491" t="s">
        <v>79</v>
      </c>
      <c r="D12" s="1492" t="s">
        <v>58</v>
      </c>
      <c r="E12" s="1490" t="s">
        <v>59</v>
      </c>
      <c r="F12" s="1493" t="s">
        <v>58</v>
      </c>
      <c r="G12" s="1490" t="s">
        <v>59</v>
      </c>
      <c r="H12" s="1493" t="s">
        <v>58</v>
      </c>
      <c r="I12" s="1490" t="s">
        <v>59</v>
      </c>
      <c r="J12" s="1493" t="s">
        <v>58</v>
      </c>
      <c r="K12" s="1490" t="s">
        <v>59</v>
      </c>
      <c r="L12" s="1493" t="s">
        <v>58</v>
      </c>
      <c r="M12" s="1490" t="s">
        <v>59</v>
      </c>
      <c r="N12" s="1493" t="s">
        <v>58</v>
      </c>
      <c r="O12" s="1490" t="s">
        <v>59</v>
      </c>
      <c r="P12" s="1493" t="s">
        <v>58</v>
      </c>
      <c r="Q12" s="1490" t="s">
        <v>59</v>
      </c>
      <c r="R12" s="1493" t="s">
        <v>58</v>
      </c>
      <c r="S12" s="1490" t="s">
        <v>59</v>
      </c>
      <c r="T12" s="1493" t="s">
        <v>58</v>
      </c>
      <c r="U12" s="1490" t="s">
        <v>59</v>
      </c>
      <c r="V12" s="1493" t="s">
        <v>58</v>
      </c>
      <c r="W12" s="1490" t="s">
        <v>59</v>
      </c>
      <c r="X12" s="1493" t="s">
        <v>58</v>
      </c>
      <c r="Y12" s="1490" t="s">
        <v>59</v>
      </c>
      <c r="Z12" s="615"/>
      <c r="AA12" s="615"/>
      <c r="AB12" s="615"/>
      <c r="AC12" s="615"/>
      <c r="AD12" s="615"/>
      <c r="AE12" s="615"/>
      <c r="AF12" s="615"/>
      <c r="AG12" s="615"/>
      <c r="AH12" s="615"/>
      <c r="AI12" s="615"/>
      <c r="AJ12" s="615"/>
      <c r="AK12" s="615"/>
      <c r="AL12" s="615"/>
      <c r="AM12" s="615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15"/>
      <c r="AY12" s="615"/>
    </row>
    <row r="13" spans="1:94" ht="15" customHeight="1">
      <c r="A13" s="7492" t="s">
        <v>216</v>
      </c>
      <c r="B13" s="7492"/>
      <c r="C13" s="1494">
        <f>SUM(D13+E13)</f>
        <v>0</v>
      </c>
      <c r="D13" s="1495">
        <f t="shared" ref="D13:E15" si="0">SUM(F13+H13+J13+L13+N13+P13+R13+T13+V13+X13)</f>
        <v>0</v>
      </c>
      <c r="E13" s="1496">
        <f t="shared" si="0"/>
        <v>0</v>
      </c>
      <c r="F13" s="1497"/>
      <c r="G13" s="1498"/>
      <c r="H13" s="1497"/>
      <c r="I13" s="1498"/>
      <c r="J13" s="1497"/>
      <c r="K13" s="1498"/>
      <c r="L13" s="1497"/>
      <c r="M13" s="1498"/>
      <c r="N13" s="1497"/>
      <c r="O13" s="1498"/>
      <c r="P13" s="1497"/>
      <c r="Q13" s="1498"/>
      <c r="R13" s="1497"/>
      <c r="S13" s="1498"/>
      <c r="T13" s="1497"/>
      <c r="U13" s="1498"/>
      <c r="V13" s="1497"/>
      <c r="W13" s="1498"/>
      <c r="X13" s="1497"/>
      <c r="Y13" s="1498"/>
      <c r="Z13" s="615"/>
      <c r="AA13" s="615"/>
      <c r="AB13" s="615"/>
      <c r="AC13" s="615"/>
      <c r="AD13" s="615"/>
      <c r="AE13" s="615"/>
      <c r="AF13" s="615"/>
      <c r="AG13" s="615"/>
      <c r="AH13" s="615"/>
      <c r="AI13" s="615"/>
      <c r="AJ13" s="615"/>
      <c r="AK13" s="615"/>
      <c r="AL13" s="615"/>
      <c r="AM13" s="615"/>
      <c r="AN13" s="615"/>
      <c r="AO13" s="615"/>
      <c r="AP13" s="615"/>
      <c r="AQ13" s="615"/>
      <c r="AR13" s="615"/>
      <c r="AS13" s="615"/>
      <c r="AT13" s="615"/>
      <c r="AU13" s="615"/>
      <c r="AV13" s="615"/>
      <c r="AW13" s="615"/>
      <c r="AX13" s="615"/>
      <c r="AY13" s="615"/>
    </row>
    <row r="14" spans="1:94" ht="15" customHeight="1">
      <c r="A14" s="7489" t="s">
        <v>217</v>
      </c>
      <c r="B14" s="1499" t="s">
        <v>198</v>
      </c>
      <c r="C14" s="1500">
        <f>SUM(D14+E14)</f>
        <v>0</v>
      </c>
      <c r="D14" s="926">
        <f t="shared" si="0"/>
        <v>0</v>
      </c>
      <c r="E14" s="1501">
        <f t="shared" si="0"/>
        <v>0</v>
      </c>
      <c r="F14" s="1502"/>
      <c r="G14" s="1503"/>
      <c r="H14" s="1502"/>
      <c r="I14" s="1503"/>
      <c r="J14" s="1502"/>
      <c r="K14" s="1503"/>
      <c r="L14" s="1502"/>
      <c r="M14" s="1503"/>
      <c r="N14" s="1502"/>
      <c r="O14" s="1503"/>
      <c r="P14" s="1502"/>
      <c r="Q14" s="1503"/>
      <c r="R14" s="1502"/>
      <c r="S14" s="1503"/>
      <c r="T14" s="1502"/>
      <c r="U14" s="1503"/>
      <c r="V14" s="1502"/>
      <c r="W14" s="1503"/>
      <c r="X14" s="1502"/>
      <c r="Y14" s="1503"/>
      <c r="Z14" s="615"/>
      <c r="AA14" s="615"/>
      <c r="AB14" s="615"/>
      <c r="AC14" s="615"/>
      <c r="AD14" s="615"/>
      <c r="AE14" s="615"/>
      <c r="AF14" s="615"/>
      <c r="AG14" s="615"/>
      <c r="AH14" s="615"/>
      <c r="AI14" s="615"/>
      <c r="AJ14" s="615"/>
      <c r="AK14" s="615"/>
      <c r="AL14" s="615"/>
      <c r="AM14" s="615"/>
      <c r="AN14" s="615"/>
      <c r="AO14" s="615"/>
      <c r="AP14" s="615"/>
      <c r="AQ14" s="615"/>
      <c r="AR14" s="615"/>
      <c r="AS14" s="615"/>
      <c r="AT14" s="615"/>
      <c r="AU14" s="615"/>
      <c r="AV14" s="615"/>
      <c r="AW14" s="615"/>
      <c r="AX14" s="615"/>
      <c r="AY14" s="615"/>
    </row>
    <row r="15" spans="1:94" ht="15" customHeight="1">
      <c r="A15" s="7490"/>
      <c r="B15" s="1504" t="s">
        <v>218</v>
      </c>
      <c r="C15" s="1505">
        <f>SUM(D15+E15)</f>
        <v>0</v>
      </c>
      <c r="D15" s="1506">
        <f t="shared" si="0"/>
        <v>0</v>
      </c>
      <c r="E15" s="1507">
        <f t="shared" si="0"/>
        <v>0</v>
      </c>
      <c r="F15" s="1508"/>
      <c r="G15" s="1509"/>
      <c r="H15" s="1510"/>
      <c r="I15" s="1511"/>
      <c r="J15" s="1510"/>
      <c r="K15" s="1511"/>
      <c r="L15" s="1508"/>
      <c r="M15" s="1509"/>
      <c r="N15" s="1508"/>
      <c r="O15" s="1509"/>
      <c r="P15" s="1508"/>
      <c r="Q15" s="1509"/>
      <c r="R15" s="1508"/>
      <c r="S15" s="1509"/>
      <c r="T15" s="1508"/>
      <c r="U15" s="1512"/>
      <c r="V15" s="1508"/>
      <c r="W15" s="1512"/>
      <c r="X15" s="1508"/>
      <c r="Y15" s="1509"/>
      <c r="Z15" s="615"/>
      <c r="AA15" s="615"/>
      <c r="AB15" s="615"/>
      <c r="AC15" s="615"/>
      <c r="AD15" s="615"/>
      <c r="AE15" s="615"/>
      <c r="AF15" s="615"/>
      <c r="AG15" s="615"/>
      <c r="AH15" s="615"/>
      <c r="AI15" s="615"/>
      <c r="AJ15" s="615"/>
      <c r="AK15" s="615"/>
      <c r="AL15" s="615"/>
      <c r="AM15" s="615"/>
      <c r="AN15" s="615"/>
      <c r="AO15" s="615"/>
      <c r="AP15" s="615"/>
      <c r="AQ15" s="615"/>
      <c r="AR15" s="615"/>
      <c r="AS15" s="615"/>
      <c r="AT15" s="615"/>
      <c r="AU15" s="615"/>
      <c r="AV15" s="615"/>
      <c r="AW15" s="615"/>
      <c r="AX15" s="615"/>
      <c r="AY15" s="615"/>
    </row>
    <row r="16" spans="1:94" ht="18" customHeight="1">
      <c r="A16" s="1481" t="s">
        <v>219</v>
      </c>
      <c r="B16" s="1482"/>
      <c r="C16" s="1482"/>
      <c r="D16" s="1482"/>
      <c r="E16" s="1482"/>
      <c r="F16" s="1482"/>
      <c r="G16" s="1482"/>
      <c r="H16" s="1482"/>
      <c r="I16" s="1482"/>
      <c r="J16" s="1482"/>
      <c r="K16" s="1482"/>
      <c r="L16" s="1482"/>
      <c r="M16" s="1482"/>
      <c r="N16" s="1482"/>
      <c r="O16" s="1482"/>
      <c r="P16" s="922"/>
      <c r="Q16" s="927"/>
      <c r="R16" s="928"/>
      <c r="S16" s="928"/>
      <c r="T16" s="615"/>
      <c r="U16" s="615"/>
      <c r="V16" s="615"/>
      <c r="W16" s="615"/>
      <c r="X16" s="615"/>
      <c r="Y16" s="615"/>
      <c r="Z16" s="615"/>
      <c r="AA16" s="615"/>
      <c r="AB16" s="615"/>
      <c r="AC16" s="615"/>
      <c r="AD16" s="615"/>
      <c r="AE16" s="615"/>
      <c r="AF16" s="615"/>
      <c r="AG16" s="615"/>
      <c r="AH16" s="615"/>
      <c r="AI16" s="615"/>
      <c r="AJ16" s="615"/>
      <c r="AK16" s="615"/>
      <c r="AL16" s="615"/>
      <c r="AM16" s="615"/>
      <c r="AN16" s="615"/>
      <c r="AO16" s="615"/>
      <c r="AP16" s="615"/>
      <c r="AQ16" s="615"/>
      <c r="AR16" s="615"/>
      <c r="AS16" s="615"/>
      <c r="AT16" s="615"/>
      <c r="AU16" s="615"/>
      <c r="AV16" s="615"/>
      <c r="AW16" s="615"/>
      <c r="AX16" s="615"/>
      <c r="AY16" s="615"/>
    </row>
    <row r="17" spans="1:90" ht="15" customHeight="1">
      <c r="A17" s="7152" t="s">
        <v>220</v>
      </c>
      <c r="B17" s="7152" t="s">
        <v>221</v>
      </c>
      <c r="C17" s="7294" t="s">
        <v>222</v>
      </c>
      <c r="D17" s="7179"/>
      <c r="E17" s="7205"/>
      <c r="F17" s="7425" t="s">
        <v>101</v>
      </c>
      <c r="G17" s="7444"/>
      <c r="H17" s="7444"/>
      <c r="I17" s="7444"/>
      <c r="J17" s="7444"/>
      <c r="K17" s="7444"/>
      <c r="L17" s="7444"/>
      <c r="M17" s="7444"/>
      <c r="N17" s="7444"/>
      <c r="O17" s="7444"/>
      <c r="P17" s="7444"/>
      <c r="Q17" s="7444"/>
      <c r="R17" s="7494" t="s">
        <v>36</v>
      </c>
      <c r="S17" s="7227" t="s">
        <v>37</v>
      </c>
      <c r="T17" s="615"/>
      <c r="U17" s="615"/>
      <c r="V17" s="615"/>
      <c r="W17" s="615"/>
      <c r="X17" s="615"/>
      <c r="Y17" s="615"/>
      <c r="Z17" s="615"/>
      <c r="AA17" s="615"/>
      <c r="AB17" s="615"/>
      <c r="AC17" s="615"/>
      <c r="AD17" s="615"/>
      <c r="AE17" s="615"/>
      <c r="AF17" s="615"/>
      <c r="AG17" s="615"/>
      <c r="AH17" s="615"/>
      <c r="AI17" s="615"/>
      <c r="AJ17" s="615"/>
      <c r="AK17" s="615"/>
      <c r="AL17" s="615"/>
      <c r="AM17" s="615"/>
      <c r="AN17" s="615"/>
      <c r="AO17" s="615"/>
      <c r="AP17" s="615"/>
      <c r="AQ17" s="615"/>
      <c r="AR17" s="615"/>
      <c r="AS17" s="615"/>
      <c r="AT17" s="615"/>
      <c r="AU17" s="615"/>
      <c r="AV17" s="615"/>
      <c r="AW17" s="615"/>
      <c r="AX17" s="615"/>
      <c r="AY17" s="615"/>
    </row>
    <row r="18" spans="1:90" ht="15" customHeight="1">
      <c r="A18" s="7153"/>
      <c r="B18" s="7153"/>
      <c r="C18" s="7200"/>
      <c r="D18" s="7249"/>
      <c r="E18" s="7201"/>
      <c r="F18" s="7138" t="s">
        <v>223</v>
      </c>
      <c r="G18" s="7268"/>
      <c r="H18" s="7138" t="s">
        <v>224</v>
      </c>
      <c r="I18" s="7268"/>
      <c r="J18" s="7138" t="s">
        <v>88</v>
      </c>
      <c r="K18" s="7268"/>
      <c r="L18" s="7138" t="s">
        <v>225</v>
      </c>
      <c r="M18" s="7268"/>
      <c r="N18" s="7138" t="s">
        <v>226</v>
      </c>
      <c r="O18" s="7268"/>
      <c r="P18" s="7138" t="s">
        <v>227</v>
      </c>
      <c r="Q18" s="7263"/>
      <c r="R18" s="7171"/>
      <c r="S18" s="7153"/>
      <c r="T18" s="615"/>
      <c r="U18" s="615"/>
      <c r="V18" s="615"/>
      <c r="W18" s="615"/>
      <c r="X18" s="615"/>
      <c r="Y18" s="615"/>
      <c r="Z18" s="615"/>
      <c r="AA18" s="615"/>
      <c r="AB18" s="615"/>
      <c r="AC18" s="615"/>
      <c r="AD18" s="615"/>
      <c r="AE18" s="615"/>
      <c r="AF18" s="615"/>
      <c r="AG18" s="615"/>
      <c r="AH18" s="615"/>
      <c r="AI18" s="615"/>
      <c r="AJ18" s="615"/>
      <c r="AK18" s="615"/>
      <c r="AL18" s="615"/>
      <c r="AM18" s="615"/>
      <c r="AN18" s="615"/>
      <c r="AO18" s="615"/>
      <c r="AP18" s="615"/>
      <c r="AQ18" s="615"/>
      <c r="AR18" s="615"/>
      <c r="AS18" s="615"/>
      <c r="AT18" s="615"/>
      <c r="AU18" s="615"/>
      <c r="AV18" s="615"/>
      <c r="AW18" s="615"/>
      <c r="AX18" s="615"/>
      <c r="AY18" s="615"/>
    </row>
    <row r="19" spans="1:90" ht="15" customHeight="1">
      <c r="A19" s="7154"/>
      <c r="B19" s="7154"/>
      <c r="C19" s="1514" t="s">
        <v>79</v>
      </c>
      <c r="D19" s="1515" t="s">
        <v>58</v>
      </c>
      <c r="E19" s="1490" t="s">
        <v>59</v>
      </c>
      <c r="F19" s="1491" t="s">
        <v>58</v>
      </c>
      <c r="G19" s="1490" t="s">
        <v>59</v>
      </c>
      <c r="H19" s="1491" t="s">
        <v>58</v>
      </c>
      <c r="I19" s="1490" t="s">
        <v>59</v>
      </c>
      <c r="J19" s="1491" t="s">
        <v>58</v>
      </c>
      <c r="K19" s="1490" t="s">
        <v>59</v>
      </c>
      <c r="L19" s="1491" t="s">
        <v>58</v>
      </c>
      <c r="M19" s="1490" t="s">
        <v>59</v>
      </c>
      <c r="N19" s="1491" t="s">
        <v>58</v>
      </c>
      <c r="O19" s="1490" t="s">
        <v>59</v>
      </c>
      <c r="P19" s="1491" t="s">
        <v>58</v>
      </c>
      <c r="Q19" s="1489" t="s">
        <v>59</v>
      </c>
      <c r="R19" s="7495"/>
      <c r="S19" s="7491"/>
      <c r="T19" s="615"/>
      <c r="U19" s="615"/>
      <c r="V19" s="615"/>
      <c r="W19" s="615"/>
      <c r="X19" s="615"/>
      <c r="Y19" s="615"/>
      <c r="Z19" s="615"/>
      <c r="AA19" s="615"/>
      <c r="AB19" s="615"/>
      <c r="AC19" s="615"/>
      <c r="AD19" s="615"/>
      <c r="AE19" s="615"/>
      <c r="AF19" s="615"/>
      <c r="AG19" s="615"/>
      <c r="AH19" s="615"/>
      <c r="AI19" s="615"/>
      <c r="AJ19" s="615"/>
      <c r="AK19" s="615"/>
      <c r="AL19" s="615"/>
      <c r="AM19" s="615"/>
      <c r="AN19" s="615"/>
      <c r="AO19" s="615"/>
      <c r="AP19" s="615"/>
      <c r="AQ19" s="615"/>
      <c r="AR19" s="615"/>
      <c r="AS19" s="615"/>
      <c r="AT19" s="615"/>
      <c r="AU19" s="615"/>
      <c r="AV19" s="615"/>
      <c r="AW19" s="615"/>
      <c r="AX19" s="615"/>
      <c r="AY19" s="615"/>
    </row>
    <row r="20" spans="1:90" ht="15" customHeight="1">
      <c r="A20" s="7504" t="s">
        <v>228</v>
      </c>
      <c r="B20" s="7505"/>
      <c r="C20" s="1516">
        <f t="shared" ref="C20:C29" si="1">SUM(D20+E20)</f>
        <v>0</v>
      </c>
      <c r="D20" s="1517">
        <f t="shared" ref="D20:E41" si="2">SUM(F20+H20+J20+L20+N20+P20)</f>
        <v>0</v>
      </c>
      <c r="E20" s="1518">
        <f t="shared" si="2"/>
        <v>0</v>
      </c>
      <c r="F20" s="1497"/>
      <c r="G20" s="1519"/>
      <c r="H20" s="1497"/>
      <c r="I20" s="1519"/>
      <c r="J20" s="1497"/>
      <c r="K20" s="1519"/>
      <c r="L20" s="1497"/>
      <c r="M20" s="1519"/>
      <c r="N20" s="1497"/>
      <c r="O20" s="1519"/>
      <c r="P20" s="1497"/>
      <c r="Q20" s="1520"/>
      <c r="R20" s="5275"/>
      <c r="S20" s="5281"/>
      <c r="T20" s="929" t="str">
        <f>$CA20&amp;CB20</f>
        <v/>
      </c>
      <c r="U20" s="930"/>
      <c r="V20" s="930"/>
      <c r="W20" s="930"/>
      <c r="X20" s="930"/>
      <c r="Y20" s="930"/>
      <c r="Z20" s="930"/>
      <c r="AA20" s="930"/>
      <c r="AB20" s="930"/>
      <c r="AC20" s="930"/>
      <c r="AD20" s="930"/>
      <c r="AE20" s="930"/>
      <c r="AF20" s="930"/>
      <c r="AG20" s="930"/>
      <c r="AH20" s="930"/>
      <c r="AI20" s="930"/>
      <c r="AJ20" s="930"/>
      <c r="AK20" s="930"/>
      <c r="AL20" s="930"/>
      <c r="AM20" s="930"/>
      <c r="AN20" s="930"/>
      <c r="AO20" s="930"/>
      <c r="AP20" s="930"/>
      <c r="AQ20" s="930"/>
      <c r="AR20" s="930"/>
      <c r="AS20" s="930"/>
      <c r="AT20" s="930"/>
      <c r="AU20" s="930"/>
      <c r="AV20" s="930"/>
      <c r="AW20" s="930"/>
      <c r="AX20" s="930"/>
      <c r="AY20" s="931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>
      <c r="A21" s="7196" t="s">
        <v>229</v>
      </c>
      <c r="B21" s="1522" t="s">
        <v>198</v>
      </c>
      <c r="C21" s="1500">
        <f t="shared" si="1"/>
        <v>0</v>
      </c>
      <c r="D21" s="932">
        <f t="shared" si="2"/>
        <v>0</v>
      </c>
      <c r="E21" s="1501">
        <f t="shared" si="2"/>
        <v>0</v>
      </c>
      <c r="F21" s="933"/>
      <c r="G21" s="934"/>
      <c r="H21" s="933"/>
      <c r="I21" s="934"/>
      <c r="J21" s="933"/>
      <c r="K21" s="934"/>
      <c r="L21" s="933"/>
      <c r="M21" s="934"/>
      <c r="N21" s="1523"/>
      <c r="O21" s="934"/>
      <c r="P21" s="1523"/>
      <c r="Q21" s="1524"/>
      <c r="R21" s="5276"/>
      <c r="S21" s="1636"/>
      <c r="T21" s="929" t="str">
        <f t="shared" ref="T21:T41" si="3">$CA21&amp;CB21</f>
        <v/>
      </c>
      <c r="U21" s="930"/>
      <c r="V21" s="930"/>
      <c r="W21" s="930"/>
      <c r="X21" s="930"/>
      <c r="Y21" s="930"/>
      <c r="Z21" s="930"/>
      <c r="AA21" s="930"/>
      <c r="AB21" s="930"/>
      <c r="AC21" s="930"/>
      <c r="AD21" s="930"/>
      <c r="AE21" s="930"/>
      <c r="AF21" s="930"/>
      <c r="AG21" s="930"/>
      <c r="AH21" s="930"/>
      <c r="AI21" s="930"/>
      <c r="AJ21" s="930"/>
      <c r="AK21" s="930"/>
      <c r="AL21" s="930"/>
      <c r="AM21" s="930"/>
      <c r="AN21" s="930"/>
      <c r="AO21" s="930"/>
      <c r="AP21" s="930"/>
      <c r="AQ21" s="930"/>
      <c r="AR21" s="930"/>
      <c r="AS21" s="930"/>
      <c r="AT21" s="930"/>
      <c r="AU21" s="930"/>
      <c r="AV21" s="930"/>
      <c r="AW21" s="930"/>
      <c r="AX21" s="930"/>
      <c r="AY21" s="931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>
      <c r="A22" s="7197"/>
      <c r="B22" s="1527" t="s">
        <v>230</v>
      </c>
      <c r="C22" s="1528">
        <f t="shared" si="1"/>
        <v>0</v>
      </c>
      <c r="D22" s="935">
        <f t="shared" si="2"/>
        <v>0</v>
      </c>
      <c r="E22" s="1529">
        <f t="shared" si="2"/>
        <v>0</v>
      </c>
      <c r="F22" s="1530"/>
      <c r="G22" s="1531"/>
      <c r="H22" s="933"/>
      <c r="I22" s="934"/>
      <c r="J22" s="1530"/>
      <c r="K22" s="1531"/>
      <c r="L22" s="1530"/>
      <c r="M22" s="1531"/>
      <c r="N22" s="1532"/>
      <c r="O22" s="1531"/>
      <c r="P22" s="1532"/>
      <c r="Q22" s="1533"/>
      <c r="R22" s="5277"/>
      <c r="S22" s="5282"/>
      <c r="T22" s="929" t="str">
        <f t="shared" si="3"/>
        <v/>
      </c>
      <c r="U22" s="930"/>
      <c r="V22" s="930"/>
      <c r="W22" s="930"/>
      <c r="X22" s="930"/>
      <c r="Y22" s="930"/>
      <c r="Z22" s="930"/>
      <c r="AA22" s="930"/>
      <c r="AB22" s="930"/>
      <c r="AC22" s="930"/>
      <c r="AD22" s="930"/>
      <c r="AE22" s="930"/>
      <c r="AF22" s="930"/>
      <c r="AG22" s="930"/>
      <c r="AH22" s="930"/>
      <c r="AI22" s="930"/>
      <c r="AJ22" s="930"/>
      <c r="AK22" s="930"/>
      <c r="AL22" s="930"/>
      <c r="AM22" s="930"/>
      <c r="AN22" s="930"/>
      <c r="AO22" s="930"/>
      <c r="AP22" s="930"/>
      <c r="AQ22" s="930"/>
      <c r="AR22" s="930"/>
      <c r="AS22" s="930"/>
      <c r="AT22" s="930"/>
      <c r="AU22" s="930"/>
      <c r="AV22" s="930"/>
      <c r="AW22" s="930"/>
      <c r="AX22" s="930"/>
      <c r="AY22" s="931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>
      <c r="A23" s="7197"/>
      <c r="B23" s="1536" t="s">
        <v>231</v>
      </c>
      <c r="C23" s="1537">
        <f t="shared" si="1"/>
        <v>0</v>
      </c>
      <c r="D23" s="1538">
        <f t="shared" si="2"/>
        <v>0</v>
      </c>
      <c r="E23" s="1539">
        <f t="shared" si="2"/>
        <v>0</v>
      </c>
      <c r="F23" s="1530"/>
      <c r="G23" s="1531"/>
      <c r="H23" s="933"/>
      <c r="I23" s="934"/>
      <c r="J23" s="1530"/>
      <c r="K23" s="1531"/>
      <c r="L23" s="1530"/>
      <c r="M23" s="1531"/>
      <c r="N23" s="1532"/>
      <c r="O23" s="1531"/>
      <c r="P23" s="1532"/>
      <c r="Q23" s="1533"/>
      <c r="R23" s="5277"/>
      <c r="S23" s="5282"/>
      <c r="T23" s="929" t="str">
        <f t="shared" si="3"/>
        <v/>
      </c>
      <c r="U23" s="930"/>
      <c r="V23" s="930"/>
      <c r="W23" s="930"/>
      <c r="X23" s="930"/>
      <c r="Y23" s="930"/>
      <c r="Z23" s="930"/>
      <c r="AA23" s="930"/>
      <c r="AB23" s="930"/>
      <c r="AC23" s="930"/>
      <c r="AD23" s="930"/>
      <c r="AE23" s="930"/>
      <c r="AF23" s="930"/>
      <c r="AG23" s="930"/>
      <c r="AH23" s="930"/>
      <c r="AI23" s="930"/>
      <c r="AJ23" s="930"/>
      <c r="AK23" s="930"/>
      <c r="AL23" s="930"/>
      <c r="AM23" s="930"/>
      <c r="AN23" s="930"/>
      <c r="AO23" s="930"/>
      <c r="AP23" s="930"/>
      <c r="AQ23" s="930"/>
      <c r="AR23" s="930"/>
      <c r="AS23" s="930"/>
      <c r="AT23" s="930"/>
      <c r="AU23" s="930"/>
      <c r="AV23" s="930"/>
      <c r="AW23" s="930"/>
      <c r="AX23" s="930"/>
      <c r="AY23" s="931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>
      <c r="A24" s="7198"/>
      <c r="B24" s="1504" t="s">
        <v>232</v>
      </c>
      <c r="C24" s="1505">
        <f t="shared" si="1"/>
        <v>0</v>
      </c>
      <c r="D24" s="1540">
        <f t="shared" si="2"/>
        <v>0</v>
      </c>
      <c r="E24" s="1507">
        <f t="shared" si="2"/>
        <v>0</v>
      </c>
      <c r="F24" s="1510"/>
      <c r="G24" s="1541"/>
      <c r="H24" s="1510"/>
      <c r="I24" s="1541"/>
      <c r="J24" s="1510"/>
      <c r="K24" s="1541"/>
      <c r="L24" s="1510"/>
      <c r="M24" s="1541"/>
      <c r="N24" s="1542"/>
      <c r="O24" s="1541"/>
      <c r="P24" s="1542"/>
      <c r="Q24" s="1543"/>
      <c r="R24" s="5278"/>
      <c r="S24" s="1640"/>
      <c r="T24" s="929" t="str">
        <f t="shared" si="3"/>
        <v/>
      </c>
      <c r="U24" s="930"/>
      <c r="V24" s="930"/>
      <c r="W24" s="930"/>
      <c r="X24" s="930"/>
      <c r="Y24" s="930"/>
      <c r="Z24" s="930"/>
      <c r="AA24" s="930"/>
      <c r="AB24" s="930"/>
      <c r="AC24" s="930"/>
      <c r="AD24" s="930"/>
      <c r="AE24" s="930"/>
      <c r="AF24" s="930"/>
      <c r="AG24" s="930"/>
      <c r="AH24" s="930"/>
      <c r="AI24" s="930"/>
      <c r="AJ24" s="930"/>
      <c r="AK24" s="930"/>
      <c r="AL24" s="930"/>
      <c r="AM24" s="930"/>
      <c r="AN24" s="930"/>
      <c r="AO24" s="930"/>
      <c r="AP24" s="930"/>
      <c r="AQ24" s="930"/>
      <c r="AR24" s="930"/>
      <c r="AS24" s="930"/>
      <c r="AT24" s="930"/>
      <c r="AU24" s="930"/>
      <c r="AV24" s="930"/>
      <c r="AW24" s="930"/>
      <c r="AX24" s="930"/>
      <c r="AY24" s="931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>
      <c r="A25" s="7196" t="s">
        <v>233</v>
      </c>
      <c r="B25" s="1522" t="s">
        <v>234</v>
      </c>
      <c r="C25" s="1500">
        <f t="shared" si="1"/>
        <v>0</v>
      </c>
      <c r="D25" s="932">
        <f t="shared" si="2"/>
        <v>0</v>
      </c>
      <c r="E25" s="1501">
        <f t="shared" si="2"/>
        <v>0</v>
      </c>
      <c r="F25" s="1502"/>
      <c r="G25" s="1545"/>
      <c r="H25" s="1502"/>
      <c r="I25" s="1545"/>
      <c r="J25" s="1502"/>
      <c r="K25" s="1545"/>
      <c r="L25" s="1502"/>
      <c r="M25" s="1545"/>
      <c r="N25" s="1546"/>
      <c r="O25" s="1545"/>
      <c r="P25" s="1546"/>
      <c r="Q25" s="1547"/>
      <c r="R25" s="5279"/>
      <c r="S25" s="5283"/>
      <c r="T25" s="929" t="str">
        <f t="shared" si="3"/>
        <v/>
      </c>
      <c r="U25" s="930"/>
      <c r="V25" s="930"/>
      <c r="W25" s="930"/>
      <c r="X25" s="930"/>
      <c r="Y25" s="930"/>
      <c r="Z25" s="930"/>
      <c r="AA25" s="930"/>
      <c r="AB25" s="930"/>
      <c r="AC25" s="930"/>
      <c r="AD25" s="930"/>
      <c r="AE25" s="930"/>
      <c r="AF25" s="930"/>
      <c r="AG25" s="930"/>
      <c r="AH25" s="930"/>
      <c r="AI25" s="930"/>
      <c r="AJ25" s="930"/>
      <c r="AK25" s="930"/>
      <c r="AL25" s="930"/>
      <c r="AM25" s="930"/>
      <c r="AN25" s="930"/>
      <c r="AO25" s="930"/>
      <c r="AP25" s="930"/>
      <c r="AQ25" s="930"/>
      <c r="AR25" s="930"/>
      <c r="AS25" s="930"/>
      <c r="AT25" s="930"/>
      <c r="AU25" s="930"/>
      <c r="AV25" s="930"/>
      <c r="AW25" s="930"/>
      <c r="AX25" s="930"/>
      <c r="AY25" s="931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>
      <c r="A26" s="7197"/>
      <c r="B26" s="1548" t="s">
        <v>235</v>
      </c>
      <c r="C26" s="1528">
        <f t="shared" si="1"/>
        <v>0</v>
      </c>
      <c r="D26" s="935">
        <f t="shared" si="2"/>
        <v>0</v>
      </c>
      <c r="E26" s="1529">
        <f t="shared" si="2"/>
        <v>0</v>
      </c>
      <c r="F26" s="933"/>
      <c r="G26" s="934"/>
      <c r="H26" s="933"/>
      <c r="I26" s="934"/>
      <c r="J26" s="933"/>
      <c r="K26" s="934"/>
      <c r="L26" s="933"/>
      <c r="M26" s="934"/>
      <c r="N26" s="1523"/>
      <c r="O26" s="934"/>
      <c r="P26" s="1523"/>
      <c r="Q26" s="1524"/>
      <c r="R26" s="5276"/>
      <c r="S26" s="1636"/>
      <c r="T26" s="929" t="str">
        <f t="shared" si="3"/>
        <v/>
      </c>
      <c r="U26" s="930"/>
      <c r="V26" s="930"/>
      <c r="W26" s="930"/>
      <c r="X26" s="930"/>
      <c r="Y26" s="930"/>
      <c r="Z26" s="930"/>
      <c r="AA26" s="930"/>
      <c r="AB26" s="930"/>
      <c r="AC26" s="930"/>
      <c r="AD26" s="930"/>
      <c r="AE26" s="930"/>
      <c r="AF26" s="930"/>
      <c r="AG26" s="930"/>
      <c r="AH26" s="930"/>
      <c r="AI26" s="930"/>
      <c r="AJ26" s="930"/>
      <c r="AK26" s="930"/>
      <c r="AL26" s="930"/>
      <c r="AM26" s="930"/>
      <c r="AN26" s="930"/>
      <c r="AO26" s="930"/>
      <c r="AP26" s="930"/>
      <c r="AQ26" s="930"/>
      <c r="AR26" s="930"/>
      <c r="AS26" s="930"/>
      <c r="AT26" s="930"/>
      <c r="AU26" s="930"/>
      <c r="AV26" s="930"/>
      <c r="AW26" s="930"/>
      <c r="AX26" s="930"/>
      <c r="AY26" s="931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>
      <c r="A27" s="7197"/>
      <c r="B27" s="1548" t="s">
        <v>236</v>
      </c>
      <c r="C27" s="1528">
        <f t="shared" si="1"/>
        <v>0</v>
      </c>
      <c r="D27" s="935">
        <f t="shared" si="2"/>
        <v>0</v>
      </c>
      <c r="E27" s="1529">
        <f t="shared" si="2"/>
        <v>0</v>
      </c>
      <c r="F27" s="933"/>
      <c r="G27" s="934"/>
      <c r="H27" s="933"/>
      <c r="I27" s="934"/>
      <c r="J27" s="933"/>
      <c r="K27" s="934"/>
      <c r="L27" s="933"/>
      <c r="M27" s="934"/>
      <c r="N27" s="1523"/>
      <c r="O27" s="934"/>
      <c r="P27" s="1523"/>
      <c r="Q27" s="1524"/>
      <c r="R27" s="5276"/>
      <c r="S27" s="1636"/>
      <c r="T27" s="929" t="str">
        <f t="shared" si="3"/>
        <v/>
      </c>
      <c r="U27" s="930"/>
      <c r="V27" s="930"/>
      <c r="W27" s="930"/>
      <c r="X27" s="930"/>
      <c r="Y27" s="930"/>
      <c r="Z27" s="930"/>
      <c r="AA27" s="930"/>
      <c r="AB27" s="930"/>
      <c r="AC27" s="930"/>
      <c r="AD27" s="930"/>
      <c r="AE27" s="930"/>
      <c r="AF27" s="930"/>
      <c r="AG27" s="930"/>
      <c r="AH27" s="930"/>
      <c r="AI27" s="930"/>
      <c r="AJ27" s="930"/>
      <c r="AK27" s="930"/>
      <c r="AL27" s="930"/>
      <c r="AM27" s="930"/>
      <c r="AN27" s="930"/>
      <c r="AO27" s="930"/>
      <c r="AP27" s="930"/>
      <c r="AQ27" s="930"/>
      <c r="AR27" s="930"/>
      <c r="AS27" s="930"/>
      <c r="AT27" s="930"/>
      <c r="AU27" s="930"/>
      <c r="AV27" s="930"/>
      <c r="AW27" s="930"/>
      <c r="AX27" s="930"/>
      <c r="AY27" s="931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>
      <c r="A28" s="7197"/>
      <c r="B28" s="1549" t="s">
        <v>237</v>
      </c>
      <c r="C28" s="1550">
        <f t="shared" si="1"/>
        <v>0</v>
      </c>
      <c r="D28" s="936">
        <f t="shared" si="2"/>
        <v>0</v>
      </c>
      <c r="E28" s="1551">
        <f t="shared" si="2"/>
        <v>0</v>
      </c>
      <c r="F28" s="933"/>
      <c r="G28" s="934"/>
      <c r="H28" s="933"/>
      <c r="I28" s="934"/>
      <c r="J28" s="933"/>
      <c r="K28" s="934"/>
      <c r="L28" s="933"/>
      <c r="M28" s="934"/>
      <c r="N28" s="1523"/>
      <c r="O28" s="934"/>
      <c r="P28" s="1523"/>
      <c r="Q28" s="1524"/>
      <c r="R28" s="5276"/>
      <c r="S28" s="1636"/>
      <c r="T28" s="929" t="str">
        <f t="shared" si="3"/>
        <v/>
      </c>
      <c r="U28" s="930"/>
      <c r="V28" s="930"/>
      <c r="W28" s="930"/>
      <c r="X28" s="930"/>
      <c r="Y28" s="930"/>
      <c r="Z28" s="930"/>
      <c r="AA28" s="930"/>
      <c r="AB28" s="930"/>
      <c r="AC28" s="930"/>
      <c r="AD28" s="930"/>
      <c r="AE28" s="930"/>
      <c r="AF28" s="930"/>
      <c r="AG28" s="930"/>
      <c r="AH28" s="930"/>
      <c r="AI28" s="930"/>
      <c r="AJ28" s="930"/>
      <c r="AK28" s="930"/>
      <c r="AL28" s="930"/>
      <c r="AM28" s="930"/>
      <c r="AN28" s="930"/>
      <c r="AO28" s="930"/>
      <c r="AP28" s="930"/>
      <c r="AQ28" s="930"/>
      <c r="AR28" s="930"/>
      <c r="AS28" s="930"/>
      <c r="AT28" s="930"/>
      <c r="AU28" s="930"/>
      <c r="AV28" s="930"/>
      <c r="AW28" s="930"/>
      <c r="AX28" s="930"/>
      <c r="AY28" s="931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>
      <c r="A29" s="7197"/>
      <c r="B29" s="1549" t="s">
        <v>238</v>
      </c>
      <c r="C29" s="1550">
        <f t="shared" si="1"/>
        <v>0</v>
      </c>
      <c r="D29" s="936">
        <f t="shared" si="2"/>
        <v>0</v>
      </c>
      <c r="E29" s="1551">
        <f t="shared" si="2"/>
        <v>0</v>
      </c>
      <c r="F29" s="933"/>
      <c r="G29" s="934"/>
      <c r="H29" s="933"/>
      <c r="I29" s="934"/>
      <c r="J29" s="933"/>
      <c r="K29" s="934"/>
      <c r="L29" s="933"/>
      <c r="M29" s="934"/>
      <c r="N29" s="1523"/>
      <c r="O29" s="934"/>
      <c r="P29" s="1523"/>
      <c r="Q29" s="1524"/>
      <c r="R29" s="5276"/>
      <c r="S29" s="1636"/>
      <c r="T29" s="929" t="str">
        <f t="shared" si="3"/>
        <v/>
      </c>
      <c r="U29" s="930"/>
      <c r="V29" s="930"/>
      <c r="W29" s="930"/>
      <c r="X29" s="930"/>
      <c r="Y29" s="930"/>
      <c r="Z29" s="930"/>
      <c r="AA29" s="930"/>
      <c r="AB29" s="930"/>
      <c r="AC29" s="930"/>
      <c r="AD29" s="930"/>
      <c r="AE29" s="930"/>
      <c r="AF29" s="930"/>
      <c r="AG29" s="930"/>
      <c r="AH29" s="930"/>
      <c r="AI29" s="930"/>
      <c r="AJ29" s="930"/>
      <c r="AK29" s="930"/>
      <c r="AL29" s="930"/>
      <c r="AM29" s="930"/>
      <c r="AN29" s="930"/>
      <c r="AO29" s="930"/>
      <c r="AP29" s="930"/>
      <c r="AQ29" s="930"/>
      <c r="AR29" s="930"/>
      <c r="AS29" s="930"/>
      <c r="AT29" s="930"/>
      <c r="AU29" s="930"/>
      <c r="AV29" s="930"/>
      <c r="AW29" s="930"/>
      <c r="AX29" s="930"/>
      <c r="AY29" s="931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>
      <c r="A30" s="7197"/>
      <c r="B30" s="1549" t="s">
        <v>239</v>
      </c>
      <c r="C30" s="1550">
        <f>SUM(D30:E30)</f>
        <v>0</v>
      </c>
      <c r="D30" s="936">
        <f t="shared" si="2"/>
        <v>0</v>
      </c>
      <c r="E30" s="1551">
        <f t="shared" si="2"/>
        <v>0</v>
      </c>
      <c r="F30" s="933"/>
      <c r="G30" s="934"/>
      <c r="H30" s="933"/>
      <c r="I30" s="934"/>
      <c r="J30" s="933"/>
      <c r="K30" s="934"/>
      <c r="L30" s="933"/>
      <c r="M30" s="934"/>
      <c r="N30" s="1523"/>
      <c r="O30" s="934"/>
      <c r="P30" s="1523"/>
      <c r="Q30" s="1524"/>
      <c r="R30" s="5276"/>
      <c r="S30" s="1636"/>
      <c r="T30" s="929" t="str">
        <f t="shared" si="3"/>
        <v/>
      </c>
      <c r="U30" s="930"/>
      <c r="V30" s="930"/>
      <c r="W30" s="930"/>
      <c r="X30" s="930"/>
      <c r="Y30" s="930"/>
      <c r="Z30" s="930"/>
      <c r="AA30" s="930"/>
      <c r="AB30" s="930"/>
      <c r="AC30" s="930"/>
      <c r="AD30" s="930"/>
      <c r="AE30" s="930"/>
      <c r="AF30" s="930"/>
      <c r="AG30" s="930"/>
      <c r="AH30" s="930"/>
      <c r="AI30" s="930"/>
      <c r="AJ30" s="930"/>
      <c r="AK30" s="930"/>
      <c r="AL30" s="930"/>
      <c r="AM30" s="930"/>
      <c r="AN30" s="930"/>
      <c r="AO30" s="930"/>
      <c r="AP30" s="930"/>
      <c r="AQ30" s="930"/>
      <c r="AR30" s="930"/>
      <c r="AS30" s="930"/>
      <c r="AT30" s="930"/>
      <c r="AU30" s="930"/>
      <c r="AV30" s="930"/>
      <c r="AW30" s="930"/>
      <c r="AX30" s="930"/>
      <c r="AY30" s="931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>
      <c r="A31" s="7197"/>
      <c r="B31" s="1549" t="s">
        <v>240</v>
      </c>
      <c r="C31" s="1550">
        <f>SUM(D31:E31)</f>
        <v>0</v>
      </c>
      <c r="D31" s="935">
        <f t="shared" si="2"/>
        <v>0</v>
      </c>
      <c r="E31" s="1529">
        <f t="shared" si="2"/>
        <v>0</v>
      </c>
      <c r="F31" s="933"/>
      <c r="G31" s="934"/>
      <c r="H31" s="933"/>
      <c r="I31" s="934"/>
      <c r="J31" s="933"/>
      <c r="K31" s="934"/>
      <c r="L31" s="933"/>
      <c r="M31" s="934"/>
      <c r="N31" s="1523"/>
      <c r="O31" s="934"/>
      <c r="P31" s="1523"/>
      <c r="Q31" s="1524"/>
      <c r="R31" s="5276"/>
      <c r="S31" s="1636"/>
      <c r="T31" s="929" t="str">
        <f t="shared" si="3"/>
        <v/>
      </c>
      <c r="U31" s="930"/>
      <c r="V31" s="930"/>
      <c r="W31" s="930"/>
      <c r="X31" s="930"/>
      <c r="Y31" s="930"/>
      <c r="Z31" s="930"/>
      <c r="AA31" s="930"/>
      <c r="AB31" s="930"/>
      <c r="AC31" s="930"/>
      <c r="AD31" s="930"/>
      <c r="AE31" s="930"/>
      <c r="AF31" s="930"/>
      <c r="AG31" s="930"/>
      <c r="AH31" s="930"/>
      <c r="AI31" s="930"/>
      <c r="AJ31" s="930"/>
      <c r="AK31" s="930"/>
      <c r="AL31" s="930"/>
      <c r="AM31" s="930"/>
      <c r="AN31" s="930"/>
      <c r="AO31" s="930"/>
      <c r="AP31" s="930"/>
      <c r="AQ31" s="930"/>
      <c r="AR31" s="930"/>
      <c r="AS31" s="930"/>
      <c r="AT31" s="930"/>
      <c r="AU31" s="930"/>
      <c r="AV31" s="930"/>
      <c r="AW31" s="930"/>
      <c r="AX31" s="930"/>
      <c r="AY31" s="931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>
      <c r="A32" s="7197"/>
      <c r="B32" s="1549" t="s">
        <v>241</v>
      </c>
      <c r="C32" s="1528">
        <f t="shared" ref="C32:C41" si="7">SUM(D32+E32)</f>
        <v>0</v>
      </c>
      <c r="D32" s="935">
        <f t="shared" si="2"/>
        <v>0</v>
      </c>
      <c r="E32" s="1529">
        <f t="shared" si="2"/>
        <v>0</v>
      </c>
      <c r="F32" s="1530"/>
      <c r="G32" s="1531"/>
      <c r="H32" s="1530"/>
      <c r="I32" s="1531"/>
      <c r="J32" s="1530"/>
      <c r="K32" s="1531"/>
      <c r="L32" s="1530"/>
      <c r="M32" s="1531"/>
      <c r="N32" s="1532"/>
      <c r="O32" s="1531"/>
      <c r="P32" s="1532"/>
      <c r="Q32" s="1533"/>
      <c r="R32" s="5277"/>
      <c r="S32" s="5282"/>
      <c r="T32" s="929" t="str">
        <f t="shared" si="3"/>
        <v/>
      </c>
      <c r="U32" s="930"/>
      <c r="V32" s="930"/>
      <c r="W32" s="930"/>
      <c r="X32" s="930"/>
      <c r="Y32" s="930"/>
      <c r="Z32" s="930"/>
      <c r="AA32" s="930"/>
      <c r="AB32" s="930"/>
      <c r="AC32" s="930"/>
      <c r="AD32" s="930"/>
      <c r="AE32" s="930"/>
      <c r="AF32" s="930"/>
      <c r="AG32" s="930"/>
      <c r="AH32" s="930"/>
      <c r="AI32" s="930"/>
      <c r="AJ32" s="930"/>
      <c r="AK32" s="930"/>
      <c r="AL32" s="930"/>
      <c r="AM32" s="930"/>
      <c r="AN32" s="930"/>
      <c r="AO32" s="930"/>
      <c r="AP32" s="930"/>
      <c r="AQ32" s="930"/>
      <c r="AR32" s="930"/>
      <c r="AS32" s="930"/>
      <c r="AT32" s="930"/>
      <c r="AU32" s="930"/>
      <c r="AV32" s="930"/>
      <c r="AW32" s="930"/>
      <c r="AX32" s="930"/>
      <c r="AY32" s="931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>
      <c r="A33" s="7197"/>
      <c r="B33" s="65" t="s">
        <v>242</v>
      </c>
      <c r="C33" s="1537">
        <f t="shared" si="7"/>
        <v>0</v>
      </c>
      <c r="D33" s="1538">
        <f t="shared" si="2"/>
        <v>0</v>
      </c>
      <c r="E33" s="1539">
        <f t="shared" si="2"/>
        <v>0</v>
      </c>
      <c r="F33" s="1552"/>
      <c r="G33" s="1553"/>
      <c r="H33" s="1552"/>
      <c r="I33" s="1553"/>
      <c r="J33" s="1552"/>
      <c r="K33" s="1553"/>
      <c r="L33" s="1552"/>
      <c r="M33" s="1553"/>
      <c r="N33" s="1554"/>
      <c r="O33" s="1553"/>
      <c r="P33" s="1554"/>
      <c r="Q33" s="1555"/>
      <c r="R33" s="5280"/>
      <c r="S33" s="5284"/>
      <c r="T33" s="929" t="str">
        <f t="shared" si="3"/>
        <v/>
      </c>
      <c r="U33" s="930"/>
      <c r="V33" s="930"/>
      <c r="W33" s="930"/>
      <c r="X33" s="930"/>
      <c r="Y33" s="930"/>
      <c r="Z33" s="930"/>
      <c r="AA33" s="930"/>
      <c r="AB33" s="930"/>
      <c r="AC33" s="930"/>
      <c r="AD33" s="930"/>
      <c r="AE33" s="930"/>
      <c r="AF33" s="930"/>
      <c r="AG33" s="930"/>
      <c r="AH33" s="930"/>
      <c r="AI33" s="930"/>
      <c r="AJ33" s="930"/>
      <c r="AK33" s="930"/>
      <c r="AL33" s="930"/>
      <c r="AM33" s="930"/>
      <c r="AN33" s="930"/>
      <c r="AO33" s="930"/>
      <c r="AP33" s="930"/>
      <c r="AQ33" s="930"/>
      <c r="AR33" s="930"/>
      <c r="AS33" s="930"/>
      <c r="AT33" s="930"/>
      <c r="AU33" s="930"/>
      <c r="AV33" s="930"/>
      <c r="AW33" s="930"/>
      <c r="AX33" s="930"/>
      <c r="AY33" s="931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>
      <c r="A34" s="7197"/>
      <c r="B34" s="1527" t="s">
        <v>243</v>
      </c>
      <c r="C34" s="1537">
        <f t="shared" si="7"/>
        <v>0</v>
      </c>
      <c r="D34" s="1538">
        <f t="shared" si="2"/>
        <v>0</v>
      </c>
      <c r="E34" s="1539">
        <f t="shared" si="2"/>
        <v>0</v>
      </c>
      <c r="F34" s="1552"/>
      <c r="G34" s="1553"/>
      <c r="H34" s="1552"/>
      <c r="I34" s="1553"/>
      <c r="J34" s="1552"/>
      <c r="K34" s="1553"/>
      <c r="L34" s="1552"/>
      <c r="M34" s="1553"/>
      <c r="N34" s="1554"/>
      <c r="O34" s="1553"/>
      <c r="P34" s="1554"/>
      <c r="Q34" s="1555"/>
      <c r="R34" s="5280"/>
      <c r="S34" s="5284"/>
      <c r="T34" s="929" t="str">
        <f t="shared" si="3"/>
        <v/>
      </c>
      <c r="U34" s="930"/>
      <c r="V34" s="930"/>
      <c r="W34" s="930"/>
      <c r="X34" s="930"/>
      <c r="Y34" s="930"/>
      <c r="Z34" s="930"/>
      <c r="AA34" s="930"/>
      <c r="AB34" s="930"/>
      <c r="AC34" s="930"/>
      <c r="AD34" s="930"/>
      <c r="AE34" s="930"/>
      <c r="AF34" s="930"/>
      <c r="AG34" s="930"/>
      <c r="AH34" s="930"/>
      <c r="AI34" s="930"/>
      <c r="AJ34" s="930"/>
      <c r="AK34" s="930"/>
      <c r="AL34" s="930"/>
      <c r="AM34" s="930"/>
      <c r="AN34" s="930"/>
      <c r="AO34" s="930"/>
      <c r="AP34" s="930"/>
      <c r="AQ34" s="930"/>
      <c r="AR34" s="930"/>
      <c r="AS34" s="930"/>
      <c r="AT34" s="930"/>
      <c r="AU34" s="930"/>
      <c r="AV34" s="930"/>
      <c r="AW34" s="930"/>
      <c r="AX34" s="930"/>
      <c r="AY34" s="931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>
      <c r="A35" s="7197"/>
      <c r="B35" s="1557" t="s">
        <v>244</v>
      </c>
      <c r="C35" s="937">
        <f t="shared" si="7"/>
        <v>0</v>
      </c>
      <c r="D35" s="938">
        <f t="shared" si="2"/>
        <v>0</v>
      </c>
      <c r="E35" s="1558">
        <f t="shared" si="2"/>
        <v>0</v>
      </c>
      <c r="F35" s="1552"/>
      <c r="G35" s="1553"/>
      <c r="H35" s="1552"/>
      <c r="I35" s="1553"/>
      <c r="J35" s="1552"/>
      <c r="K35" s="1553"/>
      <c r="L35" s="1552"/>
      <c r="M35" s="1553"/>
      <c r="N35" s="1554"/>
      <c r="O35" s="1553"/>
      <c r="P35" s="1554"/>
      <c r="Q35" s="1555"/>
      <c r="R35" s="5280"/>
      <c r="S35" s="5284"/>
      <c r="T35" s="929" t="str">
        <f t="shared" si="3"/>
        <v/>
      </c>
      <c r="U35" s="930"/>
      <c r="V35" s="930"/>
      <c r="W35" s="930"/>
      <c r="X35" s="930"/>
      <c r="Y35" s="930"/>
      <c r="Z35" s="930"/>
      <c r="AA35" s="930"/>
      <c r="AB35" s="930"/>
      <c r="AC35" s="930"/>
      <c r="AD35" s="930"/>
      <c r="AE35" s="930"/>
      <c r="AF35" s="930"/>
      <c r="AG35" s="930"/>
      <c r="AH35" s="930"/>
      <c r="AI35" s="930"/>
      <c r="AJ35" s="930"/>
      <c r="AK35" s="930"/>
      <c r="AL35" s="930"/>
      <c r="AM35" s="930"/>
      <c r="AN35" s="930"/>
      <c r="AO35" s="930"/>
      <c r="AP35" s="930"/>
      <c r="AQ35" s="930"/>
      <c r="AR35" s="930"/>
      <c r="AS35" s="930"/>
      <c r="AT35" s="930"/>
      <c r="AU35" s="930"/>
      <c r="AV35" s="930"/>
      <c r="AW35" s="930"/>
      <c r="AX35" s="930"/>
      <c r="AY35" s="931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>
      <c r="A36" s="7198"/>
      <c r="B36" s="1559" t="s">
        <v>245</v>
      </c>
      <c r="C36" s="1505">
        <f t="shared" si="7"/>
        <v>0</v>
      </c>
      <c r="D36" s="1540">
        <f t="shared" si="2"/>
        <v>0</v>
      </c>
      <c r="E36" s="1507">
        <f t="shared" si="2"/>
        <v>0</v>
      </c>
      <c r="F36" s="1510"/>
      <c r="G36" s="1541"/>
      <c r="H36" s="1510"/>
      <c r="I36" s="1541"/>
      <c r="J36" s="1510"/>
      <c r="K36" s="1541"/>
      <c r="L36" s="1510"/>
      <c r="M36" s="1541"/>
      <c r="N36" s="1542"/>
      <c r="O36" s="1541"/>
      <c r="P36" s="1542"/>
      <c r="Q36" s="1543"/>
      <c r="R36" s="5278"/>
      <c r="S36" s="1640"/>
      <c r="T36" s="929" t="str">
        <f t="shared" si="3"/>
        <v/>
      </c>
      <c r="U36" s="930"/>
      <c r="V36" s="930"/>
      <c r="W36" s="930"/>
      <c r="X36" s="930"/>
      <c r="Y36" s="930"/>
      <c r="Z36" s="930"/>
      <c r="AA36" s="930"/>
      <c r="AB36" s="930"/>
      <c r="AC36" s="930"/>
      <c r="AD36" s="930"/>
      <c r="AE36" s="930"/>
      <c r="AF36" s="930"/>
      <c r="AG36" s="930"/>
      <c r="AH36" s="930"/>
      <c r="AI36" s="930"/>
      <c r="AJ36" s="930"/>
      <c r="AK36" s="930"/>
      <c r="AL36" s="930"/>
      <c r="AM36" s="930"/>
      <c r="AN36" s="930"/>
      <c r="AO36" s="930"/>
      <c r="AP36" s="930"/>
      <c r="AQ36" s="930"/>
      <c r="AR36" s="930"/>
      <c r="AS36" s="930"/>
      <c r="AT36" s="930"/>
      <c r="AU36" s="930"/>
      <c r="AV36" s="930"/>
      <c r="AW36" s="930"/>
      <c r="AX36" s="930"/>
      <c r="AY36" s="931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>
      <c r="A37" s="7506" t="s">
        <v>246</v>
      </c>
      <c r="B37" s="1536" t="s">
        <v>231</v>
      </c>
      <c r="C37" s="1528">
        <f t="shared" si="7"/>
        <v>0</v>
      </c>
      <c r="D37" s="935">
        <f t="shared" si="2"/>
        <v>0</v>
      </c>
      <c r="E37" s="1529">
        <f t="shared" si="2"/>
        <v>0</v>
      </c>
      <c r="F37" s="933"/>
      <c r="G37" s="934"/>
      <c r="H37" s="933"/>
      <c r="I37" s="934"/>
      <c r="J37" s="933"/>
      <c r="K37" s="934"/>
      <c r="L37" s="933"/>
      <c r="M37" s="934"/>
      <c r="N37" s="933"/>
      <c r="O37" s="934"/>
      <c r="P37" s="1523"/>
      <c r="Q37" s="1524"/>
      <c r="R37" s="5276"/>
      <c r="S37" s="1636"/>
      <c r="T37" s="929" t="str">
        <f t="shared" si="3"/>
        <v/>
      </c>
      <c r="U37" s="930"/>
      <c r="V37" s="930"/>
      <c r="W37" s="930"/>
      <c r="X37" s="930"/>
      <c r="Y37" s="930"/>
      <c r="Z37" s="930"/>
      <c r="AA37" s="930"/>
      <c r="AB37" s="930"/>
      <c r="AC37" s="930"/>
      <c r="AD37" s="930"/>
      <c r="AE37" s="930"/>
      <c r="AF37" s="930"/>
      <c r="AG37" s="930"/>
      <c r="AH37" s="930"/>
      <c r="AI37" s="930"/>
      <c r="AJ37" s="930"/>
      <c r="AK37" s="930"/>
      <c r="AL37" s="930"/>
      <c r="AM37" s="930"/>
      <c r="AN37" s="930"/>
      <c r="AO37" s="930"/>
      <c r="AP37" s="930"/>
      <c r="AQ37" s="930"/>
      <c r="AR37" s="930"/>
      <c r="AS37" s="930"/>
      <c r="AT37" s="930"/>
      <c r="AU37" s="930"/>
      <c r="AV37" s="930"/>
      <c r="AW37" s="930"/>
      <c r="AX37" s="930"/>
      <c r="AY37" s="931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>
      <c r="A38" s="7506"/>
      <c r="B38" s="1504" t="s">
        <v>232</v>
      </c>
      <c r="C38" s="1560">
        <f t="shared" si="7"/>
        <v>0</v>
      </c>
      <c r="D38" s="1561">
        <f t="shared" si="2"/>
        <v>0</v>
      </c>
      <c r="E38" s="1562">
        <f t="shared" si="2"/>
        <v>0</v>
      </c>
      <c r="F38" s="1552"/>
      <c r="G38" s="1553"/>
      <c r="H38" s="1552"/>
      <c r="I38" s="1553"/>
      <c r="J38" s="1552"/>
      <c r="K38" s="1553"/>
      <c r="L38" s="1552"/>
      <c r="M38" s="1553"/>
      <c r="N38" s="1552"/>
      <c r="O38" s="1553"/>
      <c r="P38" s="1554"/>
      <c r="Q38" s="1555"/>
      <c r="R38" s="5280"/>
      <c r="S38" s="5284"/>
      <c r="T38" s="929" t="str">
        <f t="shared" si="3"/>
        <v/>
      </c>
      <c r="U38" s="930"/>
      <c r="V38" s="930"/>
      <c r="W38" s="930"/>
      <c r="X38" s="930"/>
      <c r="Y38" s="930"/>
      <c r="Z38" s="930"/>
      <c r="AA38" s="930"/>
      <c r="AB38" s="930"/>
      <c r="AC38" s="930"/>
      <c r="AD38" s="930"/>
      <c r="AE38" s="930"/>
      <c r="AF38" s="930"/>
      <c r="AG38" s="930"/>
      <c r="AH38" s="930"/>
      <c r="AI38" s="930"/>
      <c r="AJ38" s="930"/>
      <c r="AK38" s="930"/>
      <c r="AL38" s="930"/>
      <c r="AM38" s="930"/>
      <c r="AN38" s="930"/>
      <c r="AO38" s="930"/>
      <c r="AP38" s="930"/>
      <c r="AQ38" s="930"/>
      <c r="AR38" s="930"/>
      <c r="AS38" s="930"/>
      <c r="AT38" s="930"/>
      <c r="AU38" s="930"/>
      <c r="AV38" s="930"/>
      <c r="AW38" s="930"/>
      <c r="AX38" s="930"/>
      <c r="AY38" s="931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>
      <c r="A39" s="7196" t="s">
        <v>247</v>
      </c>
      <c r="B39" s="1521" t="s">
        <v>230</v>
      </c>
      <c r="C39" s="1516">
        <f t="shared" si="7"/>
        <v>0</v>
      </c>
      <c r="D39" s="1517">
        <f t="shared" si="2"/>
        <v>0</v>
      </c>
      <c r="E39" s="1501">
        <f t="shared" si="2"/>
        <v>0</v>
      </c>
      <c r="F39" s="1502"/>
      <c r="G39" s="1545"/>
      <c r="H39" s="1502"/>
      <c r="I39" s="1545"/>
      <c r="J39" s="1502"/>
      <c r="K39" s="1545"/>
      <c r="L39" s="1502"/>
      <c r="M39" s="1545"/>
      <c r="N39" s="1502"/>
      <c r="O39" s="1545"/>
      <c r="P39" s="1546"/>
      <c r="Q39" s="1547"/>
      <c r="R39" s="5279"/>
      <c r="S39" s="5283"/>
      <c r="T39" s="929" t="str">
        <f t="shared" si="3"/>
        <v/>
      </c>
      <c r="U39" s="930"/>
      <c r="V39" s="930"/>
      <c r="W39" s="930"/>
      <c r="X39" s="930"/>
      <c r="Y39" s="930"/>
      <c r="Z39" s="930"/>
      <c r="AA39" s="930"/>
      <c r="AB39" s="930"/>
      <c r="AC39" s="930"/>
      <c r="AD39" s="930"/>
      <c r="AE39" s="930"/>
      <c r="AF39" s="930"/>
      <c r="AG39" s="930"/>
      <c r="AH39" s="930"/>
      <c r="AI39" s="930"/>
      <c r="AJ39" s="930"/>
      <c r="AK39" s="930"/>
      <c r="AL39" s="930"/>
      <c r="AM39" s="930"/>
      <c r="AN39" s="930"/>
      <c r="AO39" s="930"/>
      <c r="AP39" s="930"/>
      <c r="AQ39" s="930"/>
      <c r="AR39" s="930"/>
      <c r="AS39" s="930"/>
      <c r="AT39" s="930"/>
      <c r="AU39" s="930"/>
      <c r="AV39" s="930"/>
      <c r="AW39" s="930"/>
      <c r="AX39" s="930"/>
      <c r="AY39" s="931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>
      <c r="A40" s="7197"/>
      <c r="B40" s="1527" t="s">
        <v>231</v>
      </c>
      <c r="C40" s="1537">
        <f t="shared" si="7"/>
        <v>0</v>
      </c>
      <c r="D40" s="1538">
        <f t="shared" si="2"/>
        <v>0</v>
      </c>
      <c r="E40" s="1539">
        <f t="shared" si="2"/>
        <v>0</v>
      </c>
      <c r="F40" s="1530"/>
      <c r="G40" s="1531"/>
      <c r="H40" s="1530"/>
      <c r="I40" s="1531"/>
      <c r="J40" s="1530"/>
      <c r="K40" s="1531"/>
      <c r="L40" s="1530"/>
      <c r="M40" s="1531"/>
      <c r="N40" s="1530"/>
      <c r="O40" s="1531"/>
      <c r="P40" s="1532"/>
      <c r="Q40" s="1533"/>
      <c r="R40" s="5277"/>
      <c r="S40" s="5282"/>
      <c r="T40" s="929" t="str">
        <f t="shared" si="3"/>
        <v/>
      </c>
      <c r="U40" s="930"/>
      <c r="V40" s="930"/>
      <c r="W40" s="930"/>
      <c r="X40" s="930"/>
      <c r="Y40" s="930"/>
      <c r="Z40" s="930"/>
      <c r="AA40" s="930"/>
      <c r="AB40" s="930"/>
      <c r="AC40" s="930"/>
      <c r="AD40" s="930"/>
      <c r="AE40" s="930"/>
      <c r="AF40" s="930"/>
      <c r="AG40" s="930"/>
      <c r="AH40" s="930"/>
      <c r="AI40" s="930"/>
      <c r="AJ40" s="930"/>
      <c r="AK40" s="930"/>
      <c r="AL40" s="930"/>
      <c r="AM40" s="930"/>
      <c r="AN40" s="930"/>
      <c r="AO40" s="930"/>
      <c r="AP40" s="930"/>
      <c r="AQ40" s="930"/>
      <c r="AR40" s="930"/>
      <c r="AS40" s="930"/>
      <c r="AT40" s="930"/>
      <c r="AU40" s="930"/>
      <c r="AV40" s="930"/>
      <c r="AW40" s="930"/>
      <c r="AX40" s="930"/>
      <c r="AY40" s="931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>
      <c r="A41" s="7198"/>
      <c r="B41" s="1504" t="s">
        <v>232</v>
      </c>
      <c r="C41" s="1505">
        <f t="shared" si="7"/>
        <v>0</v>
      </c>
      <c r="D41" s="1540">
        <f t="shared" si="2"/>
        <v>0</v>
      </c>
      <c r="E41" s="1507">
        <f t="shared" si="2"/>
        <v>0</v>
      </c>
      <c r="F41" s="1510"/>
      <c r="G41" s="1541"/>
      <c r="H41" s="1510"/>
      <c r="I41" s="1541"/>
      <c r="J41" s="1510"/>
      <c r="K41" s="1541"/>
      <c r="L41" s="1510"/>
      <c r="M41" s="1541"/>
      <c r="N41" s="1510"/>
      <c r="O41" s="1541"/>
      <c r="P41" s="1542"/>
      <c r="Q41" s="1543"/>
      <c r="R41" s="5278"/>
      <c r="S41" s="1640"/>
      <c r="T41" s="929" t="str">
        <f t="shared" si="3"/>
        <v/>
      </c>
      <c r="U41" s="930"/>
      <c r="V41" s="930"/>
      <c r="W41" s="930"/>
      <c r="X41" s="930"/>
      <c r="Y41" s="930"/>
      <c r="Z41" s="930"/>
      <c r="AA41" s="930"/>
      <c r="AB41" s="930"/>
      <c r="AC41" s="930"/>
      <c r="AD41" s="930"/>
      <c r="AE41" s="930"/>
      <c r="AF41" s="930"/>
      <c r="AG41" s="930"/>
      <c r="AH41" s="930"/>
      <c r="AI41" s="930"/>
      <c r="AJ41" s="930"/>
      <c r="AK41" s="930"/>
      <c r="AL41" s="930"/>
      <c r="AM41" s="930"/>
      <c r="AN41" s="930"/>
      <c r="AO41" s="930"/>
      <c r="AP41" s="930"/>
      <c r="AQ41" s="930"/>
      <c r="AR41" s="930"/>
      <c r="AS41" s="930"/>
      <c r="AT41" s="930"/>
      <c r="AU41" s="930"/>
      <c r="AV41" s="930"/>
      <c r="AW41" s="930"/>
      <c r="AX41" s="930"/>
      <c r="AY41" s="931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>
      <c r="A42" s="1563" t="s">
        <v>248</v>
      </c>
      <c r="B42" s="1564"/>
      <c r="C42" s="1564"/>
      <c r="D42" s="1564"/>
      <c r="E42" s="1564"/>
      <c r="F42" s="1564"/>
      <c r="G42" s="1564"/>
      <c r="H42" s="1564"/>
      <c r="I42" s="1564"/>
      <c r="J42" s="1564"/>
      <c r="K42" s="1564"/>
      <c r="L42" s="1564"/>
      <c r="M42" s="1564"/>
      <c r="N42" s="1564"/>
      <c r="O42" s="1564"/>
      <c r="P42" s="1564"/>
      <c r="Q42" s="615"/>
      <c r="R42" s="615"/>
      <c r="S42" s="615"/>
      <c r="T42" s="615"/>
      <c r="U42" s="615"/>
      <c r="V42" s="615"/>
      <c r="W42" s="615"/>
      <c r="X42" s="615"/>
      <c r="Y42" s="615"/>
      <c r="Z42" s="615"/>
      <c r="AA42" s="615"/>
      <c r="AB42" s="615"/>
      <c r="AC42" s="615"/>
      <c r="AD42" s="615"/>
      <c r="AE42" s="615"/>
      <c r="AF42" s="615"/>
      <c r="AG42" s="615"/>
      <c r="AH42" s="615"/>
      <c r="AI42" s="615"/>
      <c r="AJ42" s="615"/>
      <c r="AK42" s="615"/>
      <c r="AL42" s="615"/>
      <c r="AM42" s="615"/>
      <c r="AN42" s="615"/>
      <c r="AO42" s="615"/>
      <c r="AP42" s="615"/>
      <c r="AQ42" s="615"/>
      <c r="AR42" s="615"/>
      <c r="AS42" s="615"/>
      <c r="AT42" s="615"/>
      <c r="AU42" s="615"/>
      <c r="AV42" s="615"/>
      <c r="AW42" s="615"/>
      <c r="AX42" s="615"/>
      <c r="AY42" s="615"/>
    </row>
    <row r="43" spans="1:90" ht="15" customHeight="1">
      <c r="A43" s="7152" t="s">
        <v>249</v>
      </c>
      <c r="B43" s="7294" t="s">
        <v>222</v>
      </c>
      <c r="C43" s="7179"/>
      <c r="D43" s="7205"/>
      <c r="E43" s="7425" t="s">
        <v>101</v>
      </c>
      <c r="F43" s="7444"/>
      <c r="G43" s="7444"/>
      <c r="H43" s="7444"/>
      <c r="I43" s="7444"/>
      <c r="J43" s="7444"/>
      <c r="K43" s="7444"/>
      <c r="L43" s="7444"/>
      <c r="M43" s="7444"/>
      <c r="N43" s="7444"/>
      <c r="O43" s="7444"/>
      <c r="P43" s="7444"/>
      <c r="Q43" s="7494" t="s">
        <v>36</v>
      </c>
      <c r="R43" s="7227" t="s">
        <v>37</v>
      </c>
      <c r="S43" s="615"/>
      <c r="T43" s="615"/>
      <c r="U43" s="615"/>
      <c r="V43" s="615"/>
      <c r="W43" s="615"/>
      <c r="X43" s="615"/>
      <c r="Y43" s="615"/>
      <c r="Z43" s="615"/>
      <c r="AA43" s="615"/>
      <c r="AB43" s="615"/>
      <c r="AC43" s="615"/>
      <c r="AD43" s="615"/>
      <c r="AE43" s="615"/>
      <c r="AF43" s="615"/>
      <c r="AG43" s="615"/>
      <c r="AH43" s="615"/>
      <c r="AI43" s="615"/>
      <c r="AJ43" s="615"/>
      <c r="AK43" s="615"/>
      <c r="AL43" s="615"/>
      <c r="AM43" s="615"/>
      <c r="AN43" s="615"/>
      <c r="AO43" s="615"/>
      <c r="AP43" s="615"/>
      <c r="AQ43" s="615"/>
      <c r="AR43" s="615"/>
      <c r="AS43" s="615"/>
      <c r="AT43" s="615"/>
      <c r="AU43" s="615"/>
      <c r="AV43" s="615"/>
      <c r="AW43" s="615"/>
      <c r="AX43" s="615"/>
      <c r="AY43" s="615"/>
    </row>
    <row r="44" spans="1:90" ht="15" customHeight="1">
      <c r="A44" s="7153"/>
      <c r="B44" s="7200"/>
      <c r="C44" s="7249"/>
      <c r="D44" s="7201"/>
      <c r="E44" s="7138" t="s">
        <v>223</v>
      </c>
      <c r="F44" s="7268"/>
      <c r="G44" s="7138" t="s">
        <v>224</v>
      </c>
      <c r="H44" s="7268"/>
      <c r="I44" s="7138" t="s">
        <v>88</v>
      </c>
      <c r="J44" s="7268"/>
      <c r="K44" s="7138" t="s">
        <v>225</v>
      </c>
      <c r="L44" s="7268"/>
      <c r="M44" s="7138" t="s">
        <v>226</v>
      </c>
      <c r="N44" s="7268"/>
      <c r="O44" s="7138" t="s">
        <v>227</v>
      </c>
      <c r="P44" s="7263"/>
      <c r="Q44" s="7171"/>
      <c r="R44" s="7153"/>
      <c r="S44" s="615"/>
      <c r="T44" s="615"/>
      <c r="U44" s="615"/>
      <c r="V44" s="615"/>
      <c r="W44" s="615"/>
      <c r="X44" s="615"/>
      <c r="Y44" s="615"/>
      <c r="Z44" s="615"/>
      <c r="AA44" s="615"/>
      <c r="AB44" s="615"/>
      <c r="AC44" s="615"/>
      <c r="AD44" s="615"/>
      <c r="AE44" s="615"/>
      <c r="AF44" s="615"/>
      <c r="AG44" s="615"/>
      <c r="AH44" s="615"/>
      <c r="AI44" s="615"/>
      <c r="AJ44" s="615"/>
      <c r="AK44" s="615"/>
      <c r="AL44" s="615"/>
      <c r="AM44" s="615"/>
      <c r="AN44" s="615"/>
      <c r="AO44" s="615"/>
      <c r="AP44" s="615"/>
      <c r="AQ44" s="615"/>
      <c r="AR44" s="615"/>
      <c r="AS44" s="615"/>
      <c r="AT44" s="615"/>
      <c r="AU44" s="615"/>
      <c r="AV44" s="615"/>
      <c r="AW44" s="615"/>
      <c r="AX44" s="615"/>
      <c r="AY44" s="615"/>
    </row>
    <row r="45" spans="1:90" ht="15" customHeight="1">
      <c r="A45" s="7154"/>
      <c r="B45" s="1565" t="s">
        <v>79</v>
      </c>
      <c r="C45" s="1492" t="s">
        <v>58</v>
      </c>
      <c r="D45" s="1566" t="s">
        <v>59</v>
      </c>
      <c r="E45" s="1491" t="s">
        <v>58</v>
      </c>
      <c r="F45" s="1487" t="s">
        <v>59</v>
      </c>
      <c r="G45" s="1491" t="s">
        <v>58</v>
      </c>
      <c r="H45" s="1487" t="s">
        <v>59</v>
      </c>
      <c r="I45" s="1491" t="s">
        <v>58</v>
      </c>
      <c r="J45" s="1487" t="s">
        <v>59</v>
      </c>
      <c r="K45" s="1491" t="s">
        <v>58</v>
      </c>
      <c r="L45" s="1487" t="s">
        <v>59</v>
      </c>
      <c r="M45" s="1491" t="s">
        <v>58</v>
      </c>
      <c r="N45" s="1487" t="s">
        <v>59</v>
      </c>
      <c r="O45" s="1491" t="s">
        <v>58</v>
      </c>
      <c r="P45" s="1486" t="s">
        <v>59</v>
      </c>
      <c r="Q45" s="7495"/>
      <c r="R45" s="7491"/>
      <c r="S45" s="615"/>
      <c r="T45" s="615"/>
      <c r="U45" s="615"/>
      <c r="V45" s="615"/>
      <c r="W45" s="615"/>
      <c r="X45" s="615"/>
      <c r="Y45" s="615"/>
      <c r="Z45" s="615"/>
      <c r="AA45" s="615"/>
      <c r="AB45" s="615"/>
      <c r="AC45" s="615"/>
      <c r="AD45" s="615"/>
      <c r="AE45" s="615"/>
      <c r="AF45" s="615"/>
      <c r="AG45" s="615"/>
      <c r="AH45" s="615"/>
      <c r="AI45" s="615"/>
      <c r="AJ45" s="615"/>
      <c r="AK45" s="615"/>
      <c r="AL45" s="615"/>
      <c r="AM45" s="615"/>
      <c r="AN45" s="615"/>
      <c r="AO45" s="615"/>
      <c r="AP45" s="615"/>
      <c r="AQ45" s="615"/>
      <c r="AR45" s="615"/>
      <c r="AS45" s="615"/>
      <c r="AT45" s="615"/>
      <c r="AU45" s="615"/>
      <c r="AV45" s="615"/>
      <c r="AW45" s="615"/>
      <c r="AX45" s="615"/>
      <c r="AY45" s="615"/>
    </row>
    <row r="46" spans="1:90" ht="15" customHeight="1">
      <c r="A46" s="1567" t="s">
        <v>230</v>
      </c>
      <c r="B46" s="1568">
        <f>SUM(C46+D46)</f>
        <v>0</v>
      </c>
      <c r="C46" s="1569">
        <f>SUM(E46+G46+I46+K46+M46+O46)</f>
        <v>0</v>
      </c>
      <c r="D46" s="1570">
        <f>SUM(F46+H46+J46+L46+N46+P46)</f>
        <v>0</v>
      </c>
      <c r="E46" s="1502"/>
      <c r="F46" s="1503"/>
      <c r="G46" s="1502"/>
      <c r="H46" s="1503"/>
      <c r="I46" s="1502"/>
      <c r="J46" s="1545"/>
      <c r="K46" s="1502"/>
      <c r="L46" s="1545"/>
      <c r="M46" s="1546"/>
      <c r="N46" s="1545"/>
      <c r="O46" s="1546"/>
      <c r="P46" s="1547"/>
      <c r="Q46" s="5279"/>
      <c r="R46" s="5283"/>
      <c r="S46" s="929" t="str">
        <f>$CA46&amp;CB46</f>
        <v/>
      </c>
      <c r="T46" s="930"/>
      <c r="U46" s="930"/>
      <c r="V46" s="930"/>
      <c r="W46" s="930"/>
      <c r="X46" s="930"/>
      <c r="Y46" s="930"/>
      <c r="Z46" s="930"/>
      <c r="AA46" s="930"/>
      <c r="AB46" s="930"/>
      <c r="AC46" s="930"/>
      <c r="AD46" s="930"/>
      <c r="AE46" s="930"/>
      <c r="AF46" s="930"/>
      <c r="AG46" s="930"/>
      <c r="AH46" s="930"/>
      <c r="AI46" s="930"/>
      <c r="AJ46" s="930"/>
      <c r="AK46" s="930"/>
      <c r="AL46" s="930"/>
      <c r="AM46" s="930"/>
      <c r="AN46" s="930"/>
      <c r="AO46" s="930"/>
      <c r="AP46" s="930"/>
      <c r="AQ46" s="930"/>
      <c r="AR46" s="930"/>
      <c r="AS46" s="930"/>
      <c r="AT46" s="930"/>
      <c r="AU46" s="930"/>
      <c r="AV46" s="930"/>
      <c r="AW46" s="930"/>
      <c r="AX46" s="931"/>
      <c r="AY46" s="931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>
      <c r="A47" s="1571" t="s">
        <v>231</v>
      </c>
      <c r="B47" s="1572">
        <f>SUM(C47+D47)</f>
        <v>0</v>
      </c>
      <c r="C47" s="1573">
        <f t="shared" ref="C47:D49" si="8">SUM(E47+G47+I47+K47+M47+O47)</f>
        <v>0</v>
      </c>
      <c r="D47" s="1574">
        <f t="shared" si="8"/>
        <v>0</v>
      </c>
      <c r="E47" s="1530"/>
      <c r="F47" s="1526"/>
      <c r="G47" s="933"/>
      <c r="H47" s="1526"/>
      <c r="I47" s="933"/>
      <c r="J47" s="934"/>
      <c r="K47" s="933"/>
      <c r="L47" s="934"/>
      <c r="M47" s="1523"/>
      <c r="N47" s="934"/>
      <c r="O47" s="1523"/>
      <c r="P47" s="1524"/>
      <c r="Q47" s="5277"/>
      <c r="R47" s="5282"/>
      <c r="S47" s="929" t="str">
        <f>$CA47&amp;CB47</f>
        <v/>
      </c>
      <c r="T47" s="930"/>
      <c r="U47" s="930"/>
      <c r="V47" s="930"/>
      <c r="W47" s="930"/>
      <c r="X47" s="930"/>
      <c r="Y47" s="930"/>
      <c r="Z47" s="930"/>
      <c r="AA47" s="930"/>
      <c r="AB47" s="930"/>
      <c r="AC47" s="930"/>
      <c r="AD47" s="930"/>
      <c r="AE47" s="930"/>
      <c r="AF47" s="930"/>
      <c r="AG47" s="930"/>
      <c r="AH47" s="930"/>
      <c r="AI47" s="930"/>
      <c r="AJ47" s="930"/>
      <c r="AK47" s="930"/>
      <c r="AL47" s="930"/>
      <c r="AM47" s="930"/>
      <c r="AN47" s="930"/>
      <c r="AO47" s="930"/>
      <c r="AP47" s="930"/>
      <c r="AQ47" s="930"/>
      <c r="AR47" s="930"/>
      <c r="AS47" s="930"/>
      <c r="AT47" s="930"/>
      <c r="AU47" s="930"/>
      <c r="AV47" s="930"/>
      <c r="AW47" s="930"/>
      <c r="AX47" s="931"/>
      <c r="AY47" s="931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>
      <c r="A48" s="1571" t="s">
        <v>232</v>
      </c>
      <c r="B48" s="1575">
        <f>SUM(C48+D48)</f>
        <v>0</v>
      </c>
      <c r="C48" s="1576">
        <f t="shared" si="8"/>
        <v>0</v>
      </c>
      <c r="D48" s="1577">
        <f t="shared" si="8"/>
        <v>0</v>
      </c>
      <c r="E48" s="1530"/>
      <c r="F48" s="1535"/>
      <c r="G48" s="1530"/>
      <c r="H48" s="1535"/>
      <c r="I48" s="1530"/>
      <c r="J48" s="1531"/>
      <c r="K48" s="1530"/>
      <c r="L48" s="1531"/>
      <c r="M48" s="1532"/>
      <c r="N48" s="1531"/>
      <c r="O48" s="1532"/>
      <c r="P48" s="1533"/>
      <c r="Q48" s="5277"/>
      <c r="R48" s="5282"/>
      <c r="S48" s="929" t="str">
        <f>$CA48&amp;CB48</f>
        <v/>
      </c>
      <c r="T48" s="930"/>
      <c r="U48" s="930"/>
      <c r="V48" s="930"/>
      <c r="W48" s="930"/>
      <c r="X48" s="930"/>
      <c r="Y48" s="930"/>
      <c r="Z48" s="930"/>
      <c r="AA48" s="930"/>
      <c r="AB48" s="930"/>
      <c r="AC48" s="930"/>
      <c r="AD48" s="930"/>
      <c r="AE48" s="930"/>
      <c r="AF48" s="930"/>
      <c r="AG48" s="930"/>
      <c r="AH48" s="930"/>
      <c r="AI48" s="930"/>
      <c r="AJ48" s="930"/>
      <c r="AK48" s="930"/>
      <c r="AL48" s="930"/>
      <c r="AM48" s="930"/>
      <c r="AN48" s="930"/>
      <c r="AO48" s="930"/>
      <c r="AP48" s="930"/>
      <c r="AQ48" s="930"/>
      <c r="AR48" s="930"/>
      <c r="AS48" s="930"/>
      <c r="AT48" s="930"/>
      <c r="AU48" s="930"/>
      <c r="AV48" s="930"/>
      <c r="AW48" s="930"/>
      <c r="AX48" s="931"/>
      <c r="AY48" s="931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>
      <c r="A49" s="1578" t="s">
        <v>250</v>
      </c>
      <c r="B49" s="1073">
        <f>SUM(C49:D49)</f>
        <v>0</v>
      </c>
      <c r="C49" s="1579">
        <f t="shared" si="8"/>
        <v>0</v>
      </c>
      <c r="D49" s="1580">
        <f t="shared" si="8"/>
        <v>0</v>
      </c>
      <c r="E49" s="1074"/>
      <c r="F49" s="1581"/>
      <c r="G49" s="1074"/>
      <c r="H49" s="1581"/>
      <c r="I49" s="1074"/>
      <c r="J49" s="940"/>
      <c r="K49" s="1074"/>
      <c r="L49" s="940"/>
      <c r="M49" s="1582"/>
      <c r="N49" s="940"/>
      <c r="O49" s="1582"/>
      <c r="P49" s="941"/>
      <c r="Q49" s="5285"/>
      <c r="R49" s="5286"/>
      <c r="S49" s="929" t="str">
        <f t="shared" ref="S49" si="13">$CA49&amp;CB49</f>
        <v/>
      </c>
      <c r="T49" s="930"/>
      <c r="U49" s="930"/>
      <c r="V49" s="930"/>
      <c r="W49" s="930"/>
      <c r="X49" s="930"/>
      <c r="Y49" s="930"/>
      <c r="Z49" s="930"/>
      <c r="AA49" s="930"/>
      <c r="AB49" s="930"/>
      <c r="AC49" s="930"/>
      <c r="AD49" s="930"/>
      <c r="AE49" s="930"/>
      <c r="AF49" s="930"/>
      <c r="AG49" s="930"/>
      <c r="AH49" s="930"/>
      <c r="AI49" s="930"/>
      <c r="AJ49" s="930"/>
      <c r="AK49" s="930"/>
      <c r="AL49" s="930"/>
      <c r="AM49" s="930"/>
      <c r="AN49" s="930"/>
      <c r="AO49" s="930"/>
      <c r="AP49" s="930"/>
      <c r="AQ49" s="930"/>
      <c r="AR49" s="930"/>
      <c r="AS49" s="930"/>
      <c r="AT49" s="930"/>
      <c r="AU49" s="930"/>
      <c r="AV49" s="930"/>
      <c r="AW49" s="930"/>
      <c r="AX49" s="931"/>
      <c r="AY49" s="931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>
      <c r="A50" s="1481" t="s">
        <v>251</v>
      </c>
      <c r="B50" s="1482"/>
      <c r="C50" s="1482"/>
      <c r="D50" s="1482"/>
      <c r="E50" s="1482"/>
      <c r="F50" s="1482"/>
      <c r="G50" s="1482"/>
      <c r="H50" s="1482"/>
      <c r="I50" s="615"/>
      <c r="J50" s="615"/>
      <c r="K50" s="615"/>
      <c r="L50" s="615"/>
      <c r="M50" s="615"/>
      <c r="N50" s="615"/>
      <c r="O50" s="615"/>
      <c r="P50" s="615"/>
      <c r="Q50" s="615"/>
      <c r="R50" s="615"/>
      <c r="S50" s="615"/>
      <c r="T50" s="615"/>
      <c r="U50" s="615"/>
      <c r="V50" s="615"/>
      <c r="W50" s="615"/>
      <c r="X50" s="615"/>
      <c r="Y50" s="615"/>
      <c r="Z50" s="615"/>
      <c r="AA50" s="615"/>
      <c r="AB50" s="615"/>
      <c r="AC50" s="615"/>
      <c r="AD50" s="615"/>
      <c r="AE50" s="615"/>
      <c r="AF50" s="615"/>
      <c r="AG50" s="615"/>
      <c r="AH50" s="615"/>
      <c r="AI50" s="615"/>
      <c r="AJ50" s="615"/>
      <c r="AK50" s="615"/>
      <c r="AL50" s="615"/>
      <c r="AM50" s="615"/>
      <c r="AN50" s="615"/>
      <c r="AO50" s="615"/>
      <c r="AP50" s="615"/>
      <c r="AQ50" s="615"/>
      <c r="AR50" s="615"/>
      <c r="AS50" s="615"/>
      <c r="AT50" s="615"/>
      <c r="AU50" s="615"/>
      <c r="AV50" s="615"/>
      <c r="AW50" s="615"/>
      <c r="AX50" s="615"/>
      <c r="AY50" s="615"/>
    </row>
    <row r="51" spans="1:90" ht="15" customHeight="1">
      <c r="A51" s="7175" t="s">
        <v>252</v>
      </c>
      <c r="B51" s="7294" t="s">
        <v>213</v>
      </c>
      <c r="C51" s="7179"/>
      <c r="D51" s="7205"/>
      <c r="E51" s="7267" t="s">
        <v>101</v>
      </c>
      <c r="F51" s="7267"/>
      <c r="G51" s="7267"/>
      <c r="H51" s="7138"/>
      <c r="I51" s="7228" t="s">
        <v>36</v>
      </c>
      <c r="J51" s="7497" t="s">
        <v>37</v>
      </c>
      <c r="K51" s="615"/>
      <c r="L51" s="615"/>
      <c r="M51" s="615"/>
      <c r="N51" s="615"/>
      <c r="O51" s="615"/>
      <c r="P51" s="615"/>
      <c r="Q51" s="615"/>
      <c r="R51" s="615"/>
      <c r="S51" s="615"/>
      <c r="T51" s="615"/>
      <c r="U51" s="615"/>
      <c r="V51" s="615"/>
      <c r="W51" s="615"/>
      <c r="X51" s="615"/>
      <c r="Y51" s="615"/>
      <c r="Z51" s="615"/>
      <c r="AA51" s="615"/>
      <c r="AB51" s="615"/>
      <c r="AC51" s="615"/>
      <c r="AD51" s="615"/>
      <c r="AE51" s="615"/>
      <c r="AF51" s="615"/>
      <c r="AG51" s="615"/>
      <c r="AH51" s="615"/>
      <c r="AI51" s="615"/>
      <c r="AJ51" s="615"/>
      <c r="AK51" s="615"/>
      <c r="AL51" s="615"/>
      <c r="AM51" s="615"/>
      <c r="AN51" s="615"/>
      <c r="AO51" s="615"/>
      <c r="AP51" s="615"/>
      <c r="AQ51" s="615"/>
      <c r="AR51" s="615"/>
      <c r="AS51" s="615"/>
      <c r="AT51" s="615"/>
      <c r="AU51" s="615"/>
      <c r="AV51" s="615"/>
      <c r="AW51" s="615"/>
      <c r="AX51" s="615"/>
      <c r="AY51" s="615"/>
    </row>
    <row r="52" spans="1:90" ht="15" customHeight="1">
      <c r="A52" s="7176"/>
      <c r="B52" s="7200"/>
      <c r="C52" s="7249"/>
      <c r="D52" s="7201"/>
      <c r="E52" s="7138" t="s">
        <v>81</v>
      </c>
      <c r="F52" s="7268"/>
      <c r="G52" s="7138" t="s">
        <v>82</v>
      </c>
      <c r="H52" s="7263"/>
      <c r="I52" s="7248"/>
      <c r="J52" s="7446"/>
      <c r="K52" s="615"/>
      <c r="L52" s="615"/>
      <c r="M52" s="615"/>
      <c r="N52" s="615"/>
      <c r="O52" s="615"/>
      <c r="P52" s="615"/>
      <c r="Q52" s="615"/>
      <c r="R52" s="615"/>
      <c r="S52" s="615"/>
      <c r="T52" s="615"/>
      <c r="U52" s="615"/>
      <c r="V52" s="615"/>
      <c r="W52" s="615"/>
      <c r="X52" s="615"/>
      <c r="Y52" s="615"/>
      <c r="Z52" s="615"/>
      <c r="AA52" s="615"/>
      <c r="AB52" s="615"/>
      <c r="AC52" s="615"/>
      <c r="AD52" s="615"/>
      <c r="AE52" s="615"/>
      <c r="AF52" s="615"/>
      <c r="AG52" s="615"/>
      <c r="AH52" s="615"/>
      <c r="AI52" s="615"/>
      <c r="AJ52" s="615"/>
      <c r="AK52" s="615"/>
      <c r="AL52" s="615"/>
      <c r="AM52" s="615"/>
      <c r="AN52" s="615"/>
      <c r="AO52" s="615"/>
      <c r="AP52" s="615"/>
      <c r="AQ52" s="615"/>
      <c r="AR52" s="615"/>
      <c r="AS52" s="615"/>
      <c r="AT52" s="615"/>
      <c r="AU52" s="615"/>
      <c r="AV52" s="615"/>
      <c r="AW52" s="615"/>
      <c r="AX52" s="615"/>
      <c r="AY52" s="615"/>
    </row>
    <row r="53" spans="1:90" ht="15" customHeight="1">
      <c r="A53" s="7177"/>
      <c r="B53" s="1565" t="s">
        <v>79</v>
      </c>
      <c r="C53" s="1492" t="s">
        <v>58</v>
      </c>
      <c r="D53" s="1566" t="s">
        <v>59</v>
      </c>
      <c r="E53" s="1491" t="s">
        <v>58</v>
      </c>
      <c r="F53" s="1490" t="s">
        <v>59</v>
      </c>
      <c r="G53" s="1491" t="s">
        <v>58</v>
      </c>
      <c r="H53" s="1489" t="s">
        <v>59</v>
      </c>
      <c r="I53" s="7229"/>
      <c r="J53" s="7368"/>
      <c r="K53" s="615"/>
      <c r="L53" s="615"/>
      <c r="M53" s="615"/>
      <c r="N53" s="615"/>
      <c r="O53" s="615"/>
      <c r="P53" s="615"/>
      <c r="Q53" s="615"/>
      <c r="R53" s="615"/>
      <c r="S53" s="615"/>
      <c r="T53" s="615"/>
      <c r="U53" s="615"/>
      <c r="V53" s="615"/>
      <c r="W53" s="615"/>
      <c r="X53" s="615"/>
      <c r="Y53" s="615"/>
      <c r="Z53" s="615"/>
      <c r="AA53" s="615"/>
      <c r="AB53" s="615"/>
      <c r="AC53" s="615"/>
      <c r="AD53" s="615"/>
      <c r="AE53" s="615"/>
      <c r="AF53" s="615"/>
      <c r="AG53" s="615"/>
      <c r="AH53" s="615"/>
      <c r="AI53" s="615"/>
      <c r="AJ53" s="615"/>
      <c r="AK53" s="615"/>
      <c r="AL53" s="615"/>
      <c r="AM53" s="615"/>
      <c r="AN53" s="615"/>
      <c r="AO53" s="615"/>
      <c r="AP53" s="615"/>
      <c r="AQ53" s="615"/>
      <c r="AR53" s="615"/>
      <c r="AS53" s="615"/>
      <c r="AT53" s="615"/>
      <c r="AU53" s="615"/>
      <c r="AV53" s="615"/>
      <c r="AW53" s="615"/>
      <c r="AX53" s="615"/>
      <c r="AY53" s="615"/>
    </row>
    <row r="54" spans="1:90" ht="21" customHeight="1">
      <c r="A54" s="1583" t="s">
        <v>253</v>
      </c>
      <c r="B54" s="1584">
        <f>SUM(C54+D54)</f>
        <v>0</v>
      </c>
      <c r="C54" s="1585">
        <f t="shared" ref="C54:D57" si="14">SUM(E54+G54)</f>
        <v>0</v>
      </c>
      <c r="D54" s="1518">
        <f>SUM(F54+H54)</f>
        <v>0</v>
      </c>
      <c r="E54" s="1586">
        <f>SUM(E55:E57)</f>
        <v>0</v>
      </c>
      <c r="F54" s="1587">
        <f t="shared" ref="F54:J54" si="15">SUM(F55:F57)</f>
        <v>0</v>
      </c>
      <c r="G54" s="1588">
        <f t="shared" si="15"/>
        <v>0</v>
      </c>
      <c r="H54" s="1589">
        <f t="shared" si="15"/>
        <v>0</v>
      </c>
      <c r="I54" s="1590">
        <f>SUM(I55:I57)</f>
        <v>0</v>
      </c>
      <c r="J54" s="1591">
        <f t="shared" si="15"/>
        <v>0</v>
      </c>
      <c r="K54" s="615"/>
      <c r="L54" s="615"/>
      <c r="M54" s="615"/>
      <c r="N54" s="615"/>
      <c r="O54" s="615"/>
      <c r="P54" s="615"/>
      <c r="Q54" s="615"/>
      <c r="R54" s="615"/>
      <c r="S54" s="615"/>
      <c r="T54" s="615"/>
      <c r="U54" s="615"/>
      <c r="V54" s="615"/>
      <c r="W54" s="615"/>
      <c r="X54" s="615"/>
      <c r="Y54" s="615"/>
      <c r="Z54" s="615"/>
      <c r="AA54" s="615"/>
      <c r="AB54" s="615"/>
      <c r="AC54" s="615"/>
      <c r="AD54" s="615"/>
      <c r="AE54" s="615"/>
      <c r="AF54" s="615"/>
      <c r="AG54" s="615"/>
      <c r="AH54" s="615"/>
      <c r="AI54" s="615"/>
      <c r="AJ54" s="615"/>
      <c r="AK54" s="615"/>
      <c r="AL54" s="615"/>
      <c r="AM54" s="615"/>
      <c r="AN54" s="615"/>
      <c r="AO54" s="615"/>
      <c r="AP54" s="615"/>
      <c r="AQ54" s="615"/>
      <c r="AR54" s="615"/>
      <c r="AS54" s="615"/>
      <c r="AT54" s="615"/>
      <c r="AU54" s="615"/>
      <c r="AV54" s="615"/>
      <c r="AW54" s="615"/>
      <c r="AX54" s="615"/>
      <c r="AY54" s="615"/>
    </row>
    <row r="55" spans="1:90" ht="15" customHeight="1">
      <c r="A55" s="1592" t="s">
        <v>198</v>
      </c>
      <c r="B55" s="1593">
        <f>SUM(C55+D55)</f>
        <v>0</v>
      </c>
      <c r="C55" s="1594">
        <f>SUM(E55+G55)</f>
        <v>0</v>
      </c>
      <c r="D55" s="1529">
        <f>SUM(F55+H55)</f>
        <v>0</v>
      </c>
      <c r="E55" s="933"/>
      <c r="F55" s="1526"/>
      <c r="G55" s="1523"/>
      <c r="H55" s="1524"/>
      <c r="I55" s="1534"/>
      <c r="J55" s="1531"/>
      <c r="K55" s="929" t="str">
        <f>$CA55&amp;CB55</f>
        <v/>
      </c>
      <c r="L55" s="930"/>
      <c r="M55" s="930"/>
      <c r="N55" s="930"/>
      <c r="O55" s="930"/>
      <c r="P55" s="930"/>
      <c r="Q55" s="930"/>
      <c r="R55" s="930"/>
      <c r="S55" s="930"/>
      <c r="T55" s="930"/>
      <c r="U55" s="930"/>
      <c r="V55" s="930"/>
      <c r="W55" s="930"/>
      <c r="X55" s="930"/>
      <c r="Y55" s="930"/>
      <c r="Z55" s="930"/>
      <c r="AA55" s="930"/>
      <c r="AB55" s="930"/>
      <c r="AC55" s="930"/>
      <c r="AD55" s="930"/>
      <c r="AE55" s="930"/>
      <c r="AF55" s="930"/>
      <c r="AG55" s="930"/>
      <c r="AH55" s="930"/>
      <c r="AI55" s="930"/>
      <c r="AJ55" s="930"/>
      <c r="AK55" s="930"/>
      <c r="AL55" s="930"/>
      <c r="AM55" s="930"/>
      <c r="AN55" s="930"/>
      <c r="AO55" s="930"/>
      <c r="AP55" s="931"/>
      <c r="AQ55" s="931"/>
      <c r="AR55" s="931"/>
      <c r="AS55" s="931"/>
      <c r="AT55" s="931"/>
      <c r="AU55" s="931"/>
      <c r="AV55" s="931"/>
      <c r="AW55" s="931"/>
      <c r="AX55" s="931"/>
      <c r="AY55" s="931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>
      <c r="A56" s="1571" t="s">
        <v>254</v>
      </c>
      <c r="B56" s="1595">
        <f>SUM(C56+D56)</f>
        <v>0</v>
      </c>
      <c r="C56" s="1596">
        <f t="shared" si="14"/>
        <v>0</v>
      </c>
      <c r="D56" s="1539">
        <f t="shared" si="14"/>
        <v>0</v>
      </c>
      <c r="E56" s="1530"/>
      <c r="F56" s="1535"/>
      <c r="G56" s="1532"/>
      <c r="H56" s="1533"/>
      <c r="I56" s="1534"/>
      <c r="J56" s="1531"/>
      <c r="K56" s="929" t="str">
        <f t="shared" ref="K56:K57" si="16">$CA56&amp;CB56</f>
        <v/>
      </c>
      <c r="L56" s="930"/>
      <c r="M56" s="930"/>
      <c r="N56" s="930"/>
      <c r="O56" s="930"/>
      <c r="P56" s="930"/>
      <c r="Q56" s="930"/>
      <c r="R56" s="930"/>
      <c r="S56" s="930"/>
      <c r="T56" s="930"/>
      <c r="U56" s="930"/>
      <c r="V56" s="930"/>
      <c r="W56" s="930"/>
      <c r="X56" s="930"/>
      <c r="Y56" s="930"/>
      <c r="Z56" s="930"/>
      <c r="AA56" s="930"/>
      <c r="AB56" s="930"/>
      <c r="AC56" s="930"/>
      <c r="AD56" s="930"/>
      <c r="AE56" s="930"/>
      <c r="AF56" s="930"/>
      <c r="AG56" s="930"/>
      <c r="AH56" s="930"/>
      <c r="AI56" s="930"/>
      <c r="AJ56" s="930"/>
      <c r="AK56" s="930"/>
      <c r="AL56" s="930"/>
      <c r="AM56" s="930"/>
      <c r="AN56" s="930"/>
      <c r="AO56" s="930"/>
      <c r="AP56" s="931"/>
      <c r="AQ56" s="931"/>
      <c r="AR56" s="931"/>
      <c r="AS56" s="931"/>
      <c r="AT56" s="931"/>
      <c r="AU56" s="931"/>
      <c r="AV56" s="931"/>
      <c r="AW56" s="931"/>
      <c r="AX56" s="931"/>
      <c r="AY56" s="931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>
      <c r="A57" s="1597" t="s">
        <v>255</v>
      </c>
      <c r="B57" s="1598">
        <f>SUM(C57+D57)</f>
        <v>0</v>
      </c>
      <c r="C57" s="1599">
        <f t="shared" si="14"/>
        <v>0</v>
      </c>
      <c r="D57" s="1507">
        <f t="shared" si="14"/>
        <v>0</v>
      </c>
      <c r="E57" s="1510"/>
      <c r="F57" s="1511"/>
      <c r="G57" s="1542"/>
      <c r="H57" s="1543"/>
      <c r="I57" s="1544"/>
      <c r="J57" s="1541"/>
      <c r="K57" s="929" t="str">
        <f t="shared" si="16"/>
        <v/>
      </c>
      <c r="L57" s="930"/>
      <c r="M57" s="930"/>
      <c r="N57" s="930"/>
      <c r="O57" s="930"/>
      <c r="P57" s="930"/>
      <c r="Q57" s="930"/>
      <c r="R57" s="930"/>
      <c r="S57" s="930"/>
      <c r="T57" s="930"/>
      <c r="U57" s="930"/>
      <c r="V57" s="930"/>
      <c r="W57" s="930"/>
      <c r="X57" s="930"/>
      <c r="Y57" s="930"/>
      <c r="Z57" s="930"/>
      <c r="AA57" s="930"/>
      <c r="AB57" s="930"/>
      <c r="AC57" s="930"/>
      <c r="AD57" s="930"/>
      <c r="AE57" s="930"/>
      <c r="AF57" s="930"/>
      <c r="AG57" s="930"/>
      <c r="AH57" s="930"/>
      <c r="AI57" s="930"/>
      <c r="AJ57" s="930"/>
      <c r="AK57" s="930"/>
      <c r="AL57" s="930"/>
      <c r="AM57" s="930"/>
      <c r="AN57" s="930"/>
      <c r="AO57" s="930"/>
      <c r="AP57" s="931"/>
      <c r="AQ57" s="931"/>
      <c r="AR57" s="931"/>
      <c r="AS57" s="931"/>
      <c r="AT57" s="931"/>
      <c r="AU57" s="931"/>
      <c r="AV57" s="931"/>
      <c r="AW57" s="931"/>
      <c r="AX57" s="931"/>
      <c r="AY57" s="931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>
      <c r="A58" s="1481" t="s">
        <v>256</v>
      </c>
      <c r="B58" s="1482"/>
      <c r="C58" s="1482"/>
      <c r="D58" s="1482"/>
      <c r="E58" s="1482"/>
      <c r="F58" s="1482"/>
      <c r="G58" s="1482"/>
      <c r="H58" s="1482"/>
      <c r="I58" s="1482"/>
      <c r="J58" s="922"/>
      <c r="K58" s="922"/>
      <c r="L58" s="615"/>
      <c r="M58" s="615"/>
      <c r="N58" s="615"/>
      <c r="O58" s="615"/>
      <c r="P58" s="615"/>
      <c r="Q58" s="615"/>
      <c r="R58" s="615"/>
      <c r="S58" s="615"/>
      <c r="T58" s="615"/>
      <c r="U58" s="615"/>
      <c r="V58" s="615"/>
      <c r="W58" s="615"/>
      <c r="X58" s="615"/>
      <c r="Y58" s="615"/>
      <c r="Z58" s="615"/>
      <c r="AA58" s="615"/>
      <c r="AB58" s="615"/>
      <c r="AC58" s="615"/>
      <c r="AD58" s="615"/>
      <c r="AE58" s="615"/>
      <c r="AF58" s="615"/>
      <c r="AG58" s="615"/>
      <c r="AH58" s="615"/>
      <c r="AI58" s="615"/>
      <c r="AJ58" s="615"/>
      <c r="AK58" s="615"/>
      <c r="AL58" s="615"/>
      <c r="AM58" s="615"/>
      <c r="AN58" s="615"/>
      <c r="AO58" s="615"/>
      <c r="AP58" s="615"/>
      <c r="AQ58" s="615"/>
      <c r="AR58" s="615"/>
      <c r="AS58" s="615"/>
      <c r="AT58" s="615"/>
      <c r="AU58" s="615"/>
      <c r="AV58" s="615"/>
      <c r="AW58" s="615"/>
      <c r="AX58" s="615"/>
      <c r="AY58" s="615"/>
    </row>
    <row r="59" spans="1:90" ht="15" customHeight="1">
      <c r="A59" s="7294" t="s">
        <v>257</v>
      </c>
      <c r="B59" s="7205"/>
      <c r="C59" s="7152" t="s">
        <v>77</v>
      </c>
      <c r="D59" s="7138" t="s">
        <v>258</v>
      </c>
      <c r="E59" s="7263"/>
      <c r="F59" s="7263"/>
      <c r="G59" s="7263"/>
      <c r="H59" s="7263"/>
      <c r="I59" s="7263"/>
      <c r="J59" s="7264"/>
      <c r="K59" s="7496" t="s">
        <v>36</v>
      </c>
      <c r="L59" s="7227" t="s">
        <v>37</v>
      </c>
      <c r="M59" s="615"/>
      <c r="N59" s="615"/>
      <c r="O59" s="615"/>
      <c r="P59" s="615"/>
      <c r="Q59" s="615"/>
      <c r="R59" s="615"/>
      <c r="S59" s="615"/>
      <c r="T59" s="615"/>
      <c r="U59" s="615"/>
      <c r="V59" s="615"/>
      <c r="W59" s="615"/>
      <c r="X59" s="615"/>
      <c r="Y59" s="615"/>
      <c r="Z59" s="615"/>
      <c r="AA59" s="615"/>
      <c r="AB59" s="615"/>
      <c r="AC59" s="615"/>
      <c r="AD59" s="615"/>
      <c r="AE59" s="615"/>
      <c r="AF59" s="615"/>
      <c r="AG59" s="615"/>
      <c r="AH59" s="615"/>
      <c r="AI59" s="615"/>
      <c r="AJ59" s="615"/>
      <c r="AK59" s="615"/>
      <c r="AL59" s="615"/>
      <c r="AM59" s="615"/>
      <c r="AN59" s="615"/>
      <c r="AO59" s="615"/>
      <c r="AP59" s="615"/>
      <c r="AQ59" s="615"/>
      <c r="AR59" s="615"/>
      <c r="AS59" s="615"/>
      <c r="AT59" s="615"/>
      <c r="AU59" s="615"/>
      <c r="AV59" s="615"/>
      <c r="AW59" s="615"/>
      <c r="AX59" s="615"/>
      <c r="AY59" s="615"/>
    </row>
    <row r="60" spans="1:90" ht="21">
      <c r="A60" s="7200"/>
      <c r="B60" s="7201"/>
      <c r="C60" s="7154"/>
      <c r="D60" s="1491" t="s">
        <v>259</v>
      </c>
      <c r="E60" s="1515" t="s">
        <v>260</v>
      </c>
      <c r="F60" s="1515" t="s">
        <v>261</v>
      </c>
      <c r="G60" s="1515" t="s">
        <v>262</v>
      </c>
      <c r="H60" s="1515" t="s">
        <v>263</v>
      </c>
      <c r="I60" s="1515" t="s">
        <v>264</v>
      </c>
      <c r="J60" s="1601" t="s">
        <v>265</v>
      </c>
      <c r="K60" s="7182"/>
      <c r="L60" s="7153"/>
      <c r="M60" s="615"/>
      <c r="N60" s="615"/>
      <c r="O60" s="615"/>
      <c r="P60" s="615"/>
      <c r="Q60" s="615"/>
      <c r="R60" s="615"/>
      <c r="S60" s="615"/>
      <c r="T60" s="615"/>
      <c r="U60" s="615"/>
      <c r="V60" s="615"/>
      <c r="W60" s="615"/>
      <c r="X60" s="615"/>
      <c r="Y60" s="615"/>
      <c r="Z60" s="615"/>
      <c r="AA60" s="615"/>
      <c r="AB60" s="615"/>
      <c r="AC60" s="615"/>
      <c r="AD60" s="615"/>
      <c r="AE60" s="615"/>
      <c r="AF60" s="615"/>
      <c r="AG60" s="615"/>
      <c r="AH60" s="615"/>
      <c r="AI60" s="615"/>
      <c r="AJ60" s="615"/>
      <c r="AK60" s="615"/>
      <c r="AL60" s="615"/>
      <c r="AM60" s="615"/>
      <c r="AN60" s="615"/>
      <c r="AO60" s="615"/>
      <c r="AP60" s="615"/>
      <c r="AQ60" s="615"/>
      <c r="AR60" s="615"/>
      <c r="AS60" s="615"/>
      <c r="AT60" s="615"/>
      <c r="AU60" s="615"/>
      <c r="AV60" s="615"/>
      <c r="AW60" s="615"/>
      <c r="AX60" s="615"/>
      <c r="AY60" s="615"/>
    </row>
    <row r="61" spans="1:90" ht="15" customHeight="1">
      <c r="A61" s="7507" t="s">
        <v>266</v>
      </c>
      <c r="B61" s="7508"/>
      <c r="C61" s="1602">
        <f>SUM(D61:H61)</f>
        <v>0</v>
      </c>
      <c r="D61" s="1502"/>
      <c r="E61" s="943"/>
      <c r="F61" s="943"/>
      <c r="G61" s="943"/>
      <c r="H61" s="943"/>
      <c r="I61" s="944"/>
      <c r="J61" s="1603"/>
      <c r="K61" s="5287"/>
      <c r="L61" s="5283"/>
      <c r="M61" s="929" t="str">
        <f>$CA61&amp;CB61</f>
        <v/>
      </c>
      <c r="N61" s="930"/>
      <c r="O61" s="930"/>
      <c r="P61" s="930"/>
      <c r="Q61" s="930"/>
      <c r="R61" s="930"/>
      <c r="S61" s="930"/>
      <c r="T61" s="930"/>
      <c r="U61" s="930"/>
      <c r="V61" s="930"/>
      <c r="W61" s="930"/>
      <c r="X61" s="930"/>
      <c r="Y61" s="930"/>
      <c r="Z61" s="930"/>
      <c r="AA61" s="930"/>
      <c r="AB61" s="930"/>
      <c r="AC61" s="930"/>
      <c r="AD61" s="930"/>
      <c r="AE61" s="930"/>
      <c r="AF61" s="930"/>
      <c r="AG61" s="930"/>
      <c r="AH61" s="930"/>
      <c r="AI61" s="930"/>
      <c r="AJ61" s="930"/>
      <c r="AK61" s="930"/>
      <c r="AL61" s="930"/>
      <c r="AM61" s="930"/>
      <c r="AN61" s="930"/>
      <c r="AO61" s="930"/>
      <c r="AP61" s="930"/>
      <c r="AQ61" s="930"/>
      <c r="AR61" s="931"/>
      <c r="AS61" s="931"/>
      <c r="AT61" s="931"/>
      <c r="AU61" s="931"/>
      <c r="AV61" s="931"/>
      <c r="AW61" s="931"/>
      <c r="AX61" s="931"/>
      <c r="AY61" s="931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>
      <c r="A62" s="7484" t="s">
        <v>267</v>
      </c>
      <c r="B62" s="7484"/>
      <c r="C62" s="1605">
        <f>SUM(D62:H62)</f>
        <v>0</v>
      </c>
      <c r="D62" s="933"/>
      <c r="E62" s="945"/>
      <c r="F62" s="945"/>
      <c r="G62" s="945"/>
      <c r="H62" s="945"/>
      <c r="I62" s="946"/>
      <c r="J62" s="947"/>
      <c r="K62" s="5288"/>
      <c r="L62" s="5282"/>
      <c r="M62" s="929" t="str">
        <f t="shared" ref="M62:M67" si="20">$CA62&amp;CB62</f>
        <v/>
      </c>
      <c r="N62" s="930"/>
      <c r="O62" s="930"/>
      <c r="P62" s="930"/>
      <c r="Q62" s="930"/>
      <c r="R62" s="930"/>
      <c r="S62" s="930"/>
      <c r="T62" s="930"/>
      <c r="U62" s="930"/>
      <c r="V62" s="930"/>
      <c r="W62" s="930"/>
      <c r="X62" s="930"/>
      <c r="Y62" s="930"/>
      <c r="Z62" s="930"/>
      <c r="AA62" s="930"/>
      <c r="AB62" s="930"/>
      <c r="AC62" s="930"/>
      <c r="AD62" s="930"/>
      <c r="AE62" s="930"/>
      <c r="AF62" s="930"/>
      <c r="AG62" s="930"/>
      <c r="AH62" s="930"/>
      <c r="AI62" s="930"/>
      <c r="AJ62" s="930"/>
      <c r="AK62" s="930"/>
      <c r="AL62" s="930"/>
      <c r="AM62" s="930"/>
      <c r="AN62" s="930"/>
      <c r="AO62" s="930"/>
      <c r="AP62" s="930"/>
      <c r="AQ62" s="930"/>
      <c r="AR62" s="931"/>
      <c r="AS62" s="931"/>
      <c r="AT62" s="931"/>
      <c r="AU62" s="931"/>
      <c r="AV62" s="931"/>
      <c r="AW62" s="931"/>
      <c r="AX62" s="931"/>
      <c r="AY62" s="931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>
      <c r="A63" s="7484" t="s">
        <v>268</v>
      </c>
      <c r="B63" s="7484"/>
      <c r="C63" s="1605">
        <f>SUM(D63:H63)</f>
        <v>0</v>
      </c>
      <c r="D63" s="1530"/>
      <c r="E63" s="1607"/>
      <c r="F63" s="1607"/>
      <c r="G63" s="1607"/>
      <c r="H63" s="1607"/>
      <c r="I63" s="1608"/>
      <c r="J63" s="1609"/>
      <c r="K63" s="5288"/>
      <c r="L63" s="5282"/>
      <c r="M63" s="929" t="str">
        <f t="shared" si="20"/>
        <v/>
      </c>
      <c r="N63" s="930"/>
      <c r="O63" s="930"/>
      <c r="P63" s="930"/>
      <c r="Q63" s="930"/>
      <c r="R63" s="930"/>
      <c r="S63" s="930"/>
      <c r="T63" s="930"/>
      <c r="U63" s="930"/>
      <c r="V63" s="930"/>
      <c r="W63" s="930"/>
      <c r="X63" s="930"/>
      <c r="Y63" s="930"/>
      <c r="Z63" s="930"/>
      <c r="AA63" s="930"/>
      <c r="AB63" s="930"/>
      <c r="AC63" s="930"/>
      <c r="AD63" s="930"/>
      <c r="AE63" s="930"/>
      <c r="AF63" s="930"/>
      <c r="AG63" s="930"/>
      <c r="AH63" s="930"/>
      <c r="AI63" s="930"/>
      <c r="AJ63" s="930"/>
      <c r="AK63" s="930"/>
      <c r="AL63" s="930"/>
      <c r="AM63" s="930"/>
      <c r="AN63" s="930"/>
      <c r="AO63" s="930"/>
      <c r="AP63" s="930"/>
      <c r="AQ63" s="930"/>
      <c r="AR63" s="931"/>
      <c r="AS63" s="931"/>
      <c r="AT63" s="931"/>
      <c r="AU63" s="931"/>
      <c r="AV63" s="931"/>
      <c r="AW63" s="931"/>
      <c r="AX63" s="931"/>
      <c r="AY63" s="931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>
      <c r="A64" s="7484" t="s">
        <v>269</v>
      </c>
      <c r="B64" s="7484"/>
      <c r="C64" s="1537">
        <f>SUM(H64:J64)</f>
        <v>0</v>
      </c>
      <c r="D64" s="1610"/>
      <c r="E64" s="948"/>
      <c r="F64" s="948"/>
      <c r="G64" s="948"/>
      <c r="H64" s="949"/>
      <c r="I64" s="1607"/>
      <c r="J64" s="1611"/>
      <c r="K64" s="5288"/>
      <c r="L64" s="5282"/>
      <c r="M64" s="929" t="str">
        <f t="shared" si="20"/>
        <v/>
      </c>
      <c r="N64" s="930"/>
      <c r="O64" s="930"/>
      <c r="P64" s="930"/>
      <c r="Q64" s="930"/>
      <c r="R64" s="930"/>
      <c r="S64" s="930"/>
      <c r="T64" s="930"/>
      <c r="U64" s="930"/>
      <c r="V64" s="930"/>
      <c r="W64" s="930"/>
      <c r="X64" s="930"/>
      <c r="Y64" s="930"/>
      <c r="Z64" s="930"/>
      <c r="AA64" s="930"/>
      <c r="AB64" s="930"/>
      <c r="AC64" s="930"/>
      <c r="AD64" s="930"/>
      <c r="AE64" s="930"/>
      <c r="AF64" s="930"/>
      <c r="AG64" s="930"/>
      <c r="AH64" s="930"/>
      <c r="AI64" s="930"/>
      <c r="AJ64" s="930"/>
      <c r="AK64" s="930"/>
      <c r="AL64" s="930"/>
      <c r="AM64" s="930"/>
      <c r="AN64" s="930"/>
      <c r="AO64" s="930"/>
      <c r="AP64" s="930"/>
      <c r="AQ64" s="930"/>
      <c r="AR64" s="931"/>
      <c r="AS64" s="931"/>
      <c r="AT64" s="931"/>
      <c r="AU64" s="931"/>
      <c r="AV64" s="931"/>
      <c r="AW64" s="931"/>
      <c r="AX64" s="931"/>
      <c r="AY64" s="931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>
      <c r="A65" s="7484" t="s">
        <v>270</v>
      </c>
      <c r="B65" s="7484"/>
      <c r="C65" s="1537">
        <f>SUM(H65:J65)</f>
        <v>0</v>
      </c>
      <c r="D65" s="1610"/>
      <c r="E65" s="948"/>
      <c r="F65" s="948"/>
      <c r="G65" s="948"/>
      <c r="H65" s="949"/>
      <c r="I65" s="1607"/>
      <c r="J65" s="1611"/>
      <c r="K65" s="5288"/>
      <c r="L65" s="5282"/>
      <c r="M65" s="929" t="str">
        <f t="shared" si="20"/>
        <v/>
      </c>
      <c r="N65" s="930"/>
      <c r="O65" s="930"/>
      <c r="P65" s="930"/>
      <c r="Q65" s="930"/>
      <c r="R65" s="930"/>
      <c r="S65" s="930"/>
      <c r="T65" s="930"/>
      <c r="U65" s="930"/>
      <c r="V65" s="930"/>
      <c r="W65" s="930"/>
      <c r="X65" s="930"/>
      <c r="Y65" s="930"/>
      <c r="Z65" s="930"/>
      <c r="AA65" s="930"/>
      <c r="AB65" s="930"/>
      <c r="AC65" s="930"/>
      <c r="AD65" s="930"/>
      <c r="AE65" s="930"/>
      <c r="AF65" s="930"/>
      <c r="AG65" s="930"/>
      <c r="AH65" s="930"/>
      <c r="AI65" s="930"/>
      <c r="AJ65" s="930"/>
      <c r="AK65" s="930"/>
      <c r="AL65" s="930"/>
      <c r="AM65" s="930"/>
      <c r="AN65" s="930"/>
      <c r="AO65" s="930"/>
      <c r="AP65" s="930"/>
      <c r="AQ65" s="930"/>
      <c r="AR65" s="931"/>
      <c r="AS65" s="931"/>
      <c r="AT65" s="931"/>
      <c r="AU65" s="931"/>
      <c r="AV65" s="931"/>
      <c r="AW65" s="931"/>
      <c r="AX65" s="931"/>
      <c r="AY65" s="931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>
      <c r="A66" s="7485" t="s">
        <v>271</v>
      </c>
      <c r="B66" s="7485"/>
      <c r="C66" s="1612">
        <f>SUM(H66:J66)</f>
        <v>0</v>
      </c>
      <c r="D66" s="1613"/>
      <c r="E66" s="1614"/>
      <c r="F66" s="1614"/>
      <c r="G66" s="1614"/>
      <c r="H66" s="1615"/>
      <c r="I66" s="1616"/>
      <c r="J66" s="1617"/>
      <c r="K66" s="1724"/>
      <c r="L66" s="1640"/>
      <c r="M66" s="929" t="str">
        <f>$CA66&amp;CB66</f>
        <v/>
      </c>
      <c r="N66" s="930"/>
      <c r="O66" s="930"/>
      <c r="P66" s="930"/>
      <c r="Q66" s="930"/>
      <c r="R66" s="930"/>
      <c r="S66" s="930"/>
      <c r="T66" s="930"/>
      <c r="U66" s="930"/>
      <c r="V66" s="930"/>
      <c r="W66" s="930"/>
      <c r="X66" s="930"/>
      <c r="Y66" s="930"/>
      <c r="Z66" s="930"/>
      <c r="AA66" s="930"/>
      <c r="AB66" s="930"/>
      <c r="AC66" s="930"/>
      <c r="AD66" s="930"/>
      <c r="AE66" s="930"/>
      <c r="AF66" s="930"/>
      <c r="AG66" s="930"/>
      <c r="AH66" s="930"/>
      <c r="AI66" s="930"/>
      <c r="AJ66" s="930"/>
      <c r="AK66" s="930"/>
      <c r="AL66" s="930"/>
      <c r="AM66" s="930"/>
      <c r="AN66" s="930"/>
      <c r="AO66" s="930"/>
      <c r="AP66" s="930"/>
      <c r="AQ66" s="930"/>
      <c r="AR66" s="931"/>
      <c r="AS66" s="931"/>
      <c r="AT66" s="931"/>
      <c r="AU66" s="931"/>
      <c r="AV66" s="931"/>
      <c r="AW66" s="931"/>
      <c r="AX66" s="931"/>
      <c r="AY66" s="931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>
      <c r="A67" s="7486" t="s">
        <v>272</v>
      </c>
      <c r="B67" s="7486"/>
      <c r="C67" s="1075">
        <f>SUM(D67:J67)</f>
        <v>0</v>
      </c>
      <c r="D67" s="1076"/>
      <c r="E67" s="950"/>
      <c r="F67" s="950"/>
      <c r="G67" s="950"/>
      <c r="H67" s="951"/>
      <c r="I67" s="952"/>
      <c r="J67" s="953"/>
      <c r="K67" s="5289"/>
      <c r="L67" s="5286"/>
      <c r="M67" s="929" t="str">
        <f t="shared" si="20"/>
        <v/>
      </c>
      <c r="N67" s="930"/>
      <c r="O67" s="930"/>
      <c r="P67" s="930"/>
      <c r="Q67" s="930"/>
      <c r="R67" s="930"/>
      <c r="S67" s="930"/>
      <c r="T67" s="930"/>
      <c r="U67" s="930"/>
      <c r="V67" s="930"/>
      <c r="W67" s="930"/>
      <c r="X67" s="930"/>
      <c r="Y67" s="930"/>
      <c r="Z67" s="930"/>
      <c r="AA67" s="930"/>
      <c r="AB67" s="930"/>
      <c r="AC67" s="930"/>
      <c r="AD67" s="930"/>
      <c r="AE67" s="930"/>
      <c r="AF67" s="930"/>
      <c r="AG67" s="930"/>
      <c r="AH67" s="930"/>
      <c r="AI67" s="930"/>
      <c r="AJ67" s="930"/>
      <c r="AK67" s="930"/>
      <c r="AL67" s="930"/>
      <c r="AM67" s="930"/>
      <c r="AN67" s="930"/>
      <c r="AO67" s="930"/>
      <c r="AP67" s="930"/>
      <c r="AQ67" s="930"/>
      <c r="AR67" s="931"/>
      <c r="AS67" s="931"/>
      <c r="AT67" s="931"/>
      <c r="AU67" s="931"/>
      <c r="AV67" s="931"/>
      <c r="AW67" s="931"/>
      <c r="AX67" s="931"/>
      <c r="AY67" s="931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>
      <c r="A68" s="1481" t="s">
        <v>273</v>
      </c>
      <c r="B68" s="1482"/>
      <c r="C68" s="1482"/>
      <c r="D68" s="1482"/>
      <c r="E68" s="1482"/>
      <c r="F68" s="1482"/>
      <c r="G68" s="1482"/>
      <c r="H68" s="1482"/>
      <c r="I68" s="1482"/>
      <c r="J68" s="922"/>
      <c r="K68" s="922"/>
      <c r="L68" s="954"/>
      <c r="M68" s="615"/>
      <c r="N68" s="615"/>
      <c r="O68" s="615"/>
      <c r="P68" s="615"/>
      <c r="Q68" s="615"/>
      <c r="R68" s="615"/>
      <c r="S68" s="615"/>
      <c r="T68" s="615"/>
      <c r="U68" s="615"/>
      <c r="V68" s="615"/>
      <c r="W68" s="615"/>
      <c r="X68" s="615"/>
      <c r="Y68" s="615"/>
      <c r="Z68" s="615"/>
      <c r="AA68" s="615"/>
      <c r="AB68" s="615"/>
      <c r="AC68" s="615"/>
      <c r="AD68" s="615"/>
      <c r="AE68" s="615"/>
      <c r="AF68" s="615"/>
      <c r="AG68" s="615"/>
      <c r="AH68" s="615"/>
      <c r="AI68" s="615"/>
      <c r="AJ68" s="615"/>
      <c r="AK68" s="615"/>
      <c r="AL68" s="615"/>
      <c r="AM68" s="615"/>
      <c r="AN68" s="615"/>
      <c r="AO68" s="615"/>
      <c r="AP68" s="615"/>
      <c r="AQ68" s="615"/>
      <c r="AR68" s="615"/>
      <c r="AS68" s="615"/>
      <c r="AT68" s="615"/>
      <c r="AU68" s="615"/>
      <c r="AV68" s="615"/>
      <c r="AW68" s="615"/>
      <c r="AX68" s="615"/>
      <c r="AY68" s="615"/>
    </row>
    <row r="69" spans="1:90" ht="15" customHeight="1">
      <c r="A69" s="7205" t="s">
        <v>221</v>
      </c>
      <c r="B69" s="7294" t="s">
        <v>213</v>
      </c>
      <c r="C69" s="7179"/>
      <c r="D69" s="7205"/>
      <c r="E69" s="7267" t="s">
        <v>101</v>
      </c>
      <c r="F69" s="7267"/>
      <c r="G69" s="7267"/>
      <c r="H69" s="7509"/>
      <c r="I69" s="7494" t="s">
        <v>36</v>
      </c>
      <c r="J69" s="7227" t="s">
        <v>37</v>
      </c>
      <c r="K69" s="615"/>
      <c r="L69" s="615"/>
      <c r="M69" s="615"/>
      <c r="N69" s="615"/>
      <c r="O69" s="615"/>
      <c r="P69" s="615"/>
      <c r="Q69" s="615"/>
      <c r="R69" s="615"/>
      <c r="S69" s="615"/>
      <c r="T69" s="615"/>
      <c r="U69" s="615"/>
      <c r="V69" s="615"/>
      <c r="W69" s="615"/>
      <c r="X69" s="615"/>
      <c r="Y69" s="615"/>
      <c r="Z69" s="615"/>
      <c r="AA69" s="615"/>
      <c r="AB69" s="615"/>
      <c r="AC69" s="615"/>
      <c r="AD69" s="615"/>
      <c r="AE69" s="615"/>
      <c r="AF69" s="615"/>
      <c r="AG69" s="615"/>
      <c r="AH69" s="615"/>
      <c r="AI69" s="615"/>
      <c r="AJ69" s="615"/>
      <c r="AK69" s="615"/>
      <c r="AL69" s="615"/>
      <c r="AM69" s="615"/>
      <c r="AN69" s="615"/>
      <c r="AO69" s="615"/>
      <c r="AP69" s="615"/>
      <c r="AQ69" s="615"/>
      <c r="AR69" s="615"/>
      <c r="AS69" s="615"/>
      <c r="AT69" s="615"/>
      <c r="AU69" s="615"/>
      <c r="AV69" s="615"/>
      <c r="AW69" s="615"/>
      <c r="AX69" s="615"/>
      <c r="AY69" s="615"/>
    </row>
    <row r="70" spans="1:90" ht="15" customHeight="1">
      <c r="A70" s="7357"/>
      <c r="B70" s="7200"/>
      <c r="C70" s="7249"/>
      <c r="D70" s="7201"/>
      <c r="E70" s="7138" t="s">
        <v>83</v>
      </c>
      <c r="F70" s="7268"/>
      <c r="G70" s="7263" t="s">
        <v>84</v>
      </c>
      <c r="H70" s="7264"/>
      <c r="I70" s="7171"/>
      <c r="J70" s="7153"/>
      <c r="K70" s="615"/>
      <c r="L70" s="615"/>
      <c r="M70" s="615"/>
      <c r="N70" s="615"/>
      <c r="O70" s="615"/>
      <c r="P70" s="615"/>
      <c r="Q70" s="615"/>
      <c r="R70" s="615"/>
      <c r="S70" s="615"/>
      <c r="T70" s="615"/>
      <c r="U70" s="615"/>
      <c r="V70" s="615"/>
      <c r="W70" s="615"/>
      <c r="X70" s="615"/>
      <c r="Y70" s="615"/>
      <c r="Z70" s="615"/>
      <c r="AA70" s="615"/>
      <c r="AB70" s="615"/>
      <c r="AC70" s="615"/>
      <c r="AD70" s="615"/>
      <c r="AE70" s="615"/>
      <c r="AF70" s="615"/>
      <c r="AG70" s="615"/>
      <c r="AH70" s="615"/>
      <c r="AI70" s="615"/>
      <c r="AJ70" s="615"/>
      <c r="AK70" s="615"/>
      <c r="AL70" s="615"/>
      <c r="AM70" s="615"/>
      <c r="AN70" s="615"/>
      <c r="AO70" s="615"/>
      <c r="AP70" s="615"/>
      <c r="AQ70" s="615"/>
      <c r="AR70" s="615"/>
      <c r="AS70" s="615"/>
      <c r="AT70" s="615"/>
      <c r="AU70" s="615"/>
      <c r="AV70" s="615"/>
      <c r="AW70" s="615"/>
      <c r="AX70" s="615"/>
      <c r="AY70" s="615"/>
    </row>
    <row r="71" spans="1:90" ht="15" customHeight="1">
      <c r="A71" s="7201"/>
      <c r="B71" s="1620" t="s">
        <v>79</v>
      </c>
      <c r="C71" s="1492" t="s">
        <v>58</v>
      </c>
      <c r="D71" s="1566" t="s">
        <v>59</v>
      </c>
      <c r="E71" s="1491" t="s">
        <v>58</v>
      </c>
      <c r="F71" s="1490" t="s">
        <v>59</v>
      </c>
      <c r="G71" s="1491" t="s">
        <v>58</v>
      </c>
      <c r="H71" s="1600" t="s">
        <v>59</v>
      </c>
      <c r="I71" s="7495"/>
      <c r="J71" s="7491"/>
      <c r="K71" s="615"/>
      <c r="L71" s="615"/>
      <c r="M71" s="615"/>
      <c r="N71" s="615"/>
      <c r="O71" s="615"/>
      <c r="P71" s="615"/>
      <c r="Q71" s="615"/>
      <c r="R71" s="615"/>
      <c r="S71" s="615"/>
      <c r="T71" s="615"/>
      <c r="U71" s="615"/>
      <c r="V71" s="615"/>
      <c r="W71" s="615"/>
      <c r="X71" s="615"/>
      <c r="Y71" s="615"/>
      <c r="Z71" s="615"/>
      <c r="AA71" s="615"/>
      <c r="AB71" s="615"/>
      <c r="AC71" s="615"/>
      <c r="AD71" s="615"/>
      <c r="AE71" s="615"/>
      <c r="AF71" s="615"/>
      <c r="AG71" s="615"/>
      <c r="AH71" s="615"/>
      <c r="AI71" s="615"/>
      <c r="AJ71" s="615"/>
      <c r="AK71" s="615"/>
      <c r="AL71" s="615"/>
      <c r="AM71" s="615"/>
      <c r="AN71" s="615"/>
      <c r="AO71" s="615"/>
      <c r="AP71" s="615"/>
      <c r="AQ71" s="615"/>
      <c r="AR71" s="615"/>
      <c r="AS71" s="615"/>
      <c r="AT71" s="615"/>
      <c r="AU71" s="615"/>
      <c r="AV71" s="615"/>
      <c r="AW71" s="615"/>
      <c r="AX71" s="615"/>
      <c r="AY71" s="615"/>
    </row>
    <row r="72" spans="1:90" ht="15" customHeight="1">
      <c r="A72" s="1621" t="s">
        <v>198</v>
      </c>
      <c r="B72" s="1622">
        <f>SUM(C72:D72)</f>
        <v>0</v>
      </c>
      <c r="C72" s="1623">
        <f t="shared" ref="C72:D74" si="24">+E72+G72</f>
        <v>0</v>
      </c>
      <c r="D72" s="1624">
        <f t="shared" si="24"/>
        <v>0</v>
      </c>
      <c r="E72" s="1502"/>
      <c r="F72" s="1526"/>
      <c r="G72" s="933"/>
      <c r="H72" s="1625"/>
      <c r="I72" s="1068"/>
      <c r="J72" s="1636"/>
      <c r="K72" s="929" t="str">
        <f>$CA72&amp;CB72</f>
        <v/>
      </c>
      <c r="L72" s="930"/>
      <c r="M72" s="930"/>
      <c r="N72" s="930"/>
      <c r="O72" s="930"/>
      <c r="P72" s="930"/>
      <c r="Q72" s="930"/>
      <c r="R72" s="930"/>
      <c r="S72" s="930"/>
      <c r="T72" s="930"/>
      <c r="U72" s="930"/>
      <c r="V72" s="930"/>
      <c r="W72" s="930"/>
      <c r="X72" s="930"/>
      <c r="Y72" s="930"/>
      <c r="Z72" s="930"/>
      <c r="AA72" s="930"/>
      <c r="AB72" s="930"/>
      <c r="AC72" s="930"/>
      <c r="AD72" s="930"/>
      <c r="AE72" s="930"/>
      <c r="AF72" s="930"/>
      <c r="AG72" s="930"/>
      <c r="AH72" s="930"/>
      <c r="AI72" s="930"/>
      <c r="AJ72" s="930"/>
      <c r="AK72" s="930"/>
      <c r="AL72" s="930"/>
      <c r="AM72" s="930"/>
      <c r="AN72" s="930"/>
      <c r="AO72" s="930"/>
      <c r="AP72" s="931"/>
      <c r="AQ72" s="931"/>
      <c r="AR72" s="931"/>
      <c r="AS72" s="931"/>
      <c r="AT72" s="931"/>
      <c r="AU72" s="931"/>
      <c r="AV72" s="931"/>
      <c r="AW72" s="931"/>
      <c r="AX72" s="931"/>
      <c r="AY72" s="931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>
      <c r="A73" s="1627" t="s">
        <v>254</v>
      </c>
      <c r="B73" s="1595">
        <f>SUM(C73:D73)</f>
        <v>0</v>
      </c>
      <c r="C73" s="1628">
        <f t="shared" si="24"/>
        <v>0</v>
      </c>
      <c r="D73" s="1629">
        <f t="shared" si="24"/>
        <v>0</v>
      </c>
      <c r="E73" s="1530"/>
      <c r="F73" s="1535"/>
      <c r="G73" s="1530"/>
      <c r="H73" s="1630"/>
      <c r="I73" s="5288"/>
      <c r="J73" s="5282"/>
      <c r="K73" s="929" t="str">
        <f t="shared" ref="K73:K74" si="25">$CA73&amp;CB73</f>
        <v/>
      </c>
      <c r="L73" s="930"/>
      <c r="M73" s="930"/>
      <c r="N73" s="930"/>
      <c r="O73" s="930"/>
      <c r="P73" s="930"/>
      <c r="Q73" s="930"/>
      <c r="R73" s="930"/>
      <c r="S73" s="930"/>
      <c r="T73" s="930"/>
      <c r="U73" s="930"/>
      <c r="V73" s="930"/>
      <c r="W73" s="930"/>
      <c r="X73" s="930"/>
      <c r="Y73" s="930"/>
      <c r="Z73" s="930"/>
      <c r="AA73" s="930"/>
      <c r="AB73" s="930"/>
      <c r="AC73" s="930"/>
      <c r="AD73" s="930"/>
      <c r="AE73" s="930"/>
      <c r="AF73" s="930"/>
      <c r="AG73" s="930"/>
      <c r="AH73" s="930"/>
      <c r="AI73" s="930"/>
      <c r="AJ73" s="930"/>
      <c r="AK73" s="930"/>
      <c r="AL73" s="930"/>
      <c r="AM73" s="930"/>
      <c r="AN73" s="930"/>
      <c r="AO73" s="930"/>
      <c r="AP73" s="931"/>
      <c r="AQ73" s="931"/>
      <c r="AR73" s="931"/>
      <c r="AS73" s="931"/>
      <c r="AT73" s="931"/>
      <c r="AU73" s="931"/>
      <c r="AV73" s="931"/>
      <c r="AW73" s="931"/>
      <c r="AX73" s="931"/>
      <c r="AY73" s="931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>
      <c r="A74" s="1597" t="s">
        <v>274</v>
      </c>
      <c r="B74" s="1598">
        <f>SUM(C74:D74)</f>
        <v>0</v>
      </c>
      <c r="C74" s="1631">
        <f t="shared" si="24"/>
        <v>0</v>
      </c>
      <c r="D74" s="1632">
        <f t="shared" si="24"/>
        <v>0</v>
      </c>
      <c r="E74" s="1510"/>
      <c r="F74" s="1511"/>
      <c r="G74" s="1510"/>
      <c r="H74" s="1633"/>
      <c r="I74" s="1724"/>
      <c r="J74" s="1640"/>
      <c r="K74" s="929" t="str">
        <f t="shared" si="25"/>
        <v/>
      </c>
      <c r="L74" s="930"/>
      <c r="M74" s="930"/>
      <c r="N74" s="930"/>
      <c r="O74" s="930"/>
      <c r="P74" s="930"/>
      <c r="Q74" s="930"/>
      <c r="R74" s="930"/>
      <c r="S74" s="930"/>
      <c r="T74" s="930"/>
      <c r="U74" s="930"/>
      <c r="V74" s="930"/>
      <c r="W74" s="930"/>
      <c r="X74" s="930"/>
      <c r="Y74" s="930"/>
      <c r="Z74" s="930"/>
      <c r="AA74" s="930"/>
      <c r="AB74" s="930"/>
      <c r="AC74" s="930"/>
      <c r="AD74" s="930"/>
      <c r="AE74" s="930"/>
      <c r="AF74" s="930"/>
      <c r="AG74" s="930"/>
      <c r="AH74" s="930"/>
      <c r="AI74" s="930"/>
      <c r="AJ74" s="930"/>
      <c r="AK74" s="930"/>
      <c r="AL74" s="930"/>
      <c r="AM74" s="930"/>
      <c r="AN74" s="930"/>
      <c r="AO74" s="930"/>
      <c r="AP74" s="931"/>
      <c r="AQ74" s="931"/>
      <c r="AR74" s="931"/>
      <c r="AS74" s="931"/>
      <c r="AT74" s="931"/>
      <c r="AU74" s="931"/>
      <c r="AV74" s="931"/>
      <c r="AW74" s="931"/>
      <c r="AX74" s="931"/>
      <c r="AY74" s="931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>
      <c r="A75" s="955" t="s">
        <v>275</v>
      </c>
      <c r="B75" s="956"/>
      <c r="C75" s="956"/>
      <c r="D75" s="956"/>
      <c r="E75" s="956"/>
      <c r="F75" s="956"/>
      <c r="G75" s="956"/>
      <c r="H75" s="615"/>
      <c r="I75" s="615"/>
      <c r="J75" s="615"/>
      <c r="K75" s="615"/>
      <c r="L75" s="615"/>
      <c r="M75" s="615"/>
      <c r="N75" s="615"/>
      <c r="O75" s="615"/>
      <c r="P75" s="615"/>
      <c r="Q75" s="615"/>
      <c r="R75" s="615"/>
      <c r="S75" s="615"/>
      <c r="T75" s="615"/>
      <c r="U75" s="615"/>
      <c r="V75" s="615"/>
      <c r="W75" s="615"/>
      <c r="X75" s="615"/>
      <c r="Y75" s="615"/>
      <c r="Z75" s="615"/>
      <c r="AA75" s="615"/>
      <c r="AB75" s="615"/>
      <c r="AC75" s="615"/>
      <c r="AD75" s="615"/>
      <c r="AE75" s="615"/>
      <c r="AF75" s="615"/>
      <c r="AG75" s="615"/>
      <c r="AH75" s="615"/>
      <c r="AI75" s="615"/>
      <c r="AJ75" s="615"/>
      <c r="AK75" s="615"/>
      <c r="AL75" s="615"/>
      <c r="AM75" s="615"/>
      <c r="AN75" s="615"/>
      <c r="AO75" s="615"/>
      <c r="AP75" s="615"/>
      <c r="AQ75" s="615"/>
      <c r="AR75" s="615"/>
      <c r="AS75" s="615"/>
      <c r="AT75" s="615"/>
      <c r="AU75" s="615"/>
      <c r="AV75" s="615"/>
      <c r="AW75" s="615"/>
      <c r="AX75" s="615"/>
      <c r="AY75" s="615"/>
    </row>
    <row r="76" spans="1:90" ht="18" customHeight="1">
      <c r="A76" s="955" t="s">
        <v>276</v>
      </c>
      <c r="B76" s="957"/>
      <c r="C76" s="957"/>
      <c r="D76" s="957"/>
      <c r="E76" s="957"/>
      <c r="F76" s="957"/>
      <c r="G76" s="957"/>
      <c r="H76" s="615"/>
      <c r="I76" s="615"/>
      <c r="J76" s="615"/>
      <c r="K76" s="615"/>
      <c r="L76" s="615"/>
      <c r="M76" s="615"/>
      <c r="N76" s="615"/>
      <c r="O76" s="615"/>
      <c r="P76" s="615"/>
      <c r="Q76" s="615"/>
      <c r="R76" s="615"/>
      <c r="S76" s="615"/>
      <c r="T76" s="615"/>
      <c r="U76" s="615"/>
      <c r="V76" s="615"/>
      <c r="W76" s="615"/>
      <c r="X76" s="615"/>
      <c r="Y76" s="615"/>
      <c r="Z76" s="615"/>
      <c r="AA76" s="615"/>
      <c r="AB76" s="615"/>
      <c r="AC76" s="615"/>
      <c r="AD76" s="615"/>
      <c r="AE76" s="615"/>
      <c r="AF76" s="615"/>
      <c r="AG76" s="615"/>
      <c r="AH76" s="615"/>
      <c r="AI76" s="615"/>
      <c r="AJ76" s="615"/>
      <c r="AK76" s="615"/>
      <c r="AL76" s="615"/>
      <c r="AM76" s="615"/>
      <c r="AN76" s="615"/>
      <c r="AO76" s="615"/>
      <c r="AP76" s="615"/>
      <c r="AQ76" s="615"/>
      <c r="AR76" s="615"/>
      <c r="AS76" s="615"/>
      <c r="AT76" s="615"/>
      <c r="AU76" s="615"/>
      <c r="AV76" s="615"/>
      <c r="AW76" s="615"/>
      <c r="AX76" s="615"/>
      <c r="AY76" s="615"/>
    </row>
    <row r="77" spans="1:90" ht="15" customHeight="1">
      <c r="A77" s="7152" t="s">
        <v>197</v>
      </c>
      <c r="B77" s="7152" t="s">
        <v>77</v>
      </c>
      <c r="C77" s="615"/>
      <c r="D77" s="615"/>
      <c r="E77" s="615"/>
      <c r="F77" s="615"/>
      <c r="G77" s="615"/>
      <c r="H77" s="615"/>
      <c r="I77" s="615"/>
      <c r="J77" s="615"/>
      <c r="K77" s="615"/>
      <c r="L77" s="615"/>
      <c r="M77" s="615"/>
      <c r="N77" s="615"/>
      <c r="O77" s="615"/>
      <c r="P77" s="615"/>
      <c r="Q77" s="615"/>
      <c r="R77" s="615"/>
      <c r="S77" s="615"/>
      <c r="T77" s="615"/>
      <c r="U77" s="615"/>
      <c r="V77" s="615"/>
      <c r="W77" s="615"/>
      <c r="X77" s="615"/>
      <c r="Y77" s="615"/>
      <c r="Z77" s="615"/>
      <c r="AA77" s="615"/>
      <c r="AB77" s="615"/>
      <c r="AC77" s="615"/>
      <c r="AD77" s="615"/>
      <c r="AE77" s="615"/>
      <c r="AF77" s="615"/>
      <c r="AG77" s="615"/>
      <c r="AH77" s="615"/>
      <c r="AI77" s="615"/>
      <c r="AJ77" s="615"/>
      <c r="AK77" s="615"/>
      <c r="AL77" s="615"/>
      <c r="AM77" s="615"/>
      <c r="AN77" s="615"/>
      <c r="AO77" s="615"/>
      <c r="AP77" s="615"/>
      <c r="AQ77" s="615"/>
      <c r="AR77" s="615"/>
      <c r="AS77" s="615"/>
      <c r="AT77" s="615"/>
      <c r="AU77" s="615"/>
      <c r="AV77" s="615"/>
      <c r="AW77" s="615"/>
      <c r="AX77" s="615"/>
      <c r="AY77" s="615"/>
    </row>
    <row r="78" spans="1:90" ht="15" customHeight="1">
      <c r="A78" s="7153"/>
      <c r="B78" s="7154"/>
      <c r="C78" s="615"/>
      <c r="D78" s="615"/>
      <c r="E78" s="615"/>
      <c r="F78" s="615"/>
      <c r="G78" s="615"/>
      <c r="H78" s="615"/>
      <c r="I78" s="615"/>
      <c r="J78" s="615"/>
      <c r="K78" s="615"/>
      <c r="L78" s="615"/>
      <c r="M78" s="615"/>
      <c r="N78" s="615"/>
      <c r="O78" s="615"/>
      <c r="P78" s="615"/>
      <c r="Q78" s="615"/>
      <c r="R78" s="615"/>
      <c r="S78" s="615"/>
      <c r="T78" s="615"/>
      <c r="U78" s="615"/>
      <c r="V78" s="615"/>
      <c r="W78" s="615"/>
      <c r="X78" s="615"/>
      <c r="Y78" s="615"/>
      <c r="Z78" s="615"/>
      <c r="AA78" s="615"/>
      <c r="AB78" s="615"/>
      <c r="AC78" s="615"/>
      <c r="AD78" s="615"/>
      <c r="AE78" s="615"/>
      <c r="AF78" s="615"/>
      <c r="AG78" s="615"/>
      <c r="AH78" s="615"/>
      <c r="AI78" s="615"/>
      <c r="AJ78" s="615"/>
      <c r="AK78" s="615"/>
      <c r="AL78" s="615"/>
      <c r="AM78" s="615"/>
      <c r="AN78" s="615"/>
      <c r="AO78" s="615"/>
      <c r="AP78" s="615"/>
      <c r="AQ78" s="615"/>
      <c r="AR78" s="615"/>
      <c r="AS78" s="615"/>
      <c r="AT78" s="615"/>
      <c r="AU78" s="615"/>
      <c r="AV78" s="615"/>
      <c r="AW78" s="615"/>
      <c r="AX78" s="615"/>
      <c r="AY78" s="615"/>
    </row>
    <row r="79" spans="1:90" ht="15" customHeight="1">
      <c r="A79" s="7154"/>
      <c r="B79" s="1634">
        <f>SUM(B80:B83)</f>
        <v>0</v>
      </c>
      <c r="C79" s="615"/>
      <c r="D79" s="615"/>
      <c r="E79" s="615"/>
      <c r="F79" s="615"/>
      <c r="G79" s="615"/>
      <c r="H79" s="615"/>
      <c r="I79" s="615"/>
      <c r="J79" s="615"/>
      <c r="K79" s="615"/>
      <c r="L79" s="615"/>
      <c r="M79" s="615"/>
      <c r="N79" s="615"/>
      <c r="O79" s="615"/>
      <c r="P79" s="615"/>
      <c r="Q79" s="615"/>
      <c r="R79" s="615"/>
      <c r="S79" s="615"/>
      <c r="T79" s="615"/>
      <c r="U79" s="615"/>
      <c r="V79" s="615"/>
      <c r="W79" s="615"/>
      <c r="X79" s="615"/>
      <c r="Y79" s="615"/>
      <c r="Z79" s="615"/>
      <c r="AA79" s="615"/>
      <c r="AB79" s="615"/>
      <c r="AC79" s="615"/>
      <c r="AD79" s="615"/>
      <c r="AE79" s="615"/>
      <c r="AF79" s="615"/>
      <c r="AG79" s="615"/>
      <c r="AH79" s="615"/>
      <c r="AI79" s="615"/>
      <c r="AJ79" s="615"/>
      <c r="AK79" s="615"/>
      <c r="AL79" s="615"/>
      <c r="AM79" s="615"/>
      <c r="AN79" s="615"/>
      <c r="AO79" s="615"/>
      <c r="AP79" s="615"/>
      <c r="AQ79" s="615"/>
      <c r="AR79" s="615"/>
      <c r="AS79" s="615"/>
      <c r="AT79" s="615"/>
      <c r="AU79" s="615"/>
      <c r="AV79" s="615"/>
      <c r="AW79" s="615"/>
      <c r="AX79" s="615"/>
      <c r="AY79" s="615"/>
    </row>
    <row r="80" spans="1:90" ht="15" customHeight="1">
      <c r="A80" s="1635" t="s">
        <v>277</v>
      </c>
      <c r="B80" s="1636"/>
      <c r="C80" s="615"/>
      <c r="D80" s="615"/>
      <c r="E80" s="615"/>
      <c r="F80" s="615"/>
      <c r="G80" s="615"/>
      <c r="H80" s="615"/>
      <c r="I80" s="615"/>
      <c r="J80" s="615"/>
      <c r="K80" s="615"/>
      <c r="L80" s="615"/>
      <c r="M80" s="615"/>
      <c r="N80" s="615"/>
      <c r="O80" s="615"/>
      <c r="P80" s="615"/>
      <c r="Q80" s="615"/>
      <c r="R80" s="615"/>
      <c r="S80" s="615"/>
      <c r="T80" s="615"/>
      <c r="U80" s="615"/>
      <c r="V80" s="615"/>
      <c r="W80" s="615"/>
      <c r="X80" s="615"/>
      <c r="Y80" s="615"/>
      <c r="Z80" s="615"/>
      <c r="AA80" s="615"/>
      <c r="AB80" s="615"/>
      <c r="AC80" s="615"/>
      <c r="AD80" s="615"/>
      <c r="AE80" s="615"/>
      <c r="AF80" s="615"/>
      <c r="AG80" s="615"/>
      <c r="AH80" s="615"/>
      <c r="AI80" s="615"/>
      <c r="AJ80" s="615"/>
      <c r="AK80" s="615"/>
      <c r="AL80" s="615"/>
      <c r="AM80" s="615"/>
      <c r="AN80" s="615"/>
      <c r="AO80" s="615"/>
      <c r="AP80" s="615"/>
      <c r="AQ80" s="615"/>
      <c r="AR80" s="615"/>
      <c r="AS80" s="615"/>
      <c r="AT80" s="615"/>
      <c r="AU80" s="615"/>
      <c r="AV80" s="615"/>
      <c r="AW80" s="615"/>
      <c r="AX80" s="615"/>
      <c r="AY80" s="615"/>
    </row>
    <row r="81" spans="1:93" ht="15" customHeight="1">
      <c r="A81" s="1637" t="s">
        <v>200</v>
      </c>
      <c r="B81" s="1638"/>
      <c r="C81" s="615"/>
      <c r="D81" s="615"/>
      <c r="E81" s="615"/>
      <c r="F81" s="615"/>
      <c r="G81" s="615"/>
      <c r="H81" s="615"/>
      <c r="I81" s="615"/>
      <c r="J81" s="615"/>
      <c r="K81" s="615"/>
      <c r="L81" s="615"/>
      <c r="M81" s="615"/>
      <c r="N81" s="615"/>
      <c r="O81" s="615"/>
      <c r="P81" s="615"/>
      <c r="Q81" s="615"/>
      <c r="R81" s="615"/>
      <c r="S81" s="615"/>
      <c r="T81" s="615"/>
      <c r="U81" s="615"/>
      <c r="V81" s="615"/>
      <c r="W81" s="615"/>
      <c r="X81" s="615"/>
      <c r="Y81" s="615"/>
      <c r="Z81" s="615"/>
      <c r="AA81" s="615"/>
      <c r="AB81" s="615"/>
      <c r="AC81" s="615"/>
      <c r="AD81" s="615"/>
      <c r="AE81" s="615"/>
      <c r="AF81" s="615"/>
      <c r="AG81" s="615"/>
      <c r="AH81" s="615"/>
      <c r="AI81" s="615"/>
      <c r="AJ81" s="615"/>
      <c r="AK81" s="615"/>
      <c r="AL81" s="615"/>
      <c r="AM81" s="615"/>
      <c r="AN81" s="615"/>
      <c r="AO81" s="615"/>
      <c r="AP81" s="615"/>
      <c r="AQ81" s="615"/>
      <c r="AR81" s="615"/>
      <c r="AS81" s="615"/>
      <c r="AT81" s="615"/>
      <c r="AU81" s="615"/>
      <c r="AV81" s="615"/>
      <c r="AW81" s="615"/>
      <c r="AX81" s="615"/>
      <c r="AY81" s="615"/>
    </row>
    <row r="82" spans="1:93" ht="15" customHeight="1">
      <c r="A82" s="1637" t="s">
        <v>198</v>
      </c>
      <c r="B82" s="1638"/>
      <c r="C82" s="615"/>
      <c r="D82" s="615"/>
      <c r="E82" s="615"/>
      <c r="F82" s="615"/>
      <c r="G82" s="615"/>
      <c r="H82" s="615"/>
      <c r="I82" s="615"/>
      <c r="J82" s="615"/>
      <c r="K82" s="615"/>
      <c r="L82" s="615"/>
      <c r="M82" s="615"/>
      <c r="N82" s="615"/>
      <c r="O82" s="615"/>
      <c r="P82" s="615"/>
      <c r="Q82" s="615"/>
      <c r="R82" s="615"/>
      <c r="S82" s="615"/>
      <c r="T82" s="615"/>
      <c r="U82" s="615"/>
      <c r="V82" s="615"/>
      <c r="W82" s="615"/>
      <c r="X82" s="615"/>
      <c r="Y82" s="615"/>
      <c r="Z82" s="615"/>
      <c r="AA82" s="615"/>
      <c r="AB82" s="615"/>
      <c r="AC82" s="615"/>
      <c r="AD82" s="615"/>
      <c r="AE82" s="615"/>
      <c r="AF82" s="615"/>
      <c r="AG82" s="615"/>
      <c r="AH82" s="615"/>
      <c r="AI82" s="615"/>
      <c r="AJ82" s="615"/>
      <c r="AK82" s="615"/>
      <c r="AL82" s="615"/>
      <c r="AM82" s="615"/>
      <c r="AN82" s="615"/>
      <c r="AO82" s="615"/>
      <c r="AP82" s="615"/>
      <c r="AQ82" s="615"/>
      <c r="AR82" s="615"/>
      <c r="AS82" s="615"/>
      <c r="AT82" s="615"/>
      <c r="AU82" s="615"/>
      <c r="AV82" s="615"/>
      <c r="AW82" s="615"/>
      <c r="AX82" s="615"/>
      <c r="AY82" s="615"/>
    </row>
    <row r="83" spans="1:93" ht="15" customHeight="1">
      <c r="A83" s="1639" t="s">
        <v>278</v>
      </c>
      <c r="B83" s="1640"/>
      <c r="C83" s="615"/>
      <c r="D83" s="615"/>
      <c r="E83" s="615"/>
      <c r="F83" s="615"/>
      <c r="G83" s="615"/>
      <c r="H83" s="615"/>
      <c r="I83" s="615"/>
      <c r="J83" s="615"/>
      <c r="K83" s="615"/>
      <c r="L83" s="615"/>
      <c r="M83" s="615"/>
      <c r="N83" s="615"/>
      <c r="O83" s="615"/>
      <c r="P83" s="615"/>
      <c r="Q83" s="615"/>
      <c r="R83" s="615"/>
      <c r="S83" s="615"/>
      <c r="T83" s="615"/>
      <c r="U83" s="615"/>
      <c r="V83" s="615"/>
      <c r="W83" s="615"/>
      <c r="X83" s="615"/>
      <c r="Y83" s="615"/>
      <c r="Z83" s="615"/>
      <c r="AA83" s="615"/>
      <c r="AB83" s="615"/>
      <c r="AC83" s="615"/>
      <c r="AD83" s="615"/>
      <c r="AE83" s="615"/>
      <c r="AF83" s="615"/>
      <c r="AG83" s="615"/>
      <c r="AH83" s="615"/>
      <c r="AI83" s="615"/>
      <c r="AJ83" s="615"/>
      <c r="AK83" s="615"/>
      <c r="AL83" s="615"/>
      <c r="AM83" s="615"/>
      <c r="AN83" s="615"/>
      <c r="AO83" s="615"/>
      <c r="AP83" s="615"/>
      <c r="AQ83" s="615"/>
      <c r="AR83" s="615"/>
      <c r="AS83" s="615"/>
      <c r="AT83" s="615"/>
      <c r="AU83" s="615"/>
      <c r="AV83" s="615"/>
      <c r="AW83" s="615"/>
      <c r="AX83" s="615"/>
      <c r="AY83" s="615"/>
    </row>
    <row r="84" spans="1:93" ht="18" customHeight="1">
      <c r="A84" s="918" t="s">
        <v>279</v>
      </c>
      <c r="B84" s="615"/>
      <c r="C84" s="615"/>
      <c r="D84" s="615"/>
      <c r="E84" s="615"/>
      <c r="F84" s="615"/>
      <c r="G84" s="615"/>
      <c r="H84" s="615"/>
      <c r="I84" s="615"/>
      <c r="J84" s="615"/>
      <c r="K84" s="615"/>
      <c r="L84" s="615"/>
      <c r="M84" s="615"/>
      <c r="N84" s="615"/>
      <c r="O84" s="615"/>
      <c r="P84" s="615"/>
      <c r="Q84" s="615"/>
      <c r="R84" s="615"/>
      <c r="S84" s="615"/>
      <c r="T84" s="615"/>
      <c r="U84" s="615"/>
      <c r="V84" s="615"/>
      <c r="W84" s="615"/>
      <c r="X84" s="615"/>
      <c r="Y84" s="615"/>
      <c r="Z84" s="615"/>
      <c r="AA84" s="615"/>
      <c r="AB84" s="615"/>
      <c r="AC84" s="615"/>
      <c r="AD84" s="615"/>
      <c r="AE84" s="615"/>
      <c r="AF84" s="615"/>
      <c r="AG84" s="615"/>
      <c r="AH84" s="615"/>
      <c r="AI84" s="615"/>
      <c r="AJ84" s="615"/>
      <c r="AK84" s="615"/>
      <c r="AL84" s="615"/>
      <c r="AM84" s="615"/>
      <c r="AN84" s="615"/>
      <c r="AO84" s="615"/>
      <c r="AP84" s="615"/>
      <c r="AQ84" s="615"/>
      <c r="AR84" s="615"/>
      <c r="AS84" s="615"/>
      <c r="AT84" s="615"/>
      <c r="AU84" s="615"/>
      <c r="AV84" s="615"/>
      <c r="AW84" s="615"/>
      <c r="AX84" s="615"/>
      <c r="AY84" s="615"/>
    </row>
    <row r="85" spans="1:93" ht="52.5">
      <c r="A85" s="1488" t="s">
        <v>280</v>
      </c>
      <c r="B85" s="1485" t="s">
        <v>281</v>
      </c>
      <c r="C85" s="1491" t="s">
        <v>282</v>
      </c>
      <c r="D85" s="1515" t="s">
        <v>283</v>
      </c>
      <c r="E85" s="1515" t="s">
        <v>284</v>
      </c>
      <c r="F85" s="1490" t="s">
        <v>285</v>
      </c>
      <c r="G85" s="615"/>
      <c r="H85" s="615"/>
      <c r="I85" s="615"/>
      <c r="J85" s="615"/>
      <c r="K85" s="615"/>
      <c r="L85" s="615"/>
      <c r="M85" s="615"/>
      <c r="N85" s="615"/>
      <c r="O85" s="615"/>
      <c r="P85" s="615"/>
      <c r="Q85" s="615"/>
      <c r="R85" s="615"/>
      <c r="S85" s="615"/>
      <c r="T85" s="615"/>
      <c r="U85" s="615"/>
      <c r="V85" s="615"/>
      <c r="W85" s="615"/>
      <c r="X85" s="615"/>
      <c r="Y85" s="615"/>
      <c r="Z85" s="615"/>
      <c r="AA85" s="615"/>
      <c r="AB85" s="615"/>
      <c r="AC85" s="615"/>
      <c r="AD85" s="615"/>
      <c r="AE85" s="615"/>
      <c r="AF85" s="615"/>
      <c r="AG85" s="615"/>
      <c r="AH85" s="615"/>
      <c r="AI85" s="615"/>
      <c r="AJ85" s="615"/>
      <c r="AK85" s="615"/>
      <c r="AL85" s="615"/>
      <c r="AM85" s="615"/>
      <c r="AN85" s="615"/>
      <c r="AO85" s="615"/>
      <c r="AP85" s="615"/>
      <c r="AQ85" s="615"/>
      <c r="AR85" s="615"/>
      <c r="AS85" s="615"/>
      <c r="AT85" s="615"/>
      <c r="AU85" s="615"/>
      <c r="AV85" s="615"/>
      <c r="AW85" s="615"/>
      <c r="AX85" s="615"/>
      <c r="AY85" s="615"/>
    </row>
    <row r="86" spans="1:93" ht="15" customHeight="1">
      <c r="A86" s="1641" t="s">
        <v>286</v>
      </c>
      <c r="B86" s="1642"/>
      <c r="C86" s="1502"/>
      <c r="D86" s="943"/>
      <c r="E86" s="943"/>
      <c r="F86" s="1545"/>
      <c r="G86" s="929" t="str">
        <f>$CA86&amp;CB86&amp;CC86&amp;CD86&amp;CE86</f>
        <v/>
      </c>
      <c r="H86" s="615"/>
      <c r="I86" s="615"/>
      <c r="J86" s="615"/>
      <c r="K86" s="615"/>
      <c r="L86" s="615"/>
      <c r="M86" s="615"/>
      <c r="N86" s="615"/>
      <c r="O86" s="615"/>
      <c r="P86" s="615"/>
      <c r="Q86" s="615"/>
      <c r="R86" s="615"/>
      <c r="S86" s="615"/>
      <c r="T86" s="615"/>
      <c r="U86" s="615"/>
      <c r="V86" s="615"/>
      <c r="W86" s="615"/>
      <c r="X86" s="615"/>
      <c r="Y86" s="615"/>
      <c r="Z86" s="615"/>
      <c r="AA86" s="615"/>
      <c r="AB86" s="615"/>
      <c r="AC86" s="615"/>
      <c r="AD86" s="615"/>
      <c r="AE86" s="615"/>
      <c r="AF86" s="615"/>
      <c r="AG86" s="615"/>
      <c r="AH86" s="615"/>
      <c r="AI86" s="615"/>
      <c r="AJ86" s="615"/>
      <c r="AK86" s="615"/>
      <c r="AL86" s="615"/>
      <c r="AM86" s="615"/>
      <c r="AN86" s="615"/>
      <c r="AO86" s="615"/>
      <c r="AP86" s="615"/>
      <c r="AQ86" s="615"/>
      <c r="AR86" s="615"/>
      <c r="AS86" s="615"/>
      <c r="AT86" s="615"/>
      <c r="AU86" s="615"/>
      <c r="AV86" s="615"/>
      <c r="AW86" s="615"/>
      <c r="AX86" s="615"/>
      <c r="AY86" s="615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>
      <c r="A87" s="1643" t="s">
        <v>287</v>
      </c>
      <c r="B87" s="1077"/>
      <c r="C87" s="1074"/>
      <c r="D87" s="952"/>
      <c r="E87" s="952"/>
      <c r="F87" s="940"/>
      <c r="G87" s="929" t="str">
        <f>$CA87&amp;CB87&amp;CC87&amp;CD87&amp;CE87</f>
        <v/>
      </c>
      <c r="H87" s="615"/>
      <c r="I87" s="615"/>
      <c r="J87" s="615"/>
      <c r="K87" s="615"/>
      <c r="L87" s="615"/>
      <c r="M87" s="615"/>
      <c r="N87" s="615"/>
      <c r="O87" s="615"/>
      <c r="P87" s="615"/>
      <c r="Q87" s="615"/>
      <c r="R87" s="615"/>
      <c r="S87" s="615"/>
      <c r="T87" s="615"/>
      <c r="U87" s="615"/>
      <c r="V87" s="615"/>
      <c r="W87" s="615"/>
      <c r="X87" s="615"/>
      <c r="Y87" s="615"/>
      <c r="Z87" s="615"/>
      <c r="AA87" s="615"/>
      <c r="AB87" s="615"/>
      <c r="AC87" s="615"/>
      <c r="AD87" s="615"/>
      <c r="AE87" s="615"/>
      <c r="AF87" s="615"/>
      <c r="AG87" s="615"/>
      <c r="AH87" s="615"/>
      <c r="AI87" s="615"/>
      <c r="AJ87" s="615"/>
      <c r="AK87" s="615"/>
      <c r="AL87" s="615"/>
      <c r="AM87" s="615"/>
      <c r="AN87" s="615"/>
      <c r="AO87" s="615"/>
      <c r="AP87" s="615"/>
      <c r="AQ87" s="615"/>
      <c r="AR87" s="615"/>
      <c r="AS87" s="615"/>
      <c r="AT87" s="615"/>
      <c r="AU87" s="615"/>
      <c r="AV87" s="615"/>
      <c r="AW87" s="615"/>
      <c r="AX87" s="615"/>
      <c r="AY87" s="615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>
      <c r="A88" s="918" t="s">
        <v>288</v>
      </c>
      <c r="B88" s="922"/>
      <c r="C88" s="922"/>
      <c r="D88" s="922"/>
      <c r="E88" s="922"/>
      <c r="F88" s="957"/>
      <c r="G88" s="615"/>
      <c r="H88" s="615"/>
      <c r="I88" s="615"/>
      <c r="J88" s="615"/>
      <c r="K88" s="615"/>
      <c r="L88" s="615"/>
      <c r="M88" s="615"/>
      <c r="N88" s="615"/>
      <c r="O88" s="615"/>
      <c r="P88" s="615"/>
      <c r="Q88" s="615"/>
      <c r="R88" s="615"/>
      <c r="S88" s="615"/>
      <c r="T88" s="615"/>
      <c r="U88" s="615"/>
      <c r="V88" s="615"/>
      <c r="W88" s="615"/>
      <c r="X88" s="615"/>
      <c r="Y88" s="615"/>
      <c r="Z88" s="615"/>
      <c r="AA88" s="615"/>
      <c r="AB88" s="615"/>
      <c r="AC88" s="615"/>
      <c r="AD88" s="615"/>
      <c r="AE88" s="615"/>
      <c r="AF88" s="615"/>
      <c r="AG88" s="615"/>
      <c r="AH88" s="615"/>
      <c r="AI88" s="615"/>
      <c r="AJ88" s="615"/>
      <c r="AK88" s="615"/>
      <c r="AL88" s="615"/>
      <c r="AM88" s="615"/>
      <c r="AN88" s="615"/>
      <c r="AO88" s="615"/>
      <c r="AP88" s="615"/>
      <c r="AQ88" s="615"/>
      <c r="AR88" s="615"/>
      <c r="AS88" s="615"/>
      <c r="AT88" s="615"/>
      <c r="AU88" s="615"/>
      <c r="AV88" s="615"/>
      <c r="AW88" s="615"/>
      <c r="AX88" s="615"/>
      <c r="AY88" s="615"/>
    </row>
    <row r="89" spans="1:93" ht="39" customHeight="1">
      <c r="A89" s="7294" t="s">
        <v>289</v>
      </c>
      <c r="B89" s="7205"/>
      <c r="C89" s="1491" t="s">
        <v>290</v>
      </c>
      <c r="D89" s="1515" t="s">
        <v>291</v>
      </c>
      <c r="E89" s="1515" t="s">
        <v>292</v>
      </c>
      <c r="F89" s="1515" t="s">
        <v>293</v>
      </c>
      <c r="G89" s="1600" t="s">
        <v>294</v>
      </c>
      <c r="H89" s="1490" t="s">
        <v>295</v>
      </c>
      <c r="I89" s="615"/>
      <c r="J89" s="615"/>
      <c r="K89" s="615"/>
      <c r="L89" s="615"/>
      <c r="M89" s="615"/>
      <c r="N89" s="615"/>
      <c r="O89" s="615"/>
      <c r="P89" s="615"/>
      <c r="Q89" s="615"/>
      <c r="R89" s="615"/>
      <c r="S89" s="615"/>
      <c r="T89" s="615"/>
      <c r="U89" s="615"/>
      <c r="V89" s="615"/>
      <c r="W89" s="615"/>
      <c r="X89" s="615"/>
      <c r="Y89" s="615"/>
      <c r="Z89" s="615"/>
      <c r="AA89" s="615"/>
      <c r="AB89" s="615"/>
      <c r="AC89" s="615"/>
      <c r="AD89" s="615"/>
      <c r="AE89" s="615"/>
      <c r="AF89" s="615"/>
      <c r="AG89" s="615"/>
      <c r="AH89" s="615"/>
      <c r="AI89" s="615"/>
      <c r="AJ89" s="615"/>
      <c r="AK89" s="615"/>
      <c r="AL89" s="615"/>
      <c r="AM89" s="615"/>
      <c r="AN89" s="615"/>
      <c r="AO89" s="615"/>
      <c r="AP89" s="615"/>
      <c r="AQ89" s="615"/>
      <c r="AR89" s="615"/>
      <c r="AS89" s="615"/>
      <c r="AT89" s="615"/>
      <c r="AU89" s="615"/>
      <c r="AV89" s="615"/>
      <c r="AW89" s="615"/>
      <c r="AX89" s="615"/>
      <c r="AY89" s="615"/>
    </row>
    <row r="90" spans="1:93" ht="24" customHeight="1">
      <c r="A90" s="7489" t="s">
        <v>296</v>
      </c>
      <c r="B90" s="1644" t="s">
        <v>297</v>
      </c>
      <c r="C90" s="1604"/>
      <c r="D90" s="944"/>
      <c r="E90" s="944"/>
      <c r="F90" s="943"/>
      <c r="G90" s="1645"/>
      <c r="H90" s="1503"/>
      <c r="I90" s="929" t="str">
        <f>$CA90</f>
        <v/>
      </c>
      <c r="J90" s="615"/>
      <c r="K90" s="615"/>
      <c r="L90" s="615"/>
      <c r="M90" s="615"/>
      <c r="N90" s="615"/>
      <c r="O90" s="615"/>
      <c r="P90" s="615"/>
      <c r="Q90" s="615"/>
      <c r="R90" s="615"/>
      <c r="S90" s="615"/>
      <c r="T90" s="615"/>
      <c r="U90" s="615"/>
      <c r="V90" s="615"/>
      <c r="W90" s="615"/>
      <c r="X90" s="615"/>
      <c r="Y90" s="615"/>
      <c r="Z90" s="615"/>
      <c r="AA90" s="615"/>
      <c r="AB90" s="615"/>
      <c r="AC90" s="615"/>
      <c r="AD90" s="615"/>
      <c r="AE90" s="615"/>
      <c r="AF90" s="615"/>
      <c r="AG90" s="615"/>
      <c r="AH90" s="615"/>
      <c r="AI90" s="615"/>
      <c r="AJ90" s="615"/>
      <c r="AK90" s="615"/>
      <c r="AL90" s="615"/>
      <c r="AM90" s="615"/>
      <c r="AN90" s="615"/>
      <c r="AO90" s="615"/>
      <c r="AP90" s="615"/>
      <c r="AQ90" s="615"/>
      <c r="AR90" s="615"/>
      <c r="AS90" s="615"/>
      <c r="AT90" s="615"/>
      <c r="AU90" s="615"/>
      <c r="AV90" s="615"/>
      <c r="AW90" s="615"/>
      <c r="AX90" s="615"/>
      <c r="AY90" s="615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>
      <c r="A91" s="7490"/>
      <c r="B91" s="1646" t="s">
        <v>298</v>
      </c>
      <c r="C91" s="1618"/>
      <c r="D91" s="1647"/>
      <c r="E91" s="1647"/>
      <c r="F91" s="1616"/>
      <c r="G91" s="1617"/>
      <c r="H91" s="1511"/>
      <c r="I91" s="929" t="str">
        <f t="shared" ref="I91:I92" si="30">$CA91</f>
        <v/>
      </c>
      <c r="J91" s="615"/>
      <c r="K91" s="615"/>
      <c r="L91" s="615"/>
      <c r="M91" s="615"/>
      <c r="N91" s="615"/>
      <c r="O91" s="615"/>
      <c r="P91" s="615"/>
      <c r="Q91" s="615"/>
      <c r="R91" s="615"/>
      <c r="S91" s="615"/>
      <c r="T91" s="615"/>
      <c r="U91" s="615"/>
      <c r="V91" s="615"/>
      <c r="W91" s="615"/>
      <c r="X91" s="615"/>
      <c r="Y91" s="615"/>
      <c r="Z91" s="615"/>
      <c r="AA91" s="615"/>
      <c r="AB91" s="615"/>
      <c r="AC91" s="615"/>
      <c r="AD91" s="615"/>
      <c r="AE91" s="615"/>
      <c r="AF91" s="615"/>
      <c r="AG91" s="615"/>
      <c r="AH91" s="615"/>
      <c r="AI91" s="615"/>
      <c r="AJ91" s="615"/>
      <c r="AK91" s="615"/>
      <c r="AL91" s="615"/>
      <c r="AM91" s="615"/>
      <c r="AN91" s="615"/>
      <c r="AO91" s="615"/>
      <c r="AP91" s="615"/>
      <c r="AQ91" s="615"/>
      <c r="AR91" s="615"/>
      <c r="AS91" s="615"/>
      <c r="AT91" s="615"/>
      <c r="AU91" s="615"/>
      <c r="AV91" s="615"/>
      <c r="AW91" s="615"/>
      <c r="AX91" s="615"/>
      <c r="AY91" s="615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>
      <c r="A92" s="7197" t="s">
        <v>299</v>
      </c>
      <c r="B92" s="1648" t="s">
        <v>300</v>
      </c>
      <c r="C92" s="1502"/>
      <c r="D92" s="943"/>
      <c r="E92" s="943"/>
      <c r="F92" s="958"/>
      <c r="G92" s="1649"/>
      <c r="H92" s="1650"/>
      <c r="I92" s="929" t="str">
        <f t="shared" si="30"/>
        <v/>
      </c>
      <c r="J92" s="615"/>
      <c r="K92" s="615"/>
      <c r="L92" s="615"/>
      <c r="M92" s="615"/>
      <c r="N92" s="615"/>
      <c r="O92" s="615"/>
      <c r="P92" s="615"/>
      <c r="Q92" s="615"/>
      <c r="R92" s="615"/>
      <c r="S92" s="615"/>
      <c r="T92" s="615"/>
      <c r="U92" s="615"/>
      <c r="V92" s="615"/>
      <c r="W92" s="615"/>
      <c r="X92" s="615"/>
      <c r="Y92" s="615"/>
      <c r="Z92" s="615"/>
      <c r="AA92" s="615"/>
      <c r="AB92" s="615"/>
      <c r="AC92" s="615"/>
      <c r="AD92" s="615"/>
      <c r="AE92" s="615"/>
      <c r="AF92" s="615"/>
      <c r="AG92" s="615"/>
      <c r="AH92" s="615"/>
      <c r="AI92" s="615"/>
      <c r="AJ92" s="615"/>
      <c r="AK92" s="615"/>
      <c r="AL92" s="615"/>
      <c r="AM92" s="615"/>
      <c r="AN92" s="615"/>
      <c r="AO92" s="615"/>
      <c r="AP92" s="615"/>
      <c r="AQ92" s="615"/>
      <c r="AR92" s="615"/>
      <c r="AS92" s="615"/>
      <c r="AT92" s="615"/>
      <c r="AU92" s="615"/>
      <c r="AV92" s="615"/>
      <c r="AW92" s="615"/>
      <c r="AX92" s="615"/>
      <c r="AY92" s="615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>
      <c r="A93" s="7198"/>
      <c r="B93" s="1646" t="s">
        <v>301</v>
      </c>
      <c r="C93" s="1510"/>
      <c r="D93" s="1616"/>
      <c r="E93" s="1616"/>
      <c r="F93" s="1614"/>
      <c r="G93" s="1651"/>
      <c r="H93" s="1652"/>
      <c r="I93" s="929" t="str">
        <f>$CA93</f>
        <v/>
      </c>
      <c r="J93" s="615"/>
      <c r="K93" s="615"/>
      <c r="L93" s="615"/>
      <c r="M93" s="615"/>
      <c r="N93" s="615"/>
      <c r="O93" s="615"/>
      <c r="P93" s="615"/>
      <c r="Q93" s="615"/>
      <c r="R93" s="615"/>
      <c r="S93" s="615"/>
      <c r="T93" s="615"/>
      <c r="U93" s="615"/>
      <c r="V93" s="615"/>
      <c r="W93" s="615"/>
      <c r="X93" s="615"/>
      <c r="Y93" s="615"/>
      <c r="Z93" s="615"/>
      <c r="AA93" s="615"/>
      <c r="AB93" s="615"/>
      <c r="AC93" s="615"/>
      <c r="AD93" s="615"/>
      <c r="AE93" s="615"/>
      <c r="AF93" s="615"/>
      <c r="AG93" s="615"/>
      <c r="AH93" s="615"/>
      <c r="AI93" s="615"/>
      <c r="AJ93" s="615"/>
      <c r="AK93" s="615"/>
      <c r="AL93" s="615"/>
      <c r="AM93" s="615"/>
      <c r="AN93" s="615"/>
      <c r="AO93" s="615"/>
      <c r="AP93" s="615"/>
      <c r="AQ93" s="615"/>
      <c r="AR93" s="615"/>
      <c r="AS93" s="615"/>
      <c r="AT93" s="615"/>
      <c r="AU93" s="615"/>
      <c r="AV93" s="615"/>
      <c r="AW93" s="615"/>
      <c r="AX93" s="615"/>
      <c r="AY93" s="615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>
      <c r="A94" s="918" t="s">
        <v>302</v>
      </c>
      <c r="B94" s="959"/>
      <c r="C94" s="960"/>
      <c r="D94" s="960"/>
      <c r="E94" s="960"/>
      <c r="F94" s="921"/>
      <c r="G94" s="956"/>
      <c r="H94" s="961"/>
      <c r="I94" s="921"/>
      <c r="J94" s="615"/>
      <c r="K94" s="615"/>
      <c r="L94" s="615"/>
      <c r="M94" s="615"/>
      <c r="N94" s="615"/>
      <c r="O94" s="615"/>
      <c r="P94" s="615"/>
      <c r="Q94" s="615"/>
      <c r="R94" s="615"/>
      <c r="S94" s="615"/>
      <c r="T94" s="615"/>
      <c r="U94" s="615"/>
      <c r="V94" s="615"/>
      <c r="W94" s="615"/>
      <c r="X94" s="615"/>
      <c r="Y94" s="615"/>
      <c r="Z94" s="615"/>
      <c r="AA94" s="615"/>
      <c r="AB94" s="615"/>
      <c r="AC94" s="615"/>
      <c r="AD94" s="615"/>
      <c r="AE94" s="615"/>
      <c r="AF94" s="615"/>
      <c r="AG94" s="615"/>
      <c r="AH94" s="615"/>
      <c r="AI94" s="615"/>
      <c r="AJ94" s="615"/>
      <c r="AK94" s="615"/>
      <c r="AL94" s="615"/>
      <c r="AM94" s="615"/>
      <c r="AN94" s="615"/>
      <c r="AO94" s="615"/>
      <c r="AP94" s="615"/>
      <c r="AQ94" s="615"/>
      <c r="AR94" s="615"/>
      <c r="AS94" s="615"/>
      <c r="AT94" s="615"/>
      <c r="AU94" s="615"/>
      <c r="AV94" s="615"/>
      <c r="AW94" s="615"/>
      <c r="AX94" s="615"/>
      <c r="AY94" s="615"/>
    </row>
    <row r="95" spans="1:93" ht="15" customHeight="1">
      <c r="A95" s="7179" t="s">
        <v>197</v>
      </c>
      <c r="B95" s="7205"/>
      <c r="C95" s="7138" t="s">
        <v>77</v>
      </c>
      <c r="D95" s="7263"/>
      <c r="E95" s="7268"/>
      <c r="F95" s="7138" t="s">
        <v>94</v>
      </c>
      <c r="G95" s="7268"/>
      <c r="H95" s="7138" t="s">
        <v>44</v>
      </c>
      <c r="I95" s="7268"/>
      <c r="J95" s="615"/>
      <c r="K95" s="615"/>
      <c r="L95" s="615"/>
      <c r="M95" s="615"/>
      <c r="N95" s="615"/>
      <c r="O95" s="615"/>
      <c r="P95" s="615"/>
      <c r="Q95" s="615"/>
      <c r="R95" s="615"/>
      <c r="S95" s="615"/>
      <c r="T95" s="615"/>
      <c r="U95" s="615"/>
      <c r="V95" s="615"/>
      <c r="W95" s="615"/>
      <c r="X95" s="615"/>
      <c r="Y95" s="615"/>
      <c r="Z95" s="615"/>
      <c r="AA95" s="615"/>
      <c r="AB95" s="615"/>
      <c r="AC95" s="615"/>
      <c r="AD95" s="615"/>
      <c r="AE95" s="615"/>
      <c r="AF95" s="615"/>
      <c r="AG95" s="615"/>
      <c r="AH95" s="615"/>
      <c r="AI95" s="615"/>
      <c r="AJ95" s="615"/>
      <c r="AK95" s="615"/>
      <c r="AL95" s="615"/>
      <c r="AM95" s="615"/>
      <c r="AN95" s="615"/>
      <c r="AO95" s="615"/>
      <c r="AP95" s="615"/>
      <c r="AQ95" s="615"/>
      <c r="AR95" s="615"/>
      <c r="AS95" s="615"/>
      <c r="AT95" s="615"/>
      <c r="AU95" s="615"/>
      <c r="AV95" s="615"/>
      <c r="AW95" s="615"/>
      <c r="AX95" s="615"/>
      <c r="AY95" s="615"/>
    </row>
    <row r="96" spans="1:93" ht="15" customHeight="1">
      <c r="A96" s="7249"/>
      <c r="B96" s="7201"/>
      <c r="C96" s="1491" t="s">
        <v>79</v>
      </c>
      <c r="D96" s="1492" t="s">
        <v>58</v>
      </c>
      <c r="E96" s="1490" t="s">
        <v>59</v>
      </c>
      <c r="F96" s="1491" t="s">
        <v>58</v>
      </c>
      <c r="G96" s="1490" t="s">
        <v>59</v>
      </c>
      <c r="H96" s="1491" t="s">
        <v>58</v>
      </c>
      <c r="I96" s="1490" t="s">
        <v>59</v>
      </c>
      <c r="J96" s="615"/>
      <c r="K96" s="615"/>
      <c r="L96" s="615"/>
      <c r="M96" s="615"/>
      <c r="N96" s="615"/>
      <c r="O96" s="615"/>
      <c r="P96" s="615"/>
      <c r="Q96" s="615"/>
      <c r="R96" s="615"/>
      <c r="S96" s="615"/>
      <c r="T96" s="615"/>
      <c r="U96" s="615"/>
      <c r="V96" s="615"/>
      <c r="W96" s="615"/>
      <c r="X96" s="615"/>
      <c r="Y96" s="615"/>
      <c r="Z96" s="615"/>
      <c r="AA96" s="615"/>
      <c r="AB96" s="615"/>
      <c r="AC96" s="615"/>
      <c r="AD96" s="615"/>
      <c r="AE96" s="615"/>
      <c r="AF96" s="615"/>
      <c r="AG96" s="615"/>
      <c r="AH96" s="615"/>
      <c r="AI96" s="615"/>
      <c r="AJ96" s="615"/>
      <c r="AK96" s="615"/>
      <c r="AL96" s="615"/>
      <c r="AM96" s="615"/>
      <c r="AN96" s="615"/>
      <c r="AO96" s="615"/>
      <c r="AP96" s="615"/>
      <c r="AQ96" s="615"/>
      <c r="AR96" s="615"/>
      <c r="AS96" s="615"/>
      <c r="AT96" s="615"/>
      <c r="AU96" s="615"/>
      <c r="AV96" s="615"/>
      <c r="AW96" s="615"/>
      <c r="AX96" s="615"/>
      <c r="AY96" s="615"/>
    </row>
    <row r="97" spans="1:90" ht="15" customHeight="1">
      <c r="A97" s="7138" t="s">
        <v>77</v>
      </c>
      <c r="B97" s="7268"/>
      <c r="C97" s="1586">
        <f t="shared" ref="C97:I97" si="33">SUM(C98:C102)</f>
        <v>0</v>
      </c>
      <c r="D97" s="1653">
        <f t="shared" si="33"/>
        <v>0</v>
      </c>
      <c r="E97" s="1587">
        <f t="shared" si="33"/>
        <v>0</v>
      </c>
      <c r="F97" s="1586">
        <f>SUM(F98:F102)</f>
        <v>0</v>
      </c>
      <c r="G97" s="1587">
        <f t="shared" si="33"/>
        <v>0</v>
      </c>
      <c r="H97" s="1586">
        <f t="shared" si="33"/>
        <v>0</v>
      </c>
      <c r="I97" s="1587">
        <f t="shared" si="33"/>
        <v>0</v>
      </c>
      <c r="J97" s="615"/>
      <c r="K97" s="615"/>
      <c r="L97" s="615"/>
      <c r="M97" s="615"/>
      <c r="N97" s="615"/>
      <c r="O97" s="615"/>
      <c r="P97" s="615"/>
      <c r="Q97" s="615"/>
      <c r="R97" s="615"/>
      <c r="S97" s="615"/>
      <c r="T97" s="615"/>
      <c r="U97" s="615"/>
      <c r="V97" s="615"/>
      <c r="W97" s="615"/>
      <c r="X97" s="615"/>
      <c r="Y97" s="615"/>
      <c r="Z97" s="615"/>
      <c r="AA97" s="615"/>
      <c r="AB97" s="615"/>
      <c r="AC97" s="615"/>
      <c r="AD97" s="615"/>
      <c r="AE97" s="615"/>
      <c r="AF97" s="615"/>
      <c r="AG97" s="615"/>
      <c r="AH97" s="615"/>
      <c r="AI97" s="615"/>
      <c r="AJ97" s="615"/>
      <c r="AK97" s="615"/>
      <c r="AL97" s="615"/>
      <c r="AM97" s="615"/>
      <c r="AN97" s="615"/>
      <c r="AO97" s="615"/>
      <c r="AP97" s="615"/>
      <c r="AQ97" s="615"/>
      <c r="AR97" s="615"/>
      <c r="AS97" s="615"/>
      <c r="AT97" s="615"/>
      <c r="AU97" s="615"/>
      <c r="AV97" s="615"/>
      <c r="AW97" s="615"/>
      <c r="AX97" s="615"/>
      <c r="AY97" s="615"/>
    </row>
    <row r="98" spans="1:90" ht="15" customHeight="1">
      <c r="A98" s="7487" t="s">
        <v>198</v>
      </c>
      <c r="B98" s="7488"/>
      <c r="C98" s="1654">
        <f>SUM(D98+E98)</f>
        <v>0</v>
      </c>
      <c r="D98" s="1655">
        <f>SUM(F98+H98)</f>
        <v>0</v>
      </c>
      <c r="E98" s="1570">
        <f>SUM(G98+I98)</f>
        <v>0</v>
      </c>
      <c r="F98" s="1502"/>
      <c r="G98" s="1503"/>
      <c r="H98" s="1502"/>
      <c r="I98" s="1545"/>
      <c r="J98" s="615"/>
      <c r="K98" s="615"/>
      <c r="L98" s="615"/>
      <c r="M98" s="615"/>
      <c r="N98" s="615"/>
      <c r="O98" s="615"/>
      <c r="P98" s="615"/>
      <c r="Q98" s="615"/>
      <c r="R98" s="615"/>
      <c r="S98" s="615"/>
      <c r="T98" s="615"/>
      <c r="U98" s="615"/>
      <c r="V98" s="615"/>
      <c r="W98" s="615"/>
      <c r="X98" s="615"/>
      <c r="Y98" s="615"/>
      <c r="Z98" s="615"/>
      <c r="AA98" s="615"/>
      <c r="AB98" s="615"/>
      <c r="AC98" s="615"/>
      <c r="AD98" s="615"/>
      <c r="AE98" s="615"/>
      <c r="AF98" s="615"/>
      <c r="AG98" s="615"/>
      <c r="AH98" s="615"/>
      <c r="AI98" s="615"/>
      <c r="AJ98" s="615"/>
      <c r="AK98" s="615"/>
      <c r="AL98" s="615"/>
      <c r="AM98" s="615"/>
      <c r="AN98" s="615"/>
      <c r="AO98" s="615"/>
      <c r="AP98" s="615"/>
      <c r="AQ98" s="615"/>
      <c r="AR98" s="615"/>
      <c r="AS98" s="615"/>
      <c r="AT98" s="615"/>
      <c r="AU98" s="615"/>
      <c r="AV98" s="615"/>
      <c r="AW98" s="615"/>
      <c r="AX98" s="615"/>
      <c r="AY98" s="615"/>
    </row>
    <row r="99" spans="1:90" ht="15" customHeight="1">
      <c r="A99" s="7465" t="s">
        <v>278</v>
      </c>
      <c r="B99" s="7381"/>
      <c r="C99" s="1656">
        <f>SUM(D99+E99)</f>
        <v>0</v>
      </c>
      <c r="D99" s="1657">
        <f t="shared" ref="D99:E102" si="34">SUM(F99+H99)</f>
        <v>0</v>
      </c>
      <c r="E99" s="1574">
        <f t="shared" si="34"/>
        <v>0</v>
      </c>
      <c r="F99" s="933"/>
      <c r="G99" s="1526"/>
      <c r="H99" s="933"/>
      <c r="I99" s="934"/>
      <c r="J99" s="615"/>
      <c r="K99" s="615"/>
      <c r="L99" s="615"/>
      <c r="M99" s="615"/>
      <c r="N99" s="615"/>
      <c r="O99" s="615"/>
      <c r="P99" s="615"/>
      <c r="Q99" s="615"/>
      <c r="R99" s="615"/>
      <c r="S99" s="615"/>
      <c r="T99" s="615"/>
      <c r="U99" s="615"/>
      <c r="V99" s="615"/>
      <c r="W99" s="615"/>
      <c r="X99" s="615"/>
      <c r="Y99" s="615"/>
      <c r="Z99" s="615"/>
      <c r="AA99" s="615"/>
      <c r="AB99" s="615"/>
      <c r="AC99" s="615"/>
      <c r="AD99" s="615"/>
      <c r="AE99" s="615"/>
      <c r="AF99" s="615"/>
      <c r="AG99" s="615"/>
      <c r="AH99" s="615"/>
      <c r="AI99" s="615"/>
      <c r="AJ99" s="615"/>
      <c r="AK99" s="615"/>
      <c r="AL99" s="615"/>
      <c r="AM99" s="615"/>
      <c r="AN99" s="615"/>
      <c r="AO99" s="615"/>
      <c r="AP99" s="615"/>
      <c r="AQ99" s="615"/>
      <c r="AR99" s="615"/>
      <c r="AS99" s="615"/>
      <c r="AT99" s="615"/>
      <c r="AU99" s="615"/>
      <c r="AV99" s="615"/>
      <c r="AW99" s="615"/>
      <c r="AX99" s="615"/>
      <c r="AY99" s="615"/>
    </row>
    <row r="100" spans="1:90" ht="15" customHeight="1">
      <c r="A100" s="7465" t="s">
        <v>200</v>
      </c>
      <c r="B100" s="7381"/>
      <c r="C100" s="1656">
        <f>SUM(D100+E100)</f>
        <v>0</v>
      </c>
      <c r="D100" s="1657">
        <f t="shared" si="34"/>
        <v>0</v>
      </c>
      <c r="E100" s="1574">
        <f t="shared" si="34"/>
        <v>0</v>
      </c>
      <c r="F100" s="1530"/>
      <c r="G100" s="1535"/>
      <c r="H100" s="1530"/>
      <c r="I100" s="1531"/>
      <c r="J100" s="615"/>
      <c r="K100" s="615"/>
      <c r="L100" s="615"/>
      <c r="M100" s="615"/>
      <c r="N100" s="615"/>
      <c r="O100" s="615"/>
      <c r="P100" s="615"/>
      <c r="Q100" s="615"/>
      <c r="R100" s="615"/>
      <c r="S100" s="615"/>
      <c r="T100" s="615"/>
      <c r="U100" s="615"/>
      <c r="V100" s="615"/>
      <c r="W100" s="615"/>
      <c r="X100" s="615"/>
      <c r="Y100" s="615"/>
      <c r="Z100" s="615"/>
      <c r="AA100" s="615"/>
      <c r="AB100" s="615"/>
      <c r="AC100" s="615"/>
      <c r="AD100" s="615"/>
      <c r="AE100" s="615"/>
      <c r="AF100" s="615"/>
      <c r="AG100" s="615"/>
      <c r="AH100" s="615"/>
      <c r="AI100" s="615"/>
      <c r="AJ100" s="615"/>
      <c r="AK100" s="615"/>
      <c r="AL100" s="615"/>
      <c r="AM100" s="615"/>
      <c r="AN100" s="615"/>
      <c r="AO100" s="615"/>
      <c r="AP100" s="615"/>
      <c r="AQ100" s="615"/>
      <c r="AR100" s="615"/>
      <c r="AS100" s="615"/>
      <c r="AT100" s="615"/>
      <c r="AU100" s="615"/>
      <c r="AV100" s="615"/>
      <c r="AW100" s="615"/>
      <c r="AX100" s="615"/>
      <c r="AY100" s="615"/>
    </row>
    <row r="101" spans="1:90" ht="15" customHeight="1">
      <c r="A101" s="7466" t="s">
        <v>201</v>
      </c>
      <c r="B101" s="7467"/>
      <c r="C101" s="1658">
        <f>SUM(D101+E101)</f>
        <v>0</v>
      </c>
      <c r="D101" s="1659">
        <f>SUM(F101+H101)</f>
        <v>0</v>
      </c>
      <c r="E101" s="1660">
        <f>SUM(G101+I101)</f>
        <v>0</v>
      </c>
      <c r="F101" s="1552"/>
      <c r="G101" s="1556"/>
      <c r="H101" s="1552"/>
      <c r="I101" s="1553"/>
      <c r="J101" s="615"/>
      <c r="K101" s="615"/>
      <c r="L101" s="615"/>
      <c r="M101" s="615"/>
      <c r="N101" s="615"/>
      <c r="O101" s="615"/>
      <c r="P101" s="615"/>
      <c r="Q101" s="615"/>
      <c r="R101" s="615"/>
      <c r="S101" s="615"/>
      <c r="T101" s="615"/>
      <c r="U101" s="615"/>
      <c r="V101" s="615"/>
      <c r="W101" s="615"/>
      <c r="X101" s="615"/>
      <c r="Y101" s="615"/>
      <c r="Z101" s="615"/>
      <c r="AA101" s="615"/>
      <c r="AB101" s="615"/>
      <c r="AC101" s="615"/>
      <c r="AD101" s="615"/>
      <c r="AE101" s="615"/>
      <c r="AF101" s="615"/>
      <c r="AG101" s="615"/>
      <c r="AH101" s="615"/>
      <c r="AI101" s="615"/>
      <c r="AJ101" s="615"/>
      <c r="AK101" s="615"/>
      <c r="AL101" s="615"/>
      <c r="AM101" s="615"/>
      <c r="AN101" s="615"/>
      <c r="AO101" s="615"/>
      <c r="AP101" s="615"/>
      <c r="AQ101" s="615"/>
      <c r="AR101" s="615"/>
      <c r="AS101" s="615"/>
      <c r="AT101" s="615"/>
      <c r="AU101" s="615"/>
      <c r="AV101" s="615"/>
      <c r="AW101" s="615"/>
      <c r="AX101" s="615"/>
      <c r="AY101" s="615"/>
    </row>
    <row r="102" spans="1:90" ht="15" customHeight="1">
      <c r="A102" s="7468" t="s">
        <v>303</v>
      </c>
      <c r="B102" s="7469"/>
      <c r="C102" s="1661">
        <f>SUM(D102+E102)</f>
        <v>0</v>
      </c>
      <c r="D102" s="1662">
        <f t="shared" si="34"/>
        <v>0</v>
      </c>
      <c r="E102" s="1663">
        <f t="shared" si="34"/>
        <v>0</v>
      </c>
      <c r="F102" s="1510"/>
      <c r="G102" s="1511"/>
      <c r="H102" s="1510"/>
      <c r="I102" s="1541"/>
      <c r="J102" s="615"/>
      <c r="K102" s="615"/>
      <c r="L102" s="615"/>
      <c r="M102" s="615"/>
      <c r="N102" s="615"/>
      <c r="O102" s="615"/>
      <c r="P102" s="615"/>
      <c r="Q102" s="615"/>
      <c r="R102" s="615"/>
      <c r="S102" s="615"/>
      <c r="T102" s="615"/>
      <c r="U102" s="615"/>
      <c r="V102" s="615"/>
      <c r="W102" s="615"/>
      <c r="X102" s="615"/>
      <c r="Y102" s="615"/>
      <c r="Z102" s="615"/>
      <c r="AA102" s="615"/>
      <c r="AB102" s="615"/>
      <c r="AC102" s="615"/>
      <c r="AD102" s="615"/>
      <c r="AE102" s="615"/>
      <c r="AF102" s="615"/>
      <c r="AG102" s="615"/>
      <c r="AH102" s="615"/>
      <c r="AI102" s="615"/>
      <c r="AJ102" s="615"/>
      <c r="AK102" s="615"/>
      <c r="AL102" s="615"/>
      <c r="AM102" s="615"/>
      <c r="AN102" s="615"/>
      <c r="AO102" s="615"/>
      <c r="AP102" s="615"/>
      <c r="AQ102" s="615"/>
      <c r="AR102" s="615"/>
      <c r="AS102" s="615"/>
      <c r="AT102" s="615"/>
      <c r="AU102" s="615"/>
      <c r="AV102" s="615"/>
      <c r="AW102" s="615"/>
      <c r="AX102" s="615"/>
      <c r="AY102" s="615"/>
    </row>
    <row r="103" spans="1:90" ht="18" customHeight="1">
      <c r="A103" s="7470" t="s">
        <v>304</v>
      </c>
      <c r="B103" s="7470"/>
      <c r="C103" s="7470"/>
      <c r="D103" s="7470"/>
      <c r="E103" s="7470"/>
      <c r="F103" s="7470"/>
      <c r="G103" s="7470"/>
      <c r="H103" s="7470"/>
      <c r="I103" s="7470"/>
      <c r="J103" s="7470"/>
      <c r="K103" s="7470"/>
      <c r="L103" s="7470"/>
      <c r="M103" s="7470"/>
      <c r="N103" s="7470"/>
      <c r="O103" s="7470"/>
      <c r="P103" s="7470"/>
      <c r="Q103" s="963"/>
      <c r="R103" s="921"/>
      <c r="S103" s="921"/>
      <c r="T103" s="921"/>
      <c r="U103" s="921"/>
      <c r="V103" s="615"/>
      <c r="W103" s="615"/>
      <c r="X103" s="615"/>
      <c r="Y103" s="615"/>
      <c r="Z103" s="615"/>
      <c r="AA103" s="615"/>
      <c r="AB103" s="615"/>
      <c r="AC103" s="615"/>
      <c r="AD103" s="615"/>
      <c r="AE103" s="615"/>
      <c r="AF103" s="615"/>
      <c r="AG103" s="615"/>
      <c r="AH103" s="615"/>
      <c r="AI103" s="615"/>
      <c r="AJ103" s="615"/>
      <c r="AK103" s="615"/>
      <c r="AL103" s="615"/>
      <c r="AM103" s="615"/>
      <c r="AN103" s="615"/>
      <c r="AO103" s="615"/>
      <c r="AP103" s="615"/>
      <c r="AQ103" s="615"/>
      <c r="AR103" s="615"/>
      <c r="AS103" s="615"/>
      <c r="AT103" s="615"/>
      <c r="AU103" s="615"/>
      <c r="AV103" s="615"/>
      <c r="AW103" s="615"/>
      <c r="AX103" s="615"/>
      <c r="AY103" s="615"/>
    </row>
    <row r="104" spans="1:90" ht="18" customHeight="1">
      <c r="A104" s="7471" t="s">
        <v>305</v>
      </c>
      <c r="B104" s="7471"/>
      <c r="C104" s="7471"/>
      <c r="D104" s="7471"/>
      <c r="E104" s="7471"/>
      <c r="F104" s="7471"/>
      <c r="G104" s="7471"/>
      <c r="H104" s="7471"/>
      <c r="I104" s="7471"/>
      <c r="J104" s="7471"/>
      <c r="K104" s="7471"/>
      <c r="L104" s="7471"/>
      <c r="M104" s="7471"/>
      <c r="N104" s="7471"/>
      <c r="O104" s="7471"/>
      <c r="P104" s="7471"/>
      <c r="Q104" s="7471"/>
      <c r="R104" s="921"/>
      <c r="S104" s="921"/>
      <c r="T104" s="921"/>
      <c r="U104" s="921"/>
      <c r="V104" s="615"/>
      <c r="W104" s="615"/>
      <c r="X104" s="615"/>
      <c r="Y104" s="615"/>
      <c r="Z104" s="615"/>
      <c r="AA104" s="615"/>
      <c r="AB104" s="615"/>
      <c r="AC104" s="615"/>
      <c r="AD104" s="615"/>
      <c r="AE104" s="615"/>
      <c r="AF104" s="615"/>
      <c r="AG104" s="615"/>
      <c r="AH104" s="615"/>
      <c r="AI104" s="615"/>
      <c r="AJ104" s="615"/>
      <c r="AK104" s="615"/>
      <c r="AL104" s="615"/>
      <c r="AM104" s="615"/>
      <c r="AN104" s="615"/>
      <c r="AO104" s="615"/>
      <c r="AP104" s="615"/>
      <c r="AQ104" s="615"/>
      <c r="AR104" s="615"/>
      <c r="AS104" s="615"/>
      <c r="AT104" s="615"/>
      <c r="AU104" s="615"/>
      <c r="AV104" s="615"/>
      <c r="AW104" s="615"/>
      <c r="AX104" s="615"/>
      <c r="AY104" s="615"/>
    </row>
    <row r="105" spans="1:90" ht="15" customHeight="1">
      <c r="A105" s="7472" t="s">
        <v>306</v>
      </c>
      <c r="B105" s="7473"/>
      <c r="C105" s="7477" t="s">
        <v>307</v>
      </c>
      <c r="D105" s="7478"/>
      <c r="E105" s="7479"/>
      <c r="F105" s="7480" t="s">
        <v>101</v>
      </c>
      <c r="G105" s="7481"/>
      <c r="H105" s="7481"/>
      <c r="I105" s="7481"/>
      <c r="J105" s="7481"/>
      <c r="K105" s="7481"/>
      <c r="L105" s="7481"/>
      <c r="M105" s="7481"/>
      <c r="N105" s="7481"/>
      <c r="O105" s="7481"/>
      <c r="P105" s="7481"/>
      <c r="Q105" s="7481"/>
      <c r="R105" s="7481"/>
      <c r="S105" s="7481"/>
      <c r="T105" s="7481"/>
      <c r="U105" s="7482"/>
      <c r="V105" s="7349" t="s">
        <v>34</v>
      </c>
      <c r="W105" s="7350" t="s">
        <v>35</v>
      </c>
      <c r="X105" s="615"/>
      <c r="Y105" s="615"/>
      <c r="Z105" s="615"/>
      <c r="AA105" s="615"/>
      <c r="AB105" s="615"/>
      <c r="AC105" s="615"/>
      <c r="AD105" s="615"/>
      <c r="AE105" s="615"/>
      <c r="AF105" s="615"/>
      <c r="AG105" s="615"/>
      <c r="AH105" s="615"/>
      <c r="AI105" s="615"/>
      <c r="AJ105" s="615"/>
      <c r="AK105" s="615"/>
      <c r="AL105" s="615"/>
      <c r="AM105" s="615"/>
      <c r="AN105" s="615"/>
      <c r="AO105" s="615"/>
      <c r="AP105" s="615"/>
      <c r="AQ105" s="615"/>
      <c r="AR105" s="615"/>
      <c r="AS105" s="615"/>
      <c r="AT105" s="615"/>
      <c r="AU105" s="615"/>
      <c r="AV105" s="615"/>
      <c r="AW105" s="615"/>
      <c r="AX105" s="615"/>
      <c r="AY105" s="615"/>
    </row>
    <row r="106" spans="1:90" ht="15" customHeight="1">
      <c r="A106" s="7474"/>
      <c r="B106" s="7475"/>
      <c r="C106" s="7200"/>
      <c r="D106" s="7249"/>
      <c r="E106" s="7201"/>
      <c r="F106" s="7483" t="s">
        <v>308</v>
      </c>
      <c r="G106" s="7463"/>
      <c r="H106" s="7463" t="s">
        <v>309</v>
      </c>
      <c r="I106" s="7463"/>
      <c r="J106" s="7463" t="s">
        <v>310</v>
      </c>
      <c r="K106" s="7463"/>
      <c r="L106" s="7463" t="s">
        <v>311</v>
      </c>
      <c r="M106" s="7463"/>
      <c r="N106" s="7463" t="s">
        <v>312</v>
      </c>
      <c r="O106" s="7463"/>
      <c r="P106" s="7463" t="s">
        <v>313</v>
      </c>
      <c r="Q106" s="7463"/>
      <c r="R106" s="7463" t="s">
        <v>314</v>
      </c>
      <c r="S106" s="7463"/>
      <c r="T106" s="7463" t="s">
        <v>57</v>
      </c>
      <c r="U106" s="7464"/>
      <c r="V106" s="7349"/>
      <c r="W106" s="7351"/>
      <c r="X106" s="615"/>
      <c r="Y106" s="615"/>
      <c r="Z106" s="615"/>
      <c r="AA106" s="615"/>
      <c r="AB106" s="615"/>
      <c r="AC106" s="615"/>
      <c r="AD106" s="615"/>
      <c r="AE106" s="615"/>
      <c r="AF106" s="615"/>
      <c r="AG106" s="615"/>
      <c r="AH106" s="615"/>
      <c r="AI106" s="615"/>
      <c r="AJ106" s="615"/>
      <c r="AK106" s="615"/>
      <c r="AL106" s="615"/>
      <c r="AM106" s="615"/>
      <c r="AN106" s="615"/>
      <c r="AO106" s="615"/>
      <c r="AP106" s="615"/>
      <c r="AQ106" s="615"/>
      <c r="AR106" s="615"/>
      <c r="AS106" s="615"/>
      <c r="AT106" s="615"/>
      <c r="AU106" s="615"/>
      <c r="AV106" s="615"/>
      <c r="AW106" s="615"/>
      <c r="AX106" s="615"/>
      <c r="AY106" s="615"/>
    </row>
    <row r="107" spans="1:90" ht="34.5" customHeight="1">
      <c r="A107" s="7476"/>
      <c r="B107" s="7262"/>
      <c r="C107" s="1565" t="s">
        <v>79</v>
      </c>
      <c r="D107" s="1492" t="s">
        <v>58</v>
      </c>
      <c r="E107" s="1566" t="s">
        <v>59</v>
      </c>
      <c r="F107" s="964" t="s">
        <v>58</v>
      </c>
      <c r="G107" s="965" t="s">
        <v>59</v>
      </c>
      <c r="H107" s="966" t="s">
        <v>58</v>
      </c>
      <c r="I107" s="965" t="s">
        <v>59</v>
      </c>
      <c r="J107" s="966" t="s">
        <v>58</v>
      </c>
      <c r="K107" s="965" t="s">
        <v>59</v>
      </c>
      <c r="L107" s="966" t="s">
        <v>58</v>
      </c>
      <c r="M107" s="965" t="s">
        <v>59</v>
      </c>
      <c r="N107" s="966" t="s">
        <v>58</v>
      </c>
      <c r="O107" s="965" t="s">
        <v>59</v>
      </c>
      <c r="P107" s="966" t="s">
        <v>58</v>
      </c>
      <c r="Q107" s="965" t="s">
        <v>59</v>
      </c>
      <c r="R107" s="966" t="s">
        <v>58</v>
      </c>
      <c r="S107" s="965" t="s">
        <v>59</v>
      </c>
      <c r="T107" s="966" t="s">
        <v>58</v>
      </c>
      <c r="U107" s="967" t="s">
        <v>59</v>
      </c>
      <c r="V107" s="7349"/>
      <c r="W107" s="7351"/>
      <c r="X107" s="615"/>
      <c r="Y107" s="615"/>
      <c r="Z107" s="615"/>
      <c r="AA107" s="615"/>
      <c r="AB107" s="615"/>
      <c r="AC107" s="615"/>
      <c r="AD107" s="615"/>
      <c r="AE107" s="615"/>
      <c r="AF107" s="615"/>
      <c r="AG107" s="615"/>
      <c r="AH107" s="615"/>
      <c r="AI107" s="615"/>
      <c r="AJ107" s="615"/>
      <c r="AK107" s="615"/>
      <c r="AL107" s="615"/>
      <c r="AM107" s="615"/>
      <c r="AN107" s="615"/>
      <c r="AO107" s="615"/>
      <c r="AP107" s="615"/>
      <c r="AQ107" s="615"/>
      <c r="AR107" s="615"/>
      <c r="AS107" s="615"/>
      <c r="AT107" s="615"/>
      <c r="AU107" s="615"/>
      <c r="AV107" s="615"/>
      <c r="AW107" s="615"/>
      <c r="AX107" s="615"/>
      <c r="AY107" s="615"/>
    </row>
    <row r="108" spans="1:90" ht="15" customHeight="1">
      <c r="A108" s="7459" t="s">
        <v>315</v>
      </c>
      <c r="B108" s="7460"/>
      <c r="C108" s="1665">
        <f t="shared" ref="C108:C117" si="35">SUM(D108+E108)</f>
        <v>0</v>
      </c>
      <c r="D108" s="1666">
        <f>+J108+L108+N108+P108+R108+T108</f>
        <v>0</v>
      </c>
      <c r="E108" s="1501">
        <f>+K108+M108+O108+Q108+S108+U108</f>
        <v>0</v>
      </c>
      <c r="F108" s="1667"/>
      <c r="G108" s="1668"/>
      <c r="H108" s="1667"/>
      <c r="I108" s="1668"/>
      <c r="J108" s="1502"/>
      <c r="K108" s="1545"/>
      <c r="L108" s="1502"/>
      <c r="M108" s="1545"/>
      <c r="N108" s="1502"/>
      <c r="O108" s="1545"/>
      <c r="P108" s="1546"/>
      <c r="Q108" s="1545"/>
      <c r="R108" s="1546"/>
      <c r="S108" s="1545"/>
      <c r="T108" s="1546"/>
      <c r="U108" s="1547"/>
      <c r="V108" s="5290"/>
      <c r="W108" s="5294"/>
      <c r="X108" s="923"/>
      <c r="Y108" s="615"/>
      <c r="Z108" s="615"/>
      <c r="AA108" s="615"/>
      <c r="AB108" s="615"/>
      <c r="AC108" s="615"/>
      <c r="AD108" s="615"/>
      <c r="AE108" s="615"/>
      <c r="AF108" s="615"/>
      <c r="AG108" s="615"/>
      <c r="AH108" s="615"/>
      <c r="AI108" s="615"/>
      <c r="AJ108" s="615"/>
      <c r="AK108" s="615"/>
      <c r="AL108" s="615"/>
      <c r="AM108" s="615"/>
      <c r="AN108" s="615"/>
      <c r="AO108" s="615"/>
      <c r="AP108" s="615"/>
      <c r="AQ108" s="615"/>
      <c r="AR108" s="615"/>
      <c r="AS108" s="615"/>
      <c r="AT108" s="615"/>
      <c r="AU108" s="615"/>
      <c r="AV108" s="615"/>
      <c r="AW108" s="615"/>
      <c r="AX108" s="615"/>
      <c r="AY108" s="615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>
      <c r="A109" s="7461" t="s">
        <v>316</v>
      </c>
      <c r="B109" s="7462"/>
      <c r="C109" s="1669">
        <f t="shared" si="35"/>
        <v>0</v>
      </c>
      <c r="D109" s="1670">
        <f t="shared" ref="D109:E111" si="36">SUM(J109+L109+N109+P109+R109+T109)</f>
        <v>0</v>
      </c>
      <c r="E109" s="1539">
        <f t="shared" si="36"/>
        <v>0</v>
      </c>
      <c r="F109" s="1671"/>
      <c r="G109" s="1672"/>
      <c r="H109" s="1671"/>
      <c r="I109" s="1673"/>
      <c r="J109" s="1530"/>
      <c r="K109" s="1531"/>
      <c r="L109" s="1530"/>
      <c r="M109" s="1531"/>
      <c r="N109" s="1530"/>
      <c r="O109" s="1531"/>
      <c r="P109" s="1532"/>
      <c r="Q109" s="1531"/>
      <c r="R109" s="1532"/>
      <c r="S109" s="1531"/>
      <c r="T109" s="1532"/>
      <c r="U109" s="1533"/>
      <c r="V109" s="5291"/>
      <c r="W109" s="5295"/>
      <c r="X109" s="923"/>
      <c r="Y109" s="615"/>
      <c r="Z109" s="615"/>
      <c r="AA109" s="615"/>
      <c r="AB109" s="615"/>
      <c r="AC109" s="615"/>
      <c r="AD109" s="615"/>
      <c r="AE109" s="615"/>
      <c r="AF109" s="615"/>
      <c r="AG109" s="615"/>
      <c r="AH109" s="615"/>
      <c r="AI109" s="615"/>
      <c r="AJ109" s="615"/>
      <c r="AK109" s="615"/>
      <c r="AL109" s="615"/>
      <c r="AM109" s="615"/>
      <c r="AN109" s="615"/>
      <c r="AO109" s="615"/>
      <c r="AP109" s="615"/>
      <c r="AQ109" s="615"/>
      <c r="AR109" s="615"/>
      <c r="AS109" s="615"/>
      <c r="AT109" s="615"/>
      <c r="AU109" s="615"/>
      <c r="AV109" s="615"/>
      <c r="AW109" s="615"/>
      <c r="AX109" s="615"/>
      <c r="AY109" s="615"/>
    </row>
    <row r="110" spans="1:90" ht="15" customHeight="1">
      <c r="A110" s="7461" t="s">
        <v>317</v>
      </c>
      <c r="B110" s="7462"/>
      <c r="C110" s="1669">
        <f t="shared" si="35"/>
        <v>0</v>
      </c>
      <c r="D110" s="1670">
        <f t="shared" si="36"/>
        <v>0</v>
      </c>
      <c r="E110" s="1539">
        <f t="shared" si="36"/>
        <v>0</v>
      </c>
      <c r="F110" s="1674"/>
      <c r="G110" s="968"/>
      <c r="H110" s="1674"/>
      <c r="I110" s="1675"/>
      <c r="J110" s="1552"/>
      <c r="K110" s="1553"/>
      <c r="L110" s="1552"/>
      <c r="M110" s="1553"/>
      <c r="N110" s="1552"/>
      <c r="O110" s="1553"/>
      <c r="P110" s="1554"/>
      <c r="Q110" s="1553"/>
      <c r="R110" s="1554"/>
      <c r="S110" s="1553"/>
      <c r="T110" s="1554"/>
      <c r="U110" s="1555"/>
      <c r="V110" s="5291"/>
      <c r="W110" s="5295"/>
      <c r="X110" s="923"/>
      <c r="Y110" s="615"/>
      <c r="Z110" s="615"/>
      <c r="AA110" s="615"/>
      <c r="AB110" s="615"/>
      <c r="AC110" s="615"/>
      <c r="AD110" s="615"/>
      <c r="AE110" s="615"/>
      <c r="AF110" s="615"/>
      <c r="AG110" s="615"/>
      <c r="AH110" s="615"/>
      <c r="AI110" s="615"/>
      <c r="AJ110" s="615"/>
      <c r="AK110" s="615"/>
      <c r="AL110" s="615"/>
      <c r="AM110" s="615"/>
      <c r="AN110" s="615"/>
      <c r="AO110" s="615"/>
      <c r="AP110" s="615"/>
      <c r="AQ110" s="615"/>
      <c r="AR110" s="615"/>
      <c r="AS110" s="615"/>
      <c r="AT110" s="615"/>
      <c r="AU110" s="615"/>
      <c r="AV110" s="615"/>
      <c r="AW110" s="615"/>
      <c r="AX110" s="615"/>
      <c r="AY110" s="615"/>
    </row>
    <row r="111" spans="1:90" ht="15" customHeight="1">
      <c r="A111" s="7352" t="s">
        <v>318</v>
      </c>
      <c r="B111" s="7353"/>
      <c r="C111" s="1669">
        <f t="shared" si="35"/>
        <v>0</v>
      </c>
      <c r="D111" s="1670">
        <f t="shared" si="36"/>
        <v>0</v>
      </c>
      <c r="E111" s="1539">
        <f t="shared" si="36"/>
        <v>0</v>
      </c>
      <c r="F111" s="1674"/>
      <c r="G111" s="968"/>
      <c r="H111" s="1674"/>
      <c r="I111" s="1675"/>
      <c r="J111" s="1552"/>
      <c r="K111" s="1553"/>
      <c r="L111" s="1552"/>
      <c r="M111" s="1553"/>
      <c r="N111" s="1552"/>
      <c r="O111" s="1553"/>
      <c r="P111" s="1554"/>
      <c r="Q111" s="1553"/>
      <c r="R111" s="1554"/>
      <c r="S111" s="1553"/>
      <c r="T111" s="1554"/>
      <c r="U111" s="1555"/>
      <c r="V111" s="5291"/>
      <c r="W111" s="5295"/>
      <c r="X111" s="923"/>
      <c r="Y111" s="615"/>
      <c r="Z111" s="615"/>
      <c r="AA111" s="615"/>
      <c r="AB111" s="615"/>
      <c r="AC111" s="615"/>
      <c r="AD111" s="615"/>
      <c r="AE111" s="615"/>
      <c r="AF111" s="615"/>
      <c r="AG111" s="615"/>
      <c r="AH111" s="615"/>
      <c r="AI111" s="615"/>
      <c r="AJ111" s="615"/>
      <c r="AK111" s="615"/>
      <c r="AL111" s="615"/>
      <c r="AM111" s="615"/>
      <c r="AN111" s="615"/>
      <c r="AO111" s="615"/>
      <c r="AP111" s="615"/>
      <c r="AQ111" s="615"/>
      <c r="AR111" s="615"/>
      <c r="AS111" s="615"/>
      <c r="AT111" s="615"/>
      <c r="AU111" s="615"/>
      <c r="AV111" s="615"/>
      <c r="AW111" s="615"/>
      <c r="AX111" s="615"/>
      <c r="AY111" s="615"/>
    </row>
    <row r="112" spans="1:90" ht="15" customHeight="1">
      <c r="A112" s="7352" t="s">
        <v>319</v>
      </c>
      <c r="B112" s="7353"/>
      <c r="C112" s="1669">
        <f t="shared" si="35"/>
        <v>0</v>
      </c>
      <c r="D112" s="1670">
        <f>+F112+H112</f>
        <v>0</v>
      </c>
      <c r="E112" s="1539">
        <f>+G112+I112</f>
        <v>0</v>
      </c>
      <c r="F112" s="1552"/>
      <c r="G112" s="969"/>
      <c r="H112" s="1552"/>
      <c r="I112" s="1556"/>
      <c r="J112" s="1671"/>
      <c r="K112" s="1673"/>
      <c r="L112" s="1671"/>
      <c r="M112" s="1673"/>
      <c r="N112" s="1671"/>
      <c r="O112" s="1673"/>
      <c r="P112" s="1676"/>
      <c r="Q112" s="1673"/>
      <c r="R112" s="1676"/>
      <c r="S112" s="1673"/>
      <c r="T112" s="1676"/>
      <c r="U112" s="1677"/>
      <c r="V112" s="5277"/>
      <c r="W112" s="5284"/>
      <c r="X112" s="923" t="str">
        <f>CA112&amp;CB112</f>
        <v/>
      </c>
      <c r="Y112" s="615"/>
      <c r="Z112" s="615"/>
      <c r="AA112" s="615"/>
      <c r="AB112" s="615"/>
      <c r="AC112" s="615"/>
      <c r="AD112" s="615"/>
      <c r="AE112" s="615"/>
      <c r="AF112" s="615"/>
      <c r="AG112" s="615"/>
      <c r="AH112" s="615"/>
      <c r="AI112" s="615"/>
      <c r="AJ112" s="615"/>
      <c r="AK112" s="615"/>
      <c r="AL112" s="615"/>
      <c r="AM112" s="615"/>
      <c r="AN112" s="615"/>
      <c r="AO112" s="615"/>
      <c r="AP112" s="615"/>
      <c r="AQ112" s="615"/>
      <c r="AR112" s="615"/>
      <c r="AS112" s="615"/>
      <c r="AT112" s="615"/>
      <c r="AU112" s="615"/>
      <c r="AV112" s="615"/>
      <c r="AW112" s="615"/>
      <c r="AX112" s="615"/>
      <c r="AY112" s="615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>
      <c r="A113" s="7352" t="s">
        <v>320</v>
      </c>
      <c r="B113" s="7353"/>
      <c r="C113" s="970">
        <f>SUM(D113+E113)</f>
        <v>0</v>
      </c>
      <c r="D113" s="1670">
        <f>+H113</f>
        <v>0</v>
      </c>
      <c r="E113" s="1539">
        <f>+I113</f>
        <v>0</v>
      </c>
      <c r="F113" s="1674"/>
      <c r="G113" s="968"/>
      <c r="H113" s="1552"/>
      <c r="I113" s="1556"/>
      <c r="J113" s="1671"/>
      <c r="K113" s="1678"/>
      <c r="L113" s="1671"/>
      <c r="M113" s="1678"/>
      <c r="N113" s="1671"/>
      <c r="O113" s="1678"/>
      <c r="P113" s="1671"/>
      <c r="Q113" s="1678"/>
      <c r="R113" s="1671"/>
      <c r="S113" s="1678"/>
      <c r="T113" s="1671"/>
      <c r="U113" s="1679"/>
      <c r="V113" s="5277"/>
      <c r="W113" s="5282"/>
      <c r="X113" s="923" t="str">
        <f t="shared" ref="X113:X117" si="37">CA113&amp;CB113</f>
        <v/>
      </c>
      <c r="Y113" s="615"/>
      <c r="Z113" s="615"/>
      <c r="AA113" s="615"/>
      <c r="AB113" s="615"/>
      <c r="AC113" s="615"/>
      <c r="AD113" s="615"/>
      <c r="AE113" s="615"/>
      <c r="AF113" s="615"/>
      <c r="AG113" s="615"/>
      <c r="AH113" s="615"/>
      <c r="AI113" s="615"/>
      <c r="AJ113" s="615"/>
      <c r="AK113" s="615"/>
      <c r="AL113" s="615"/>
      <c r="AM113" s="615"/>
      <c r="AN113" s="615"/>
      <c r="AO113" s="615"/>
      <c r="AP113" s="615"/>
      <c r="AQ113" s="615"/>
      <c r="AR113" s="615"/>
      <c r="AS113" s="615"/>
      <c r="AT113" s="615"/>
      <c r="AU113" s="615"/>
      <c r="AV113" s="615"/>
      <c r="AW113" s="615"/>
      <c r="AX113" s="615"/>
      <c r="AY113" s="615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>
      <c r="A114" s="7352" t="s">
        <v>321</v>
      </c>
      <c r="B114" s="7353"/>
      <c r="C114" s="970">
        <f>SUM(D114+E114)</f>
        <v>0</v>
      </c>
      <c r="D114" s="1670">
        <f>(F114+H114)</f>
        <v>0</v>
      </c>
      <c r="E114" s="1539">
        <f>(G114+I114)</f>
        <v>0</v>
      </c>
      <c r="F114" s="1552"/>
      <c r="G114" s="1556"/>
      <c r="H114" s="1552"/>
      <c r="I114" s="1556"/>
      <c r="J114" s="971"/>
      <c r="K114" s="1681"/>
      <c r="L114" s="971"/>
      <c r="M114" s="1681"/>
      <c r="N114" s="971"/>
      <c r="O114" s="1681"/>
      <c r="P114" s="1078"/>
      <c r="Q114" s="1681"/>
      <c r="R114" s="1078"/>
      <c r="S114" s="1681"/>
      <c r="T114" s="1078"/>
      <c r="U114" s="972"/>
      <c r="V114" s="5278"/>
      <c r="W114" s="5284"/>
      <c r="X114" s="923" t="str">
        <f t="shared" si="37"/>
        <v/>
      </c>
      <c r="Y114" s="615"/>
      <c r="Z114" s="615"/>
      <c r="AA114" s="615"/>
      <c r="AB114" s="615"/>
      <c r="AC114" s="615"/>
      <c r="AD114" s="615"/>
      <c r="AE114" s="615"/>
      <c r="AF114" s="615"/>
      <c r="AG114" s="615"/>
      <c r="AH114" s="615"/>
      <c r="AI114" s="615"/>
      <c r="AJ114" s="615"/>
      <c r="AK114" s="615"/>
      <c r="AL114" s="615"/>
      <c r="AM114" s="615"/>
      <c r="AN114" s="615"/>
      <c r="AO114" s="615"/>
      <c r="AP114" s="615"/>
      <c r="AQ114" s="615"/>
      <c r="AR114" s="615"/>
      <c r="AS114" s="615"/>
      <c r="AT114" s="615"/>
      <c r="AU114" s="615"/>
      <c r="AV114" s="615"/>
      <c r="AW114" s="615"/>
      <c r="AX114" s="615"/>
      <c r="AY114" s="615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>
      <c r="A115" s="7354" t="s">
        <v>322</v>
      </c>
      <c r="B115" s="1682" t="s">
        <v>323</v>
      </c>
      <c r="C115" s="1683">
        <f t="shared" si="35"/>
        <v>0</v>
      </c>
      <c r="D115" s="1684">
        <f t="shared" ref="D115:E117" si="41">SUM(F115+H115+J115+L115+N115+P115+R115+T115)</f>
        <v>0</v>
      </c>
      <c r="E115" s="1501">
        <f t="shared" si="41"/>
        <v>0</v>
      </c>
      <c r="F115" s="1502"/>
      <c r="G115" s="1685"/>
      <c r="H115" s="1502"/>
      <c r="I115" s="1503"/>
      <c r="J115" s="1502"/>
      <c r="K115" s="1545"/>
      <c r="L115" s="1502"/>
      <c r="M115" s="1545"/>
      <c r="N115" s="1502"/>
      <c r="O115" s="1503"/>
      <c r="P115" s="1502"/>
      <c r="Q115" s="1503"/>
      <c r="R115" s="1502"/>
      <c r="S115" s="1503"/>
      <c r="T115" s="1502"/>
      <c r="U115" s="1645"/>
      <c r="V115" s="5279"/>
      <c r="W115" s="5283"/>
      <c r="X115" s="923" t="str">
        <f t="shared" si="37"/>
        <v/>
      </c>
      <c r="Y115" s="615"/>
      <c r="Z115" s="615"/>
      <c r="AA115" s="615"/>
      <c r="AB115" s="615"/>
      <c r="AC115" s="615"/>
      <c r="AD115" s="615"/>
      <c r="AE115" s="615"/>
      <c r="AF115" s="615"/>
      <c r="AG115" s="615"/>
      <c r="AH115" s="615"/>
      <c r="AI115" s="615"/>
      <c r="AJ115" s="615"/>
      <c r="AK115" s="615"/>
      <c r="AL115" s="615"/>
      <c r="AM115" s="615"/>
      <c r="AN115" s="615"/>
      <c r="AO115" s="615"/>
      <c r="AP115" s="615"/>
      <c r="AQ115" s="615"/>
      <c r="AR115" s="615"/>
      <c r="AS115" s="615"/>
      <c r="AT115" s="615"/>
      <c r="AU115" s="615"/>
      <c r="AV115" s="615"/>
      <c r="AW115" s="615"/>
      <c r="AX115" s="615"/>
      <c r="AY115" s="615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>
      <c r="A116" s="7355"/>
      <c r="B116" s="1686" t="s">
        <v>324</v>
      </c>
      <c r="C116" s="973">
        <f t="shared" si="35"/>
        <v>0</v>
      </c>
      <c r="D116" s="1687">
        <f t="shared" si="41"/>
        <v>0</v>
      </c>
      <c r="E116" s="1688">
        <f t="shared" si="41"/>
        <v>0</v>
      </c>
      <c r="F116" s="1552"/>
      <c r="G116" s="969"/>
      <c r="H116" s="1552"/>
      <c r="I116" s="1556"/>
      <c r="J116" s="1552"/>
      <c r="K116" s="1553"/>
      <c r="L116" s="1552"/>
      <c r="M116" s="1553"/>
      <c r="N116" s="1552"/>
      <c r="O116" s="1556"/>
      <c r="P116" s="1552"/>
      <c r="Q116" s="1556"/>
      <c r="R116" s="1552"/>
      <c r="S116" s="1556"/>
      <c r="T116" s="1552"/>
      <c r="U116" s="1611"/>
      <c r="V116" s="5292"/>
      <c r="W116" s="5282"/>
      <c r="X116" s="923" t="str">
        <f t="shared" si="37"/>
        <v/>
      </c>
      <c r="Y116" s="615"/>
      <c r="Z116" s="615"/>
      <c r="AA116" s="615"/>
      <c r="AB116" s="615"/>
      <c r="AC116" s="615"/>
      <c r="AD116" s="615"/>
      <c r="AE116" s="615"/>
      <c r="AF116" s="615"/>
      <c r="AG116" s="615"/>
      <c r="AH116" s="615"/>
      <c r="AI116" s="615"/>
      <c r="AJ116" s="615"/>
      <c r="AK116" s="615"/>
      <c r="AL116" s="615"/>
      <c r="AM116" s="615"/>
      <c r="AN116" s="615"/>
      <c r="AO116" s="615"/>
      <c r="AP116" s="615"/>
      <c r="AQ116" s="615"/>
      <c r="AR116" s="615"/>
      <c r="AS116" s="615"/>
      <c r="AT116" s="615"/>
      <c r="AU116" s="615"/>
      <c r="AV116" s="615"/>
      <c r="AW116" s="615"/>
      <c r="AX116" s="615"/>
      <c r="AY116" s="615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>
      <c r="A117" s="7356"/>
      <c r="B117" s="1689" t="s">
        <v>325</v>
      </c>
      <c r="C117" s="1690">
        <f t="shared" si="35"/>
        <v>0</v>
      </c>
      <c r="D117" s="1691">
        <f t="shared" si="41"/>
        <v>0</v>
      </c>
      <c r="E117" s="1692">
        <f t="shared" si="41"/>
        <v>0</v>
      </c>
      <c r="F117" s="1693"/>
      <c r="G117" s="1694"/>
      <c r="H117" s="1693"/>
      <c r="I117" s="1695"/>
      <c r="J117" s="1693"/>
      <c r="K117" s="1696"/>
      <c r="L117" s="1693"/>
      <c r="M117" s="1696"/>
      <c r="N117" s="1693"/>
      <c r="O117" s="1695"/>
      <c r="P117" s="1693"/>
      <c r="Q117" s="1695"/>
      <c r="R117" s="1693"/>
      <c r="S117" s="1695"/>
      <c r="T117" s="1693"/>
      <c r="U117" s="1694"/>
      <c r="V117" s="5293"/>
      <c r="W117" s="1640"/>
      <c r="X117" s="923" t="str">
        <f t="shared" si="37"/>
        <v/>
      </c>
      <c r="Y117" s="615"/>
      <c r="Z117" s="615"/>
      <c r="AA117" s="615"/>
      <c r="AB117" s="615"/>
      <c r="AC117" s="615"/>
      <c r="AD117" s="615"/>
      <c r="AE117" s="615"/>
      <c r="AF117" s="615"/>
      <c r="AG117" s="615"/>
      <c r="AH117" s="615"/>
      <c r="AI117" s="615"/>
      <c r="AJ117" s="615"/>
      <c r="AK117" s="615"/>
      <c r="AL117" s="615"/>
      <c r="AM117" s="615"/>
      <c r="AN117" s="615"/>
      <c r="AO117" s="615"/>
      <c r="AP117" s="615"/>
      <c r="AQ117" s="615"/>
      <c r="AR117" s="615"/>
      <c r="AS117" s="615"/>
      <c r="AT117" s="615"/>
      <c r="AU117" s="615"/>
      <c r="AV117" s="615"/>
      <c r="AW117" s="615"/>
      <c r="AX117" s="615"/>
      <c r="AY117" s="615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>
      <c r="A118" s="1481" t="s">
        <v>326</v>
      </c>
      <c r="B118" s="1697"/>
      <c r="C118" s="1697"/>
      <c r="D118" s="1697"/>
      <c r="E118" s="1697"/>
      <c r="F118" s="1698"/>
      <c r="G118" s="1698"/>
      <c r="H118" s="1698"/>
      <c r="I118" s="1699"/>
      <c r="J118" s="1700"/>
      <c r="K118" s="1700"/>
      <c r="L118" s="1701"/>
      <c r="M118" s="1702"/>
      <c r="N118" s="1703"/>
      <c r="O118" s="1698"/>
      <c r="P118" s="1703"/>
      <c r="Q118" s="1704"/>
      <c r="R118" s="1705"/>
      <c r="S118" s="1705"/>
      <c r="T118" s="1703"/>
      <c r="U118" s="1703"/>
      <c r="V118" s="1703"/>
      <c r="W118" s="1698"/>
      <c r="X118" s="1703"/>
      <c r="Y118" s="1698"/>
      <c r="Z118" s="1706"/>
      <c r="AA118" s="1707"/>
      <c r="AB118" s="615"/>
      <c r="AC118" s="615"/>
      <c r="AD118" s="615"/>
      <c r="AE118" s="615"/>
      <c r="AF118" s="615"/>
      <c r="AG118" s="615"/>
      <c r="AH118" s="615"/>
      <c r="AI118" s="615"/>
      <c r="AJ118" s="615"/>
      <c r="AK118" s="615"/>
      <c r="AL118" s="615"/>
      <c r="AM118" s="615"/>
      <c r="AN118" s="615"/>
      <c r="AO118" s="615"/>
      <c r="AP118" s="615"/>
      <c r="AQ118" s="615"/>
      <c r="AR118" s="615"/>
      <c r="AS118" s="615"/>
      <c r="AT118" s="615"/>
      <c r="AU118" s="615"/>
      <c r="AV118" s="615"/>
      <c r="AW118" s="615"/>
      <c r="AX118" s="615"/>
      <c r="AY118" s="615"/>
    </row>
    <row r="119" spans="1:90" ht="15" customHeight="1">
      <c r="A119" s="7153" t="s">
        <v>220</v>
      </c>
      <c r="B119" s="7153" t="s">
        <v>221</v>
      </c>
      <c r="C119" s="7181" t="s">
        <v>222</v>
      </c>
      <c r="D119" s="7182"/>
      <c r="E119" s="7357"/>
      <c r="F119" s="7425" t="s">
        <v>101</v>
      </c>
      <c r="G119" s="7444"/>
      <c r="H119" s="7444"/>
      <c r="I119" s="7444"/>
      <c r="J119" s="7444"/>
      <c r="K119" s="7444"/>
      <c r="L119" s="7444"/>
      <c r="M119" s="7444"/>
      <c r="N119" s="7444"/>
      <c r="O119" s="7444"/>
      <c r="P119" s="7444"/>
      <c r="Q119" s="7444"/>
      <c r="R119" s="7444"/>
      <c r="S119" s="7444"/>
      <c r="T119" s="7259"/>
      <c r="U119" s="7259"/>
      <c r="V119" s="7444"/>
      <c r="W119" s="7444"/>
      <c r="X119" s="7444"/>
      <c r="Y119" s="7444"/>
      <c r="Z119" s="7444"/>
      <c r="AA119" s="7169"/>
      <c r="AB119" s="7498" t="s">
        <v>327</v>
      </c>
      <c r="AC119" s="7501" t="s">
        <v>37</v>
      </c>
      <c r="AD119" s="615"/>
      <c r="AE119" s="615"/>
      <c r="AF119" s="615"/>
      <c r="AG119" s="615"/>
      <c r="AH119" s="615"/>
      <c r="AI119" s="615"/>
      <c r="AJ119" s="615"/>
      <c r="AK119" s="615"/>
      <c r="AL119" s="615"/>
      <c r="AM119" s="615"/>
      <c r="AN119" s="615"/>
      <c r="AO119" s="615"/>
      <c r="AP119" s="615"/>
      <c r="AQ119" s="615"/>
      <c r="AR119" s="615"/>
      <c r="AS119" s="615"/>
      <c r="AT119" s="615"/>
      <c r="AU119" s="615"/>
      <c r="AV119" s="615"/>
      <c r="AW119" s="615"/>
      <c r="AX119" s="615"/>
      <c r="AY119" s="615"/>
    </row>
    <row r="120" spans="1:90" ht="15" customHeight="1">
      <c r="A120" s="7153"/>
      <c r="B120" s="7153"/>
      <c r="C120" s="7200"/>
      <c r="D120" s="7249"/>
      <c r="E120" s="7201"/>
      <c r="F120" s="7138" t="s">
        <v>328</v>
      </c>
      <c r="G120" s="7268"/>
      <c r="H120" s="7138" t="s">
        <v>329</v>
      </c>
      <c r="I120" s="7268"/>
      <c r="J120" s="7138" t="s">
        <v>330</v>
      </c>
      <c r="K120" s="7268"/>
      <c r="L120" s="7263" t="s">
        <v>331</v>
      </c>
      <c r="M120" s="7268"/>
      <c r="N120" s="7138" t="s">
        <v>94</v>
      </c>
      <c r="O120" s="7268"/>
      <c r="P120" s="7138" t="s">
        <v>44</v>
      </c>
      <c r="Q120" s="7268"/>
      <c r="R120" s="7138" t="s">
        <v>45</v>
      </c>
      <c r="S120" s="7268"/>
      <c r="T120" s="7138" t="s">
        <v>332</v>
      </c>
      <c r="U120" s="7268"/>
      <c r="V120" s="7138" t="s">
        <v>54</v>
      </c>
      <c r="W120" s="7268"/>
      <c r="X120" s="7138" t="s">
        <v>333</v>
      </c>
      <c r="Y120" s="7268"/>
      <c r="Z120" s="7448" t="s">
        <v>57</v>
      </c>
      <c r="AA120" s="7458"/>
      <c r="AB120" s="7499"/>
      <c r="AC120" s="7502"/>
      <c r="AD120" s="615"/>
      <c r="AE120" s="615"/>
      <c r="AF120" s="615"/>
      <c r="AG120" s="615"/>
      <c r="AH120" s="615"/>
      <c r="AI120" s="615"/>
      <c r="AJ120" s="615"/>
      <c r="AK120" s="615"/>
      <c r="AL120" s="615"/>
      <c r="AM120" s="615"/>
      <c r="AN120" s="615"/>
      <c r="AO120" s="615"/>
      <c r="AP120" s="615"/>
      <c r="AQ120" s="615"/>
      <c r="AR120" s="615"/>
      <c r="AS120" s="615"/>
      <c r="AT120" s="615"/>
      <c r="AU120" s="615"/>
      <c r="AV120" s="615"/>
      <c r="AW120" s="615"/>
      <c r="AX120" s="615"/>
      <c r="AY120" s="615"/>
    </row>
    <row r="121" spans="1:90" ht="15" customHeight="1">
      <c r="A121" s="7154"/>
      <c r="B121" s="7154"/>
      <c r="C121" s="1485" t="s">
        <v>79</v>
      </c>
      <c r="D121" s="1492" t="s">
        <v>58</v>
      </c>
      <c r="E121" s="1709" t="s">
        <v>59</v>
      </c>
      <c r="F121" s="1491" t="s">
        <v>58</v>
      </c>
      <c r="G121" s="1566" t="s">
        <v>59</v>
      </c>
      <c r="H121" s="1491" t="s">
        <v>58</v>
      </c>
      <c r="I121" s="1566" t="s">
        <v>59</v>
      </c>
      <c r="J121" s="1491" t="s">
        <v>58</v>
      </c>
      <c r="K121" s="1566" t="s">
        <v>59</v>
      </c>
      <c r="L121" s="1492" t="s">
        <v>58</v>
      </c>
      <c r="M121" s="1566" t="s">
        <v>59</v>
      </c>
      <c r="N121" s="1491" t="s">
        <v>58</v>
      </c>
      <c r="O121" s="1566" t="s">
        <v>59</v>
      </c>
      <c r="P121" s="1491" t="s">
        <v>58</v>
      </c>
      <c r="Q121" s="1566" t="s">
        <v>59</v>
      </c>
      <c r="R121" s="1491" t="s">
        <v>58</v>
      </c>
      <c r="S121" s="1485" t="s">
        <v>59</v>
      </c>
      <c r="T121" s="1491" t="s">
        <v>58</v>
      </c>
      <c r="U121" s="1566" t="s">
        <v>59</v>
      </c>
      <c r="V121" s="1491" t="s">
        <v>58</v>
      </c>
      <c r="W121" s="1566" t="s">
        <v>59</v>
      </c>
      <c r="X121" s="1491" t="s">
        <v>58</v>
      </c>
      <c r="Y121" s="1566" t="s">
        <v>59</v>
      </c>
      <c r="Z121" s="1710" t="s">
        <v>58</v>
      </c>
      <c r="AA121" s="1708" t="s">
        <v>59</v>
      </c>
      <c r="AB121" s="7500"/>
      <c r="AC121" s="7503"/>
      <c r="AD121" s="615"/>
      <c r="AE121" s="615"/>
      <c r="AF121" s="615"/>
      <c r="AG121" s="615"/>
      <c r="AH121" s="615"/>
      <c r="AI121" s="615"/>
      <c r="AJ121" s="615"/>
      <c r="AK121" s="615"/>
      <c r="AL121" s="615"/>
      <c r="AM121" s="615"/>
      <c r="AN121" s="615"/>
      <c r="AO121" s="615"/>
      <c r="AP121" s="615"/>
      <c r="AQ121" s="615"/>
      <c r="AR121" s="615"/>
      <c r="AS121" s="615"/>
      <c r="AT121" s="615"/>
      <c r="AU121" s="615"/>
      <c r="AV121" s="615"/>
      <c r="AW121" s="615"/>
      <c r="AX121" s="615"/>
      <c r="AY121" s="615"/>
    </row>
    <row r="122" spans="1:90" ht="15" customHeight="1">
      <c r="A122" s="7186" t="s">
        <v>334</v>
      </c>
      <c r="B122" s="1522" t="s">
        <v>335</v>
      </c>
      <c r="C122" s="1712">
        <f>SUM(D122+E122)</f>
        <v>0</v>
      </c>
      <c r="D122" s="1655">
        <f>SUM(F122+H122+J122+L122+N122+P122+R122+T122+V122+X122+Z122)</f>
        <v>0</v>
      </c>
      <c r="E122" s="1713">
        <f>SUM(G122+I122+K122+M122+O122+Q122+S122+U122+W122+Y122+AA122)</f>
        <v>0</v>
      </c>
      <c r="F122" s="1502"/>
      <c r="G122" s="1503"/>
      <c r="H122" s="1502"/>
      <c r="I122" s="1545"/>
      <c r="J122" s="1502"/>
      <c r="K122" s="1545"/>
      <c r="L122" s="1714"/>
      <c r="M122" s="1545"/>
      <c r="N122" s="1502"/>
      <c r="O122" s="1545"/>
      <c r="P122" s="1502"/>
      <c r="Q122" s="1545"/>
      <c r="R122" s="1502"/>
      <c r="S122" s="1545"/>
      <c r="T122" s="1502"/>
      <c r="U122" s="1545"/>
      <c r="V122" s="1546"/>
      <c r="W122" s="1545"/>
      <c r="X122" s="1546"/>
      <c r="Y122" s="1545"/>
      <c r="Z122" s="1685"/>
      <c r="AA122" s="1715"/>
      <c r="AB122" s="5296"/>
      <c r="AC122" s="5300"/>
      <c r="AD122" s="923" t="str">
        <f>CA122&amp;CB122</f>
        <v/>
      </c>
      <c r="AE122" s="615"/>
      <c r="AF122" s="615"/>
      <c r="AG122" s="615"/>
      <c r="AH122" s="615"/>
      <c r="AI122" s="615"/>
      <c r="AJ122" s="615"/>
      <c r="AK122" s="615"/>
      <c r="AL122" s="615"/>
      <c r="AM122" s="615"/>
      <c r="AN122" s="615"/>
      <c r="AO122" s="615"/>
      <c r="AP122" s="615"/>
      <c r="AQ122" s="615"/>
      <c r="AR122" s="615"/>
      <c r="AS122" s="615"/>
      <c r="AT122" s="615"/>
      <c r="AU122" s="615"/>
      <c r="AV122" s="615"/>
      <c r="AW122" s="615"/>
      <c r="AX122" s="615"/>
      <c r="AY122" s="615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>
      <c r="A123" s="7456"/>
      <c r="B123" s="1536" t="s">
        <v>336</v>
      </c>
      <c r="C123" s="1635">
        <f t="shared" ref="C123:C151" si="43">SUM(D123+E123)</f>
        <v>0</v>
      </c>
      <c r="D123" s="1657">
        <f t="shared" ref="D123:E151" si="44">SUM(F123+H123+J123+L123+N123+P123+R123+T123+V123+X123+Z123)</f>
        <v>0</v>
      </c>
      <c r="E123" s="974">
        <f t="shared" si="44"/>
        <v>0</v>
      </c>
      <c r="F123" s="1530"/>
      <c r="G123" s="1535"/>
      <c r="H123" s="1530"/>
      <c r="I123" s="1531"/>
      <c r="J123" s="1530"/>
      <c r="K123" s="1531"/>
      <c r="L123" s="1717"/>
      <c r="M123" s="1531"/>
      <c r="N123" s="1530"/>
      <c r="O123" s="1531"/>
      <c r="P123" s="1530"/>
      <c r="Q123" s="1531"/>
      <c r="R123" s="1530"/>
      <c r="S123" s="1531"/>
      <c r="T123" s="1530"/>
      <c r="U123" s="1531"/>
      <c r="V123" s="1532"/>
      <c r="W123" s="1531"/>
      <c r="X123" s="1532"/>
      <c r="Y123" s="1531"/>
      <c r="Z123" s="1718"/>
      <c r="AA123" s="1719"/>
      <c r="AB123" s="5297"/>
      <c r="AC123" s="5301"/>
      <c r="AD123" s="923" t="str">
        <f t="shared" ref="AD123:AD157" si="45">CA123&amp;CB123</f>
        <v/>
      </c>
      <c r="AE123" s="615"/>
      <c r="AF123" s="615"/>
      <c r="AG123" s="615"/>
      <c r="AH123" s="615"/>
      <c r="AI123" s="615"/>
      <c r="AJ123" s="615"/>
      <c r="AK123" s="615"/>
      <c r="AL123" s="615"/>
      <c r="AM123" s="615"/>
      <c r="AN123" s="615"/>
      <c r="AO123" s="615"/>
      <c r="AP123" s="615"/>
      <c r="AQ123" s="615"/>
      <c r="AR123" s="615"/>
      <c r="AS123" s="615"/>
      <c r="AT123" s="615"/>
      <c r="AU123" s="615"/>
      <c r="AV123" s="615"/>
      <c r="AW123" s="615"/>
      <c r="AX123" s="615"/>
      <c r="AY123" s="615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>
      <c r="A124" s="7456"/>
      <c r="B124" s="1527" t="s">
        <v>337</v>
      </c>
      <c r="C124" s="1635">
        <f t="shared" si="43"/>
        <v>0</v>
      </c>
      <c r="D124" s="1657">
        <f t="shared" si="44"/>
        <v>0</v>
      </c>
      <c r="E124" s="974">
        <f t="shared" si="44"/>
        <v>0</v>
      </c>
      <c r="F124" s="1530"/>
      <c r="G124" s="1535"/>
      <c r="H124" s="1530"/>
      <c r="I124" s="1531"/>
      <c r="J124" s="1530"/>
      <c r="K124" s="1531"/>
      <c r="L124" s="1717"/>
      <c r="M124" s="1531"/>
      <c r="N124" s="1530"/>
      <c r="O124" s="1531"/>
      <c r="P124" s="1530"/>
      <c r="Q124" s="1531"/>
      <c r="R124" s="1530"/>
      <c r="S124" s="1531"/>
      <c r="T124" s="1530"/>
      <c r="U124" s="1531"/>
      <c r="V124" s="1532"/>
      <c r="W124" s="1531"/>
      <c r="X124" s="1532"/>
      <c r="Y124" s="1531"/>
      <c r="Z124" s="1718"/>
      <c r="AA124" s="1719"/>
      <c r="AB124" s="5297"/>
      <c r="AC124" s="5301"/>
      <c r="AD124" s="923" t="str">
        <f t="shared" si="45"/>
        <v/>
      </c>
      <c r="AE124" s="615"/>
      <c r="AF124" s="615"/>
      <c r="AG124" s="615"/>
      <c r="AH124" s="615"/>
      <c r="AI124" s="615"/>
      <c r="AJ124" s="615"/>
      <c r="AK124" s="615"/>
      <c r="AL124" s="615"/>
      <c r="AM124" s="615"/>
      <c r="AN124" s="615"/>
      <c r="AO124" s="615"/>
      <c r="AP124" s="615"/>
      <c r="AQ124" s="615"/>
      <c r="AR124" s="615"/>
      <c r="AS124" s="615"/>
      <c r="AT124" s="615"/>
      <c r="AU124" s="615"/>
      <c r="AV124" s="615"/>
      <c r="AW124" s="615"/>
      <c r="AX124" s="615"/>
      <c r="AY124" s="615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>
      <c r="A125" s="7187"/>
      <c r="B125" s="1527" t="s">
        <v>338</v>
      </c>
      <c r="C125" s="1637">
        <f t="shared" si="43"/>
        <v>0</v>
      </c>
      <c r="D125" s="1721">
        <f t="shared" si="44"/>
        <v>0</v>
      </c>
      <c r="E125" s="1722">
        <f t="shared" si="44"/>
        <v>0</v>
      </c>
      <c r="F125" s="1530"/>
      <c r="G125" s="1535"/>
      <c r="H125" s="1530"/>
      <c r="I125" s="1531"/>
      <c r="J125" s="1530"/>
      <c r="K125" s="1531"/>
      <c r="L125" s="1717"/>
      <c r="M125" s="1531"/>
      <c r="N125" s="1530"/>
      <c r="O125" s="1531"/>
      <c r="P125" s="1530"/>
      <c r="Q125" s="1531"/>
      <c r="R125" s="1530"/>
      <c r="S125" s="1531"/>
      <c r="T125" s="1530"/>
      <c r="U125" s="1531"/>
      <c r="V125" s="1532"/>
      <c r="W125" s="1531"/>
      <c r="X125" s="1532"/>
      <c r="Y125" s="1531"/>
      <c r="Z125" s="1718"/>
      <c r="AA125" s="1719"/>
      <c r="AB125" s="5297"/>
      <c r="AC125" s="5301"/>
      <c r="AD125" s="923" t="str">
        <f t="shared" si="45"/>
        <v/>
      </c>
      <c r="AE125" s="615"/>
      <c r="AF125" s="615"/>
      <c r="AG125" s="615"/>
      <c r="AH125" s="615"/>
      <c r="AI125" s="615"/>
      <c r="AJ125" s="615"/>
      <c r="AK125" s="615"/>
      <c r="AL125" s="615"/>
      <c r="AM125" s="615"/>
      <c r="AN125" s="615"/>
      <c r="AO125" s="615"/>
      <c r="AP125" s="615"/>
      <c r="AQ125" s="615"/>
      <c r="AR125" s="615"/>
      <c r="AS125" s="615"/>
      <c r="AT125" s="615"/>
      <c r="AU125" s="615"/>
      <c r="AV125" s="615"/>
      <c r="AW125" s="615"/>
      <c r="AX125" s="615"/>
      <c r="AY125" s="615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>
      <c r="A126" s="7457"/>
      <c r="B126" s="1504" t="s">
        <v>339</v>
      </c>
      <c r="C126" s="1639">
        <f t="shared" si="43"/>
        <v>0</v>
      </c>
      <c r="D126" s="1662">
        <f t="shared" si="44"/>
        <v>0</v>
      </c>
      <c r="E126" s="1723">
        <f t="shared" si="44"/>
        <v>0</v>
      </c>
      <c r="F126" s="1510"/>
      <c r="G126" s="1511"/>
      <c r="H126" s="1510"/>
      <c r="I126" s="1541"/>
      <c r="J126" s="1510"/>
      <c r="K126" s="1541"/>
      <c r="L126" s="1724"/>
      <c r="M126" s="1541"/>
      <c r="N126" s="1510"/>
      <c r="O126" s="1541"/>
      <c r="P126" s="1510"/>
      <c r="Q126" s="1541"/>
      <c r="R126" s="1510"/>
      <c r="S126" s="1541"/>
      <c r="T126" s="1510"/>
      <c r="U126" s="1541"/>
      <c r="V126" s="1542"/>
      <c r="W126" s="1541"/>
      <c r="X126" s="1542"/>
      <c r="Y126" s="1541"/>
      <c r="Z126" s="1725"/>
      <c r="AA126" s="1726"/>
      <c r="AB126" s="1725"/>
      <c r="AC126" s="5302"/>
      <c r="AD126" s="923" t="str">
        <f t="shared" si="45"/>
        <v/>
      </c>
      <c r="AE126" s="615"/>
      <c r="AF126" s="615"/>
      <c r="AG126" s="615"/>
      <c r="AH126" s="615"/>
      <c r="AI126" s="615"/>
      <c r="AJ126" s="615"/>
      <c r="AK126" s="615"/>
      <c r="AL126" s="615"/>
      <c r="AM126" s="615"/>
      <c r="AN126" s="615"/>
      <c r="AO126" s="615"/>
      <c r="AP126" s="615"/>
      <c r="AQ126" s="615"/>
      <c r="AR126" s="615"/>
      <c r="AS126" s="615"/>
      <c r="AT126" s="615"/>
      <c r="AU126" s="615"/>
      <c r="AV126" s="615"/>
      <c r="AW126" s="615"/>
      <c r="AX126" s="615"/>
      <c r="AY126" s="615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>
      <c r="A127" s="7186" t="s">
        <v>340</v>
      </c>
      <c r="B127" s="1522" t="s">
        <v>335</v>
      </c>
      <c r="C127" s="1712">
        <f t="shared" si="43"/>
        <v>0</v>
      </c>
      <c r="D127" s="1655">
        <f t="shared" si="44"/>
        <v>0</v>
      </c>
      <c r="E127" s="1713">
        <f t="shared" si="44"/>
        <v>0</v>
      </c>
      <c r="F127" s="1502"/>
      <c r="G127" s="1503"/>
      <c r="H127" s="1502"/>
      <c r="I127" s="1545"/>
      <c r="J127" s="1502"/>
      <c r="K127" s="1545"/>
      <c r="L127" s="1714"/>
      <c r="M127" s="1545"/>
      <c r="N127" s="1502"/>
      <c r="O127" s="1545"/>
      <c r="P127" s="1502"/>
      <c r="Q127" s="1545"/>
      <c r="R127" s="1502"/>
      <c r="S127" s="1545"/>
      <c r="T127" s="1502"/>
      <c r="U127" s="1545"/>
      <c r="V127" s="1546"/>
      <c r="W127" s="1545"/>
      <c r="X127" s="1546"/>
      <c r="Y127" s="1545"/>
      <c r="Z127" s="1685"/>
      <c r="AA127" s="1715"/>
      <c r="AB127" s="5296"/>
      <c r="AC127" s="5300"/>
      <c r="AD127" s="923" t="str">
        <f t="shared" si="45"/>
        <v/>
      </c>
      <c r="AE127" s="615"/>
      <c r="AF127" s="615"/>
      <c r="AG127" s="615"/>
      <c r="AH127" s="615"/>
      <c r="AI127" s="615"/>
      <c r="AJ127" s="615"/>
      <c r="AK127" s="615"/>
      <c r="AL127" s="615"/>
      <c r="AM127" s="615"/>
      <c r="AN127" s="615"/>
      <c r="AO127" s="615"/>
      <c r="AP127" s="615"/>
      <c r="AQ127" s="615"/>
      <c r="AR127" s="615"/>
      <c r="AS127" s="615"/>
      <c r="AT127" s="615"/>
      <c r="AU127" s="615"/>
      <c r="AV127" s="615"/>
      <c r="AW127" s="615"/>
      <c r="AX127" s="615"/>
      <c r="AY127" s="615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>
      <c r="A128" s="7456"/>
      <c r="B128" s="1536" t="s">
        <v>336</v>
      </c>
      <c r="C128" s="1635">
        <f t="shared" si="43"/>
        <v>0</v>
      </c>
      <c r="D128" s="1657">
        <f t="shared" si="44"/>
        <v>0</v>
      </c>
      <c r="E128" s="974">
        <f t="shared" si="44"/>
        <v>0</v>
      </c>
      <c r="F128" s="1530"/>
      <c r="G128" s="1535"/>
      <c r="H128" s="1530"/>
      <c r="I128" s="1531"/>
      <c r="J128" s="1530"/>
      <c r="K128" s="1531"/>
      <c r="L128" s="1717"/>
      <c r="M128" s="1531"/>
      <c r="N128" s="1530"/>
      <c r="O128" s="1531"/>
      <c r="P128" s="1530"/>
      <c r="Q128" s="1531"/>
      <c r="R128" s="1530"/>
      <c r="S128" s="1531"/>
      <c r="T128" s="1530"/>
      <c r="U128" s="1531"/>
      <c r="V128" s="1532"/>
      <c r="W128" s="1531"/>
      <c r="X128" s="1532"/>
      <c r="Y128" s="1531"/>
      <c r="Z128" s="1718"/>
      <c r="AA128" s="1719"/>
      <c r="AB128" s="5297"/>
      <c r="AC128" s="5301"/>
      <c r="AD128" s="923" t="str">
        <f t="shared" si="45"/>
        <v/>
      </c>
      <c r="AE128" s="615"/>
      <c r="AF128" s="615"/>
      <c r="AG128" s="615"/>
      <c r="AH128" s="615"/>
      <c r="AI128" s="615"/>
      <c r="AJ128" s="615"/>
      <c r="AK128" s="615"/>
      <c r="AL128" s="615"/>
      <c r="AM128" s="615"/>
      <c r="AN128" s="615"/>
      <c r="AO128" s="615"/>
      <c r="AP128" s="615"/>
      <c r="AQ128" s="615"/>
      <c r="AR128" s="615"/>
      <c r="AS128" s="615"/>
      <c r="AT128" s="615"/>
      <c r="AU128" s="615"/>
      <c r="AV128" s="615"/>
      <c r="AW128" s="615"/>
      <c r="AX128" s="615"/>
      <c r="AY128" s="615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>
      <c r="A129" s="7456"/>
      <c r="B129" s="1527" t="s">
        <v>337</v>
      </c>
      <c r="C129" s="1635">
        <f t="shared" si="43"/>
        <v>0</v>
      </c>
      <c r="D129" s="1657">
        <f t="shared" si="44"/>
        <v>0</v>
      </c>
      <c r="E129" s="974">
        <f t="shared" si="44"/>
        <v>0</v>
      </c>
      <c r="F129" s="1530"/>
      <c r="G129" s="1535"/>
      <c r="H129" s="1530"/>
      <c r="I129" s="1531"/>
      <c r="J129" s="1530"/>
      <c r="K129" s="1531"/>
      <c r="L129" s="1717"/>
      <c r="M129" s="1531"/>
      <c r="N129" s="1530"/>
      <c r="O129" s="1531"/>
      <c r="P129" s="1530"/>
      <c r="Q129" s="1531"/>
      <c r="R129" s="1530"/>
      <c r="S129" s="1531"/>
      <c r="T129" s="1530"/>
      <c r="U129" s="1531"/>
      <c r="V129" s="1532"/>
      <c r="W129" s="1531"/>
      <c r="X129" s="1532"/>
      <c r="Y129" s="1531"/>
      <c r="Z129" s="1718"/>
      <c r="AA129" s="1719"/>
      <c r="AB129" s="5297"/>
      <c r="AC129" s="5301"/>
      <c r="AD129" s="923" t="str">
        <f t="shared" si="45"/>
        <v/>
      </c>
      <c r="AE129" s="615"/>
      <c r="AF129" s="615"/>
      <c r="AG129" s="615"/>
      <c r="AH129" s="615"/>
      <c r="AI129" s="615"/>
      <c r="AJ129" s="615"/>
      <c r="AK129" s="615"/>
      <c r="AL129" s="615"/>
      <c r="AM129" s="615"/>
      <c r="AN129" s="615"/>
      <c r="AO129" s="615"/>
      <c r="AP129" s="615"/>
      <c r="AQ129" s="615"/>
      <c r="AR129" s="615"/>
      <c r="AS129" s="615"/>
      <c r="AT129" s="615"/>
      <c r="AU129" s="615"/>
      <c r="AV129" s="615"/>
      <c r="AW129" s="615"/>
      <c r="AX129" s="615"/>
      <c r="AY129" s="615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>
      <c r="A130" s="7187"/>
      <c r="B130" s="1527" t="s">
        <v>338</v>
      </c>
      <c r="C130" s="1637">
        <f t="shared" si="43"/>
        <v>0</v>
      </c>
      <c r="D130" s="1721">
        <f t="shared" si="44"/>
        <v>0</v>
      </c>
      <c r="E130" s="1722">
        <f t="shared" si="44"/>
        <v>0</v>
      </c>
      <c r="F130" s="1530"/>
      <c r="G130" s="1535"/>
      <c r="H130" s="1530"/>
      <c r="I130" s="1531"/>
      <c r="J130" s="1530"/>
      <c r="K130" s="1531"/>
      <c r="L130" s="1717"/>
      <c r="M130" s="1531"/>
      <c r="N130" s="1530"/>
      <c r="O130" s="1531"/>
      <c r="P130" s="1530"/>
      <c r="Q130" s="1531"/>
      <c r="R130" s="1530"/>
      <c r="S130" s="1531"/>
      <c r="T130" s="1530"/>
      <c r="U130" s="1531"/>
      <c r="V130" s="1532"/>
      <c r="W130" s="1531"/>
      <c r="X130" s="1532"/>
      <c r="Y130" s="1531"/>
      <c r="Z130" s="1718"/>
      <c r="AA130" s="1719"/>
      <c r="AB130" s="5297"/>
      <c r="AC130" s="5301"/>
      <c r="AD130" s="923" t="str">
        <f t="shared" si="45"/>
        <v/>
      </c>
      <c r="AE130" s="615"/>
      <c r="AF130" s="615"/>
      <c r="AG130" s="615"/>
      <c r="AH130" s="615"/>
      <c r="AI130" s="615"/>
      <c r="AJ130" s="615"/>
      <c r="AK130" s="615"/>
      <c r="AL130" s="615"/>
      <c r="AM130" s="615"/>
      <c r="AN130" s="615"/>
      <c r="AO130" s="615"/>
      <c r="AP130" s="615"/>
      <c r="AQ130" s="615"/>
      <c r="AR130" s="615"/>
      <c r="AS130" s="615"/>
      <c r="AT130" s="615"/>
      <c r="AU130" s="615"/>
      <c r="AV130" s="615"/>
      <c r="AW130" s="615"/>
      <c r="AX130" s="615"/>
      <c r="AY130" s="615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>
      <c r="A131" s="7457"/>
      <c r="B131" s="1504" t="s">
        <v>339</v>
      </c>
      <c r="C131" s="1639">
        <f t="shared" si="43"/>
        <v>0</v>
      </c>
      <c r="D131" s="1662">
        <f t="shared" si="44"/>
        <v>0</v>
      </c>
      <c r="E131" s="1723">
        <f t="shared" si="44"/>
        <v>0</v>
      </c>
      <c r="F131" s="1510"/>
      <c r="G131" s="1511"/>
      <c r="H131" s="1510"/>
      <c r="I131" s="1541"/>
      <c r="J131" s="1510"/>
      <c r="K131" s="1541"/>
      <c r="L131" s="1724"/>
      <c r="M131" s="1541"/>
      <c r="N131" s="1510"/>
      <c r="O131" s="1541"/>
      <c r="P131" s="1510"/>
      <c r="Q131" s="1541"/>
      <c r="R131" s="1510"/>
      <c r="S131" s="1541"/>
      <c r="T131" s="1510"/>
      <c r="U131" s="1541"/>
      <c r="V131" s="1542"/>
      <c r="W131" s="1541"/>
      <c r="X131" s="1542"/>
      <c r="Y131" s="1541"/>
      <c r="Z131" s="1725"/>
      <c r="AA131" s="1726"/>
      <c r="AB131" s="1725"/>
      <c r="AC131" s="5302"/>
      <c r="AD131" s="923" t="str">
        <f t="shared" si="45"/>
        <v/>
      </c>
      <c r="AE131" s="615"/>
      <c r="AF131" s="615"/>
      <c r="AG131" s="615"/>
      <c r="AH131" s="615"/>
      <c r="AI131" s="615"/>
      <c r="AJ131" s="615"/>
      <c r="AK131" s="615"/>
      <c r="AL131" s="615"/>
      <c r="AM131" s="615"/>
      <c r="AN131" s="615"/>
      <c r="AO131" s="615"/>
      <c r="AP131" s="615"/>
      <c r="AQ131" s="615"/>
      <c r="AR131" s="615"/>
      <c r="AS131" s="615"/>
      <c r="AT131" s="615"/>
      <c r="AU131" s="615"/>
      <c r="AV131" s="615"/>
      <c r="AW131" s="615"/>
      <c r="AX131" s="615"/>
      <c r="AY131" s="615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>
      <c r="A132" s="7196" t="s">
        <v>341</v>
      </c>
      <c r="B132" s="1522" t="s">
        <v>335</v>
      </c>
      <c r="C132" s="1712">
        <f t="shared" si="43"/>
        <v>0</v>
      </c>
      <c r="D132" s="1655">
        <f t="shared" si="44"/>
        <v>0</v>
      </c>
      <c r="E132" s="1713">
        <f t="shared" si="44"/>
        <v>0</v>
      </c>
      <c r="F132" s="1502"/>
      <c r="G132" s="1503"/>
      <c r="H132" s="1502"/>
      <c r="I132" s="1545"/>
      <c r="J132" s="1502"/>
      <c r="K132" s="1545"/>
      <c r="L132" s="1714"/>
      <c r="M132" s="1545"/>
      <c r="N132" s="1502"/>
      <c r="O132" s="1545"/>
      <c r="P132" s="1502"/>
      <c r="Q132" s="1545"/>
      <c r="R132" s="1502"/>
      <c r="S132" s="1545"/>
      <c r="T132" s="1502"/>
      <c r="U132" s="1545"/>
      <c r="V132" s="1546"/>
      <c r="W132" s="1545"/>
      <c r="X132" s="1546"/>
      <c r="Y132" s="1545"/>
      <c r="Z132" s="1685"/>
      <c r="AA132" s="1715"/>
      <c r="AB132" s="5296"/>
      <c r="AC132" s="5300"/>
      <c r="AD132" s="923" t="str">
        <f t="shared" si="45"/>
        <v/>
      </c>
      <c r="AE132" s="615"/>
      <c r="AF132" s="615"/>
      <c r="AG132" s="615"/>
      <c r="AH132" s="615"/>
      <c r="AI132" s="615"/>
      <c r="AJ132" s="615"/>
      <c r="AK132" s="615"/>
      <c r="AL132" s="615"/>
      <c r="AM132" s="615"/>
      <c r="AN132" s="615"/>
      <c r="AO132" s="615"/>
      <c r="AP132" s="615"/>
      <c r="AQ132" s="615"/>
      <c r="AR132" s="615"/>
      <c r="AS132" s="615"/>
      <c r="AT132" s="615"/>
      <c r="AU132" s="615"/>
      <c r="AV132" s="615"/>
      <c r="AW132" s="615"/>
      <c r="AX132" s="615"/>
      <c r="AY132" s="615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>
      <c r="A133" s="7197"/>
      <c r="B133" s="1536" t="s">
        <v>336</v>
      </c>
      <c r="C133" s="1635">
        <f t="shared" si="43"/>
        <v>0</v>
      </c>
      <c r="D133" s="1657">
        <f t="shared" si="44"/>
        <v>0</v>
      </c>
      <c r="E133" s="974">
        <f t="shared" si="44"/>
        <v>0</v>
      </c>
      <c r="F133" s="1530"/>
      <c r="G133" s="1535"/>
      <c r="H133" s="1530"/>
      <c r="I133" s="1531"/>
      <c r="J133" s="1530"/>
      <c r="K133" s="1531"/>
      <c r="L133" s="1717"/>
      <c r="M133" s="1531"/>
      <c r="N133" s="1530"/>
      <c r="O133" s="1531"/>
      <c r="P133" s="1530"/>
      <c r="Q133" s="1531"/>
      <c r="R133" s="1530"/>
      <c r="S133" s="1531"/>
      <c r="T133" s="1530"/>
      <c r="U133" s="1531"/>
      <c r="V133" s="1532"/>
      <c r="W133" s="1531"/>
      <c r="X133" s="1532"/>
      <c r="Y133" s="1531"/>
      <c r="Z133" s="1718"/>
      <c r="AA133" s="1719"/>
      <c r="AB133" s="5297"/>
      <c r="AC133" s="5301"/>
      <c r="AD133" s="923" t="str">
        <f t="shared" si="45"/>
        <v/>
      </c>
      <c r="AE133" s="615"/>
      <c r="AF133" s="615"/>
      <c r="AG133" s="615"/>
      <c r="AH133" s="615"/>
      <c r="AI133" s="615"/>
      <c r="AJ133" s="615"/>
      <c r="AK133" s="615"/>
      <c r="AL133" s="615"/>
      <c r="AM133" s="615"/>
      <c r="AN133" s="615"/>
      <c r="AO133" s="615"/>
      <c r="AP133" s="615"/>
      <c r="AQ133" s="615"/>
      <c r="AR133" s="615"/>
      <c r="AS133" s="615"/>
      <c r="AT133" s="615"/>
      <c r="AU133" s="615"/>
      <c r="AV133" s="615"/>
      <c r="AW133" s="615"/>
      <c r="AX133" s="615"/>
      <c r="AY133" s="615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>
      <c r="A134" s="7197"/>
      <c r="B134" s="1527" t="s">
        <v>337</v>
      </c>
      <c r="C134" s="1635">
        <f t="shared" si="43"/>
        <v>0</v>
      </c>
      <c r="D134" s="1657">
        <f t="shared" si="44"/>
        <v>0</v>
      </c>
      <c r="E134" s="974">
        <f t="shared" si="44"/>
        <v>0</v>
      </c>
      <c r="F134" s="1530"/>
      <c r="G134" s="1535"/>
      <c r="H134" s="1530"/>
      <c r="I134" s="1531"/>
      <c r="J134" s="1530"/>
      <c r="K134" s="1531"/>
      <c r="L134" s="1717"/>
      <c r="M134" s="1531"/>
      <c r="N134" s="1530"/>
      <c r="O134" s="1531"/>
      <c r="P134" s="1530"/>
      <c r="Q134" s="1531"/>
      <c r="R134" s="1530"/>
      <c r="S134" s="1531"/>
      <c r="T134" s="1530"/>
      <c r="U134" s="1531"/>
      <c r="V134" s="1532"/>
      <c r="W134" s="1531"/>
      <c r="X134" s="1532"/>
      <c r="Y134" s="1531"/>
      <c r="Z134" s="1718"/>
      <c r="AA134" s="1719"/>
      <c r="AB134" s="5297"/>
      <c r="AC134" s="5301"/>
      <c r="AD134" s="923" t="str">
        <f t="shared" si="45"/>
        <v/>
      </c>
      <c r="AE134" s="615"/>
      <c r="AF134" s="615"/>
      <c r="AG134" s="615"/>
      <c r="AH134" s="615"/>
      <c r="AI134" s="615"/>
      <c r="AJ134" s="615"/>
      <c r="AK134" s="615"/>
      <c r="AL134" s="615"/>
      <c r="AM134" s="615"/>
      <c r="AN134" s="615"/>
      <c r="AO134" s="615"/>
      <c r="AP134" s="615"/>
      <c r="AQ134" s="615"/>
      <c r="AR134" s="615"/>
      <c r="AS134" s="615"/>
      <c r="AT134" s="615"/>
      <c r="AU134" s="615"/>
      <c r="AV134" s="615"/>
      <c r="AW134" s="615"/>
      <c r="AX134" s="615"/>
      <c r="AY134" s="615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>
      <c r="A135" s="7197"/>
      <c r="B135" s="1527" t="s">
        <v>338</v>
      </c>
      <c r="C135" s="1637">
        <f t="shared" si="43"/>
        <v>0</v>
      </c>
      <c r="D135" s="1721">
        <f t="shared" si="44"/>
        <v>0</v>
      </c>
      <c r="E135" s="1722">
        <f t="shared" si="44"/>
        <v>0</v>
      </c>
      <c r="F135" s="1530"/>
      <c r="G135" s="1535"/>
      <c r="H135" s="1530"/>
      <c r="I135" s="1531"/>
      <c r="J135" s="1530"/>
      <c r="K135" s="1531"/>
      <c r="L135" s="1717"/>
      <c r="M135" s="1531"/>
      <c r="N135" s="1530"/>
      <c r="O135" s="1531"/>
      <c r="P135" s="1530"/>
      <c r="Q135" s="1531"/>
      <c r="R135" s="1530"/>
      <c r="S135" s="1531"/>
      <c r="T135" s="1530"/>
      <c r="U135" s="1531"/>
      <c r="V135" s="1532"/>
      <c r="W135" s="1531"/>
      <c r="X135" s="1532"/>
      <c r="Y135" s="1531"/>
      <c r="Z135" s="1718"/>
      <c r="AA135" s="1719"/>
      <c r="AB135" s="5297"/>
      <c r="AC135" s="5301"/>
      <c r="AD135" s="923" t="str">
        <f t="shared" si="45"/>
        <v/>
      </c>
      <c r="AE135" s="615"/>
      <c r="AF135" s="615"/>
      <c r="AG135" s="615"/>
      <c r="AH135" s="615"/>
      <c r="AI135" s="615"/>
      <c r="AJ135" s="615"/>
      <c r="AK135" s="615"/>
      <c r="AL135" s="615"/>
      <c r="AM135" s="615"/>
      <c r="AN135" s="615"/>
      <c r="AO135" s="615"/>
      <c r="AP135" s="615"/>
      <c r="AQ135" s="615"/>
      <c r="AR135" s="615"/>
      <c r="AS135" s="615"/>
      <c r="AT135" s="615"/>
      <c r="AU135" s="615"/>
      <c r="AV135" s="615"/>
      <c r="AW135" s="615"/>
      <c r="AX135" s="615"/>
      <c r="AY135" s="615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>
      <c r="A136" s="7198"/>
      <c r="B136" s="1504" t="s">
        <v>339</v>
      </c>
      <c r="C136" s="1639">
        <f t="shared" si="43"/>
        <v>0</v>
      </c>
      <c r="D136" s="1662">
        <f t="shared" si="44"/>
        <v>0</v>
      </c>
      <c r="E136" s="1723">
        <f t="shared" si="44"/>
        <v>0</v>
      </c>
      <c r="F136" s="1510"/>
      <c r="G136" s="1511"/>
      <c r="H136" s="1510"/>
      <c r="I136" s="1541"/>
      <c r="J136" s="1510"/>
      <c r="K136" s="1541"/>
      <c r="L136" s="1724"/>
      <c r="M136" s="1541"/>
      <c r="N136" s="1510"/>
      <c r="O136" s="1541"/>
      <c r="P136" s="1510"/>
      <c r="Q136" s="1541"/>
      <c r="R136" s="1510"/>
      <c r="S136" s="1541"/>
      <c r="T136" s="1510"/>
      <c r="U136" s="1541"/>
      <c r="V136" s="1542"/>
      <c r="W136" s="1541"/>
      <c r="X136" s="1542"/>
      <c r="Y136" s="1541"/>
      <c r="Z136" s="1725"/>
      <c r="AA136" s="1726"/>
      <c r="AB136" s="1725"/>
      <c r="AC136" s="5302"/>
      <c r="AD136" s="923" t="str">
        <f t="shared" si="45"/>
        <v/>
      </c>
      <c r="AE136" s="615"/>
      <c r="AF136" s="615"/>
      <c r="AG136" s="615"/>
      <c r="AH136" s="615"/>
      <c r="AI136" s="615"/>
      <c r="AJ136" s="615"/>
      <c r="AK136" s="615"/>
      <c r="AL136" s="615"/>
      <c r="AM136" s="615"/>
      <c r="AN136" s="615"/>
      <c r="AO136" s="615"/>
      <c r="AP136" s="615"/>
      <c r="AQ136" s="615"/>
      <c r="AR136" s="615"/>
      <c r="AS136" s="615"/>
      <c r="AT136" s="615"/>
      <c r="AU136" s="615"/>
      <c r="AV136" s="615"/>
      <c r="AW136" s="615"/>
      <c r="AX136" s="615"/>
      <c r="AY136" s="615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>
      <c r="A137" s="7186" t="s">
        <v>342</v>
      </c>
      <c r="B137" s="1522" t="s">
        <v>335</v>
      </c>
      <c r="C137" s="1712">
        <f t="shared" si="43"/>
        <v>0</v>
      </c>
      <c r="D137" s="1655">
        <f t="shared" si="44"/>
        <v>0</v>
      </c>
      <c r="E137" s="1713">
        <f t="shared" si="44"/>
        <v>0</v>
      </c>
      <c r="F137" s="1502"/>
      <c r="G137" s="1503"/>
      <c r="H137" s="1502"/>
      <c r="I137" s="1545"/>
      <c r="J137" s="1502"/>
      <c r="K137" s="1545"/>
      <c r="L137" s="1714"/>
      <c r="M137" s="1545"/>
      <c r="N137" s="1502"/>
      <c r="O137" s="1545"/>
      <c r="P137" s="1502"/>
      <c r="Q137" s="1545"/>
      <c r="R137" s="1502"/>
      <c r="S137" s="1545"/>
      <c r="T137" s="1502"/>
      <c r="U137" s="1545"/>
      <c r="V137" s="1546"/>
      <c r="W137" s="1545"/>
      <c r="X137" s="1546"/>
      <c r="Y137" s="1545"/>
      <c r="Z137" s="1685"/>
      <c r="AA137" s="1715"/>
      <c r="AB137" s="5296"/>
      <c r="AC137" s="5300"/>
      <c r="AD137" s="923" t="str">
        <f t="shared" si="45"/>
        <v/>
      </c>
      <c r="AE137" s="615"/>
      <c r="AF137" s="615"/>
      <c r="AG137" s="615"/>
      <c r="AH137" s="615"/>
      <c r="AI137" s="615"/>
      <c r="AJ137" s="615"/>
      <c r="AK137" s="615"/>
      <c r="AL137" s="615"/>
      <c r="AM137" s="615"/>
      <c r="AN137" s="615"/>
      <c r="AO137" s="615"/>
      <c r="AP137" s="615"/>
      <c r="AQ137" s="615"/>
      <c r="AR137" s="615"/>
      <c r="AS137" s="615"/>
      <c r="AT137" s="615"/>
      <c r="AU137" s="615"/>
      <c r="AV137" s="615"/>
      <c r="AW137" s="615"/>
      <c r="AX137" s="615"/>
      <c r="AY137" s="615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>
      <c r="A138" s="7456"/>
      <c r="B138" s="1536" t="s">
        <v>336</v>
      </c>
      <c r="C138" s="1635">
        <f t="shared" si="43"/>
        <v>0</v>
      </c>
      <c r="D138" s="1657">
        <f t="shared" si="44"/>
        <v>0</v>
      </c>
      <c r="E138" s="974">
        <f t="shared" si="44"/>
        <v>0</v>
      </c>
      <c r="F138" s="1530"/>
      <c r="G138" s="1535"/>
      <c r="H138" s="1530"/>
      <c r="I138" s="1531"/>
      <c r="J138" s="1530"/>
      <c r="K138" s="1531"/>
      <c r="L138" s="1717"/>
      <c r="M138" s="1531"/>
      <c r="N138" s="1530"/>
      <c r="O138" s="1531"/>
      <c r="P138" s="1530"/>
      <c r="Q138" s="1531"/>
      <c r="R138" s="1530"/>
      <c r="S138" s="1531"/>
      <c r="T138" s="1530"/>
      <c r="U138" s="1531"/>
      <c r="V138" s="1532"/>
      <c r="W138" s="1531"/>
      <c r="X138" s="1532"/>
      <c r="Y138" s="1531"/>
      <c r="Z138" s="1718"/>
      <c r="AA138" s="1719"/>
      <c r="AB138" s="5297"/>
      <c r="AC138" s="5301"/>
      <c r="AD138" s="923" t="str">
        <f t="shared" si="45"/>
        <v/>
      </c>
      <c r="AE138" s="615"/>
      <c r="AF138" s="615"/>
      <c r="AG138" s="615"/>
      <c r="AH138" s="615"/>
      <c r="AI138" s="615"/>
      <c r="AJ138" s="615"/>
      <c r="AK138" s="615"/>
      <c r="AL138" s="615"/>
      <c r="AM138" s="615"/>
      <c r="AN138" s="615"/>
      <c r="AO138" s="615"/>
      <c r="AP138" s="615"/>
      <c r="AQ138" s="615"/>
      <c r="AR138" s="615"/>
      <c r="AS138" s="615"/>
      <c r="AT138" s="615"/>
      <c r="AU138" s="615"/>
      <c r="AV138" s="615"/>
      <c r="AW138" s="615"/>
      <c r="AX138" s="615"/>
      <c r="AY138" s="615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>
      <c r="A139" s="7456"/>
      <c r="B139" s="1527" t="s">
        <v>337</v>
      </c>
      <c r="C139" s="1635">
        <f t="shared" si="43"/>
        <v>0</v>
      </c>
      <c r="D139" s="1657">
        <f t="shared" si="44"/>
        <v>0</v>
      </c>
      <c r="E139" s="974">
        <f t="shared" si="44"/>
        <v>0</v>
      </c>
      <c r="F139" s="1530"/>
      <c r="G139" s="1535"/>
      <c r="H139" s="1530"/>
      <c r="I139" s="1531"/>
      <c r="J139" s="1530"/>
      <c r="K139" s="1531"/>
      <c r="L139" s="1717"/>
      <c r="M139" s="1531"/>
      <c r="N139" s="1530"/>
      <c r="O139" s="1531"/>
      <c r="P139" s="1530"/>
      <c r="Q139" s="1531"/>
      <c r="R139" s="1530"/>
      <c r="S139" s="1531"/>
      <c r="T139" s="1530"/>
      <c r="U139" s="1531"/>
      <c r="V139" s="1532"/>
      <c r="W139" s="1531"/>
      <c r="X139" s="1532"/>
      <c r="Y139" s="1531"/>
      <c r="Z139" s="1718"/>
      <c r="AA139" s="1719"/>
      <c r="AB139" s="5297"/>
      <c r="AC139" s="5301"/>
      <c r="AD139" s="923" t="str">
        <f t="shared" si="45"/>
        <v/>
      </c>
      <c r="AE139" s="615"/>
      <c r="AF139" s="615"/>
      <c r="AG139" s="615"/>
      <c r="AH139" s="615"/>
      <c r="AI139" s="615"/>
      <c r="AJ139" s="615"/>
      <c r="AK139" s="615"/>
      <c r="AL139" s="615"/>
      <c r="AM139" s="615"/>
      <c r="AN139" s="615"/>
      <c r="AO139" s="615"/>
      <c r="AP139" s="615"/>
      <c r="AQ139" s="615"/>
      <c r="AR139" s="615"/>
      <c r="AS139" s="615"/>
      <c r="AT139" s="615"/>
      <c r="AU139" s="615"/>
      <c r="AV139" s="615"/>
      <c r="AW139" s="615"/>
      <c r="AX139" s="615"/>
      <c r="AY139" s="615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>
      <c r="A140" s="7187"/>
      <c r="B140" s="1527" t="s">
        <v>338</v>
      </c>
      <c r="C140" s="1637">
        <f t="shared" si="43"/>
        <v>0</v>
      </c>
      <c r="D140" s="1721">
        <f t="shared" si="44"/>
        <v>0</v>
      </c>
      <c r="E140" s="1722">
        <f t="shared" si="44"/>
        <v>0</v>
      </c>
      <c r="F140" s="1530"/>
      <c r="G140" s="1535"/>
      <c r="H140" s="1530"/>
      <c r="I140" s="1531"/>
      <c r="J140" s="1530"/>
      <c r="K140" s="1531"/>
      <c r="L140" s="1717"/>
      <c r="M140" s="1531"/>
      <c r="N140" s="1530"/>
      <c r="O140" s="1531"/>
      <c r="P140" s="1530"/>
      <c r="Q140" s="1531"/>
      <c r="R140" s="1530"/>
      <c r="S140" s="1531"/>
      <c r="T140" s="1530"/>
      <c r="U140" s="1531"/>
      <c r="V140" s="1532"/>
      <c r="W140" s="1531"/>
      <c r="X140" s="1532"/>
      <c r="Y140" s="1531"/>
      <c r="Z140" s="1718"/>
      <c r="AA140" s="1719"/>
      <c r="AB140" s="5297"/>
      <c r="AC140" s="5301"/>
      <c r="AD140" s="923" t="str">
        <f t="shared" si="45"/>
        <v/>
      </c>
      <c r="AE140" s="615"/>
      <c r="AF140" s="615"/>
      <c r="AG140" s="615"/>
      <c r="AH140" s="615"/>
      <c r="AI140" s="615"/>
      <c r="AJ140" s="615"/>
      <c r="AK140" s="615"/>
      <c r="AL140" s="615"/>
      <c r="AM140" s="615"/>
      <c r="AN140" s="615"/>
      <c r="AO140" s="615"/>
      <c r="AP140" s="615"/>
      <c r="AQ140" s="615"/>
      <c r="AR140" s="615"/>
      <c r="AS140" s="615"/>
      <c r="AT140" s="615"/>
      <c r="AU140" s="615"/>
      <c r="AV140" s="615"/>
      <c r="AW140" s="615"/>
      <c r="AX140" s="615"/>
      <c r="AY140" s="615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>
      <c r="A141" s="7457"/>
      <c r="B141" s="1504" t="s">
        <v>339</v>
      </c>
      <c r="C141" s="1639">
        <f t="shared" si="43"/>
        <v>0</v>
      </c>
      <c r="D141" s="1662">
        <f t="shared" si="44"/>
        <v>0</v>
      </c>
      <c r="E141" s="1723">
        <f t="shared" si="44"/>
        <v>0</v>
      </c>
      <c r="F141" s="1510"/>
      <c r="G141" s="1511"/>
      <c r="H141" s="1510"/>
      <c r="I141" s="1541"/>
      <c r="J141" s="1510"/>
      <c r="K141" s="1541"/>
      <c r="L141" s="1724"/>
      <c r="M141" s="1541"/>
      <c r="N141" s="1510"/>
      <c r="O141" s="1541"/>
      <c r="P141" s="1510"/>
      <c r="Q141" s="1541"/>
      <c r="R141" s="1510"/>
      <c r="S141" s="1541"/>
      <c r="T141" s="1510"/>
      <c r="U141" s="1541"/>
      <c r="V141" s="1542"/>
      <c r="W141" s="1541"/>
      <c r="X141" s="1542"/>
      <c r="Y141" s="1541"/>
      <c r="Z141" s="1725"/>
      <c r="AA141" s="1726"/>
      <c r="AB141" s="1725"/>
      <c r="AC141" s="5302"/>
      <c r="AD141" s="923" t="str">
        <f t="shared" si="45"/>
        <v/>
      </c>
      <c r="AE141" s="615"/>
      <c r="AF141" s="615"/>
      <c r="AG141" s="615"/>
      <c r="AH141" s="615"/>
      <c r="AI141" s="615"/>
      <c r="AJ141" s="615"/>
      <c r="AK141" s="615"/>
      <c r="AL141" s="615"/>
      <c r="AM141" s="615"/>
      <c r="AN141" s="615"/>
      <c r="AO141" s="615"/>
      <c r="AP141" s="615"/>
      <c r="AQ141" s="615"/>
      <c r="AR141" s="615"/>
      <c r="AS141" s="615"/>
      <c r="AT141" s="615"/>
      <c r="AU141" s="615"/>
      <c r="AV141" s="615"/>
      <c r="AW141" s="615"/>
      <c r="AX141" s="615"/>
      <c r="AY141" s="615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>
      <c r="A142" s="7186" t="s">
        <v>343</v>
      </c>
      <c r="B142" s="1522" t="s">
        <v>335</v>
      </c>
      <c r="C142" s="1712">
        <f t="shared" si="43"/>
        <v>0</v>
      </c>
      <c r="D142" s="1655">
        <f t="shared" si="44"/>
        <v>0</v>
      </c>
      <c r="E142" s="1713">
        <f t="shared" si="44"/>
        <v>0</v>
      </c>
      <c r="F142" s="1502"/>
      <c r="G142" s="1503"/>
      <c r="H142" s="1502"/>
      <c r="I142" s="1545"/>
      <c r="J142" s="1502"/>
      <c r="K142" s="1545"/>
      <c r="L142" s="1714"/>
      <c r="M142" s="1545"/>
      <c r="N142" s="1502"/>
      <c r="O142" s="1545"/>
      <c r="P142" s="1502"/>
      <c r="Q142" s="1545"/>
      <c r="R142" s="1502"/>
      <c r="S142" s="1545"/>
      <c r="T142" s="1502"/>
      <c r="U142" s="1545"/>
      <c r="V142" s="1546"/>
      <c r="W142" s="1545"/>
      <c r="X142" s="1546"/>
      <c r="Y142" s="1545"/>
      <c r="Z142" s="1685"/>
      <c r="AA142" s="1715"/>
      <c r="AB142" s="5296"/>
      <c r="AC142" s="5300"/>
      <c r="AD142" s="923" t="str">
        <f t="shared" si="45"/>
        <v/>
      </c>
      <c r="AE142" s="615"/>
      <c r="AF142" s="615"/>
      <c r="AG142" s="615"/>
      <c r="AH142" s="615"/>
      <c r="AI142" s="615"/>
      <c r="AJ142" s="615"/>
      <c r="AK142" s="615"/>
      <c r="AL142" s="615"/>
      <c r="AM142" s="615"/>
      <c r="AN142" s="615"/>
      <c r="AO142" s="615"/>
      <c r="AP142" s="615"/>
      <c r="AQ142" s="615"/>
      <c r="AR142" s="615"/>
      <c r="AS142" s="615"/>
      <c r="AT142" s="615"/>
      <c r="AU142" s="615"/>
      <c r="AV142" s="615"/>
      <c r="AW142" s="615"/>
      <c r="AX142" s="615"/>
      <c r="AY142" s="615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>
      <c r="A143" s="7456"/>
      <c r="B143" s="1536" t="s">
        <v>336</v>
      </c>
      <c r="C143" s="1635">
        <f t="shared" si="43"/>
        <v>0</v>
      </c>
      <c r="D143" s="1657">
        <f t="shared" si="44"/>
        <v>0</v>
      </c>
      <c r="E143" s="974">
        <f t="shared" si="44"/>
        <v>0</v>
      </c>
      <c r="F143" s="1530"/>
      <c r="G143" s="1535"/>
      <c r="H143" s="1530"/>
      <c r="I143" s="1531"/>
      <c r="J143" s="1530"/>
      <c r="K143" s="1531"/>
      <c r="L143" s="1717"/>
      <c r="M143" s="1531"/>
      <c r="N143" s="1530"/>
      <c r="O143" s="1531"/>
      <c r="P143" s="1530"/>
      <c r="Q143" s="1531"/>
      <c r="R143" s="1530"/>
      <c r="S143" s="1531"/>
      <c r="T143" s="1530"/>
      <c r="U143" s="1531"/>
      <c r="V143" s="1532"/>
      <c r="W143" s="1531"/>
      <c r="X143" s="1532"/>
      <c r="Y143" s="1531"/>
      <c r="Z143" s="1718"/>
      <c r="AA143" s="1719"/>
      <c r="AB143" s="5297"/>
      <c r="AC143" s="5301"/>
      <c r="AD143" s="923" t="str">
        <f t="shared" si="45"/>
        <v/>
      </c>
      <c r="AE143" s="615"/>
      <c r="AF143" s="615"/>
      <c r="AG143" s="615"/>
      <c r="AH143" s="615"/>
      <c r="AI143" s="615"/>
      <c r="AJ143" s="615"/>
      <c r="AK143" s="615"/>
      <c r="AL143" s="615"/>
      <c r="AM143" s="615"/>
      <c r="AN143" s="615"/>
      <c r="AO143" s="615"/>
      <c r="AP143" s="615"/>
      <c r="AQ143" s="615"/>
      <c r="AR143" s="615"/>
      <c r="AS143" s="615"/>
      <c r="AT143" s="615"/>
      <c r="AU143" s="615"/>
      <c r="AV143" s="615"/>
      <c r="AW143" s="615"/>
      <c r="AX143" s="615"/>
      <c r="AY143" s="615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>
      <c r="A144" s="7456"/>
      <c r="B144" s="1527" t="s">
        <v>337</v>
      </c>
      <c r="C144" s="1635">
        <f t="shared" si="43"/>
        <v>0</v>
      </c>
      <c r="D144" s="1657">
        <f t="shared" si="44"/>
        <v>0</v>
      </c>
      <c r="E144" s="974">
        <f t="shared" si="44"/>
        <v>0</v>
      </c>
      <c r="F144" s="1530"/>
      <c r="G144" s="1535"/>
      <c r="H144" s="1530"/>
      <c r="I144" s="1531"/>
      <c r="J144" s="1530"/>
      <c r="K144" s="1531"/>
      <c r="L144" s="1717"/>
      <c r="M144" s="1531"/>
      <c r="N144" s="1530"/>
      <c r="O144" s="1531"/>
      <c r="P144" s="1530"/>
      <c r="Q144" s="1531"/>
      <c r="R144" s="1530"/>
      <c r="S144" s="1531"/>
      <c r="T144" s="1530"/>
      <c r="U144" s="1531"/>
      <c r="V144" s="1532"/>
      <c r="W144" s="1531"/>
      <c r="X144" s="1532"/>
      <c r="Y144" s="1531"/>
      <c r="Z144" s="1718"/>
      <c r="AA144" s="1719"/>
      <c r="AB144" s="5297"/>
      <c r="AC144" s="5301"/>
      <c r="AD144" s="923" t="str">
        <f t="shared" si="45"/>
        <v/>
      </c>
      <c r="AE144" s="615"/>
      <c r="AF144" s="615"/>
      <c r="AG144" s="615"/>
      <c r="AH144" s="615"/>
      <c r="AI144" s="615"/>
      <c r="AJ144" s="615"/>
      <c r="AK144" s="615"/>
      <c r="AL144" s="615"/>
      <c r="AM144" s="615"/>
      <c r="AN144" s="615"/>
      <c r="AO144" s="615"/>
      <c r="AP144" s="615"/>
      <c r="AQ144" s="615"/>
      <c r="AR144" s="615"/>
      <c r="AS144" s="615"/>
      <c r="AT144" s="615"/>
      <c r="AU144" s="615"/>
      <c r="AV144" s="615"/>
      <c r="AW144" s="615"/>
      <c r="AX144" s="615"/>
      <c r="AY144" s="615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>
      <c r="A145" s="7187"/>
      <c r="B145" s="1527" t="s">
        <v>338</v>
      </c>
      <c r="C145" s="1637">
        <f t="shared" si="43"/>
        <v>0</v>
      </c>
      <c r="D145" s="1721">
        <f t="shared" si="44"/>
        <v>0</v>
      </c>
      <c r="E145" s="1722">
        <f t="shared" si="44"/>
        <v>0</v>
      </c>
      <c r="F145" s="1530"/>
      <c r="G145" s="1535"/>
      <c r="H145" s="1530"/>
      <c r="I145" s="1531"/>
      <c r="J145" s="1530"/>
      <c r="K145" s="1531"/>
      <c r="L145" s="1717"/>
      <c r="M145" s="1531"/>
      <c r="N145" s="1530"/>
      <c r="O145" s="1531"/>
      <c r="P145" s="1530"/>
      <c r="Q145" s="1531"/>
      <c r="R145" s="1530"/>
      <c r="S145" s="1531"/>
      <c r="T145" s="1530"/>
      <c r="U145" s="1531"/>
      <c r="V145" s="1532"/>
      <c r="W145" s="1531"/>
      <c r="X145" s="1532"/>
      <c r="Y145" s="1531"/>
      <c r="Z145" s="1718"/>
      <c r="AA145" s="1719"/>
      <c r="AB145" s="5297"/>
      <c r="AC145" s="5301"/>
      <c r="AD145" s="923" t="str">
        <f t="shared" si="45"/>
        <v/>
      </c>
      <c r="AE145" s="615"/>
      <c r="AF145" s="615"/>
      <c r="AG145" s="615"/>
      <c r="AH145" s="615"/>
      <c r="AI145" s="615"/>
      <c r="AJ145" s="615"/>
      <c r="AK145" s="615"/>
      <c r="AL145" s="615"/>
      <c r="AM145" s="615"/>
      <c r="AN145" s="615"/>
      <c r="AO145" s="615"/>
      <c r="AP145" s="615"/>
      <c r="AQ145" s="615"/>
      <c r="AR145" s="615"/>
      <c r="AS145" s="615"/>
      <c r="AT145" s="615"/>
      <c r="AU145" s="615"/>
      <c r="AV145" s="615"/>
      <c r="AW145" s="615"/>
      <c r="AX145" s="615"/>
      <c r="AY145" s="615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>
      <c r="A146" s="7457"/>
      <c r="B146" s="1504" t="s">
        <v>339</v>
      </c>
      <c r="C146" s="1639">
        <f t="shared" si="43"/>
        <v>0</v>
      </c>
      <c r="D146" s="1662">
        <f t="shared" si="44"/>
        <v>0</v>
      </c>
      <c r="E146" s="1723">
        <f t="shared" si="44"/>
        <v>0</v>
      </c>
      <c r="F146" s="1510"/>
      <c r="G146" s="1511"/>
      <c r="H146" s="1510"/>
      <c r="I146" s="1541"/>
      <c r="J146" s="1510"/>
      <c r="K146" s="1541"/>
      <c r="L146" s="1724"/>
      <c r="M146" s="1541"/>
      <c r="N146" s="1510"/>
      <c r="O146" s="1541"/>
      <c r="P146" s="1510"/>
      <c r="Q146" s="1541"/>
      <c r="R146" s="1510"/>
      <c r="S146" s="1541"/>
      <c r="T146" s="1510"/>
      <c r="U146" s="1541"/>
      <c r="V146" s="1542"/>
      <c r="W146" s="1541"/>
      <c r="X146" s="1542"/>
      <c r="Y146" s="1541"/>
      <c r="Z146" s="1725"/>
      <c r="AA146" s="1726"/>
      <c r="AB146" s="1725"/>
      <c r="AC146" s="5302"/>
      <c r="AD146" s="923" t="str">
        <f t="shared" si="45"/>
        <v/>
      </c>
      <c r="AE146" s="615"/>
      <c r="AF146" s="615"/>
      <c r="AG146" s="615"/>
      <c r="AH146" s="615"/>
      <c r="AI146" s="615"/>
      <c r="AJ146" s="615"/>
      <c r="AK146" s="615"/>
      <c r="AL146" s="615"/>
      <c r="AM146" s="615"/>
      <c r="AN146" s="615"/>
      <c r="AO146" s="615"/>
      <c r="AP146" s="615"/>
      <c r="AQ146" s="615"/>
      <c r="AR146" s="615"/>
      <c r="AS146" s="615"/>
      <c r="AT146" s="615"/>
      <c r="AU146" s="615"/>
      <c r="AV146" s="615"/>
      <c r="AW146" s="615"/>
      <c r="AX146" s="615"/>
      <c r="AY146" s="615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>
      <c r="A147" s="7196" t="s">
        <v>344</v>
      </c>
      <c r="B147" s="1522" t="s">
        <v>335</v>
      </c>
      <c r="C147" s="1712">
        <f t="shared" si="43"/>
        <v>0</v>
      </c>
      <c r="D147" s="1655">
        <f t="shared" si="44"/>
        <v>0</v>
      </c>
      <c r="E147" s="1713">
        <f t="shared" si="44"/>
        <v>0</v>
      </c>
      <c r="F147" s="1502"/>
      <c r="G147" s="1503"/>
      <c r="H147" s="1502"/>
      <c r="I147" s="1545"/>
      <c r="J147" s="1502"/>
      <c r="K147" s="1545"/>
      <c r="L147" s="1714"/>
      <c r="M147" s="1545"/>
      <c r="N147" s="1502"/>
      <c r="O147" s="1545"/>
      <c r="P147" s="1502"/>
      <c r="Q147" s="1545"/>
      <c r="R147" s="1502"/>
      <c r="S147" s="1545"/>
      <c r="T147" s="1502"/>
      <c r="U147" s="1545"/>
      <c r="V147" s="1546"/>
      <c r="W147" s="1545"/>
      <c r="X147" s="1546"/>
      <c r="Y147" s="1545"/>
      <c r="Z147" s="1685"/>
      <c r="AA147" s="1715"/>
      <c r="AB147" s="5296"/>
      <c r="AC147" s="5300"/>
      <c r="AD147" s="923" t="str">
        <f t="shared" si="45"/>
        <v/>
      </c>
      <c r="AE147" s="615"/>
      <c r="AF147" s="615"/>
      <c r="AG147" s="615"/>
      <c r="AH147" s="615"/>
      <c r="AI147" s="615"/>
      <c r="AJ147" s="615"/>
      <c r="AK147" s="615"/>
      <c r="AL147" s="615"/>
      <c r="AM147" s="615"/>
      <c r="AN147" s="615"/>
      <c r="AO147" s="615"/>
      <c r="AP147" s="615"/>
      <c r="AQ147" s="615"/>
      <c r="AR147" s="615"/>
      <c r="AS147" s="615"/>
      <c r="AT147" s="615"/>
      <c r="AU147" s="615"/>
      <c r="AV147" s="615"/>
      <c r="AW147" s="615"/>
      <c r="AX147" s="615"/>
      <c r="AY147" s="615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>
      <c r="A148" s="7197"/>
      <c r="B148" s="1536" t="s">
        <v>336</v>
      </c>
      <c r="C148" s="1635">
        <f t="shared" si="43"/>
        <v>0</v>
      </c>
      <c r="D148" s="1657">
        <f t="shared" si="44"/>
        <v>0</v>
      </c>
      <c r="E148" s="974">
        <f t="shared" si="44"/>
        <v>0</v>
      </c>
      <c r="F148" s="1530"/>
      <c r="G148" s="1535"/>
      <c r="H148" s="1530"/>
      <c r="I148" s="1531"/>
      <c r="J148" s="1530"/>
      <c r="K148" s="1531"/>
      <c r="L148" s="1717"/>
      <c r="M148" s="1531"/>
      <c r="N148" s="1530"/>
      <c r="O148" s="1531"/>
      <c r="P148" s="1530"/>
      <c r="Q148" s="1531"/>
      <c r="R148" s="1530"/>
      <c r="S148" s="1531"/>
      <c r="T148" s="1530"/>
      <c r="U148" s="1531"/>
      <c r="V148" s="1532"/>
      <c r="W148" s="1531"/>
      <c r="X148" s="1532"/>
      <c r="Y148" s="1531"/>
      <c r="Z148" s="1718"/>
      <c r="AA148" s="1719"/>
      <c r="AB148" s="5297"/>
      <c r="AC148" s="5301"/>
      <c r="AD148" s="923" t="str">
        <f t="shared" si="45"/>
        <v/>
      </c>
      <c r="AE148" s="615"/>
      <c r="AF148" s="615"/>
      <c r="AG148" s="615"/>
      <c r="AH148" s="615"/>
      <c r="AI148" s="615"/>
      <c r="AJ148" s="615"/>
      <c r="AK148" s="615"/>
      <c r="AL148" s="615"/>
      <c r="AM148" s="615"/>
      <c r="AN148" s="615"/>
      <c r="AO148" s="615"/>
      <c r="AP148" s="615"/>
      <c r="AQ148" s="615"/>
      <c r="AR148" s="615"/>
      <c r="AS148" s="615"/>
      <c r="AT148" s="615"/>
      <c r="AU148" s="615"/>
      <c r="AV148" s="615"/>
      <c r="AW148" s="615"/>
      <c r="AX148" s="615"/>
      <c r="AY148" s="615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>
      <c r="A149" s="7197"/>
      <c r="B149" s="1527" t="s">
        <v>337</v>
      </c>
      <c r="C149" s="1635">
        <f t="shared" si="43"/>
        <v>0</v>
      </c>
      <c r="D149" s="1657">
        <f t="shared" si="44"/>
        <v>0</v>
      </c>
      <c r="E149" s="974">
        <f t="shared" si="44"/>
        <v>0</v>
      </c>
      <c r="F149" s="1530"/>
      <c r="G149" s="1535"/>
      <c r="H149" s="1530"/>
      <c r="I149" s="1531"/>
      <c r="J149" s="1530"/>
      <c r="K149" s="1531"/>
      <c r="L149" s="1717"/>
      <c r="M149" s="1531"/>
      <c r="N149" s="1530"/>
      <c r="O149" s="1531"/>
      <c r="P149" s="1530"/>
      <c r="Q149" s="1531"/>
      <c r="R149" s="1530"/>
      <c r="S149" s="1531"/>
      <c r="T149" s="1530"/>
      <c r="U149" s="1531"/>
      <c r="V149" s="1532"/>
      <c r="W149" s="1531"/>
      <c r="X149" s="1532"/>
      <c r="Y149" s="1531"/>
      <c r="Z149" s="1718"/>
      <c r="AA149" s="1719"/>
      <c r="AB149" s="5297"/>
      <c r="AC149" s="5301"/>
      <c r="AD149" s="923" t="str">
        <f t="shared" si="45"/>
        <v/>
      </c>
      <c r="AE149" s="615"/>
      <c r="AF149" s="615"/>
      <c r="AG149" s="615"/>
      <c r="AH149" s="615"/>
      <c r="AI149" s="615"/>
      <c r="AJ149" s="615"/>
      <c r="AK149" s="615"/>
      <c r="AL149" s="615"/>
      <c r="AM149" s="615"/>
      <c r="AN149" s="615"/>
      <c r="AO149" s="615"/>
      <c r="AP149" s="615"/>
      <c r="AQ149" s="615"/>
      <c r="AR149" s="615"/>
      <c r="AS149" s="615"/>
      <c r="AT149" s="615"/>
      <c r="AU149" s="615"/>
      <c r="AV149" s="615"/>
      <c r="AW149" s="615"/>
      <c r="AX149" s="615"/>
      <c r="AY149" s="615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>
      <c r="A150" s="7197"/>
      <c r="B150" s="1527" t="s">
        <v>338</v>
      </c>
      <c r="C150" s="1637">
        <f t="shared" si="43"/>
        <v>0</v>
      </c>
      <c r="D150" s="1721">
        <f t="shared" si="44"/>
        <v>0</v>
      </c>
      <c r="E150" s="1722">
        <f t="shared" si="44"/>
        <v>0</v>
      </c>
      <c r="F150" s="1530"/>
      <c r="G150" s="1535"/>
      <c r="H150" s="1530"/>
      <c r="I150" s="1531"/>
      <c r="J150" s="1530"/>
      <c r="K150" s="1531"/>
      <c r="L150" s="1717"/>
      <c r="M150" s="1531"/>
      <c r="N150" s="1530"/>
      <c r="O150" s="1531"/>
      <c r="P150" s="1530"/>
      <c r="Q150" s="1531"/>
      <c r="R150" s="1530"/>
      <c r="S150" s="1531"/>
      <c r="T150" s="1530"/>
      <c r="U150" s="1531"/>
      <c r="V150" s="1532"/>
      <c r="W150" s="1531"/>
      <c r="X150" s="1532"/>
      <c r="Y150" s="1531"/>
      <c r="Z150" s="1718"/>
      <c r="AA150" s="1719"/>
      <c r="AB150" s="5297"/>
      <c r="AC150" s="5301"/>
      <c r="AD150" s="923" t="str">
        <f t="shared" si="45"/>
        <v/>
      </c>
      <c r="AE150" s="615"/>
      <c r="AF150" s="615"/>
      <c r="AG150" s="615"/>
      <c r="AH150" s="615"/>
      <c r="AI150" s="615"/>
      <c r="AJ150" s="615"/>
      <c r="AK150" s="615"/>
      <c r="AL150" s="615"/>
      <c r="AM150" s="615"/>
      <c r="AN150" s="615"/>
      <c r="AO150" s="615"/>
      <c r="AP150" s="615"/>
      <c r="AQ150" s="615"/>
      <c r="AR150" s="615"/>
      <c r="AS150" s="615"/>
      <c r="AT150" s="615"/>
      <c r="AU150" s="615"/>
      <c r="AV150" s="615"/>
      <c r="AW150" s="615"/>
      <c r="AX150" s="615"/>
      <c r="AY150" s="615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>
      <c r="A151" s="7197"/>
      <c r="B151" s="1504" t="s">
        <v>339</v>
      </c>
      <c r="C151" s="1728">
        <f t="shared" si="43"/>
        <v>0</v>
      </c>
      <c r="D151" s="1659">
        <f t="shared" si="44"/>
        <v>0</v>
      </c>
      <c r="E151" s="1729">
        <f t="shared" si="44"/>
        <v>0</v>
      </c>
      <c r="F151" s="1552"/>
      <c r="G151" s="1556"/>
      <c r="H151" s="1552"/>
      <c r="I151" s="1553"/>
      <c r="J151" s="1552"/>
      <c r="K151" s="1553"/>
      <c r="L151" s="969"/>
      <c r="M151" s="1553"/>
      <c r="N151" s="1552"/>
      <c r="O151" s="1553"/>
      <c r="P151" s="1552"/>
      <c r="Q151" s="1553"/>
      <c r="R151" s="1552"/>
      <c r="S151" s="1553"/>
      <c r="T151" s="1552"/>
      <c r="U151" s="1553"/>
      <c r="V151" s="1554"/>
      <c r="W151" s="1553"/>
      <c r="X151" s="1554"/>
      <c r="Y151" s="1553"/>
      <c r="Z151" s="975"/>
      <c r="AA151" s="1730"/>
      <c r="AB151" s="975"/>
      <c r="AC151" s="5303"/>
      <c r="AD151" s="923" t="str">
        <f t="shared" si="45"/>
        <v/>
      </c>
      <c r="AE151" s="615"/>
      <c r="AF151" s="615"/>
      <c r="AG151" s="615"/>
      <c r="AH151" s="615"/>
      <c r="AI151" s="615"/>
      <c r="AJ151" s="615"/>
      <c r="AK151" s="615"/>
      <c r="AL151" s="615"/>
      <c r="AM151" s="615"/>
      <c r="AN151" s="615"/>
      <c r="AO151" s="615"/>
      <c r="AP151" s="615"/>
      <c r="AQ151" s="615"/>
      <c r="AR151" s="615"/>
      <c r="AS151" s="615"/>
      <c r="AT151" s="615"/>
      <c r="AU151" s="615"/>
      <c r="AV151" s="615"/>
      <c r="AW151" s="615"/>
      <c r="AX151" s="615"/>
      <c r="AY151" s="615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>
      <c r="A152" s="7138" t="s">
        <v>345</v>
      </c>
      <c r="B152" s="7268"/>
      <c r="C152" s="1731">
        <f>SUM(C122:C151)</f>
        <v>0</v>
      </c>
      <c r="D152" s="1732">
        <f>SUM(D122:D151)</f>
        <v>0</v>
      </c>
      <c r="E152" s="1733">
        <f t="shared" ref="E152:AA152" si="50">SUM(E122:E151)</f>
        <v>0</v>
      </c>
      <c r="F152" s="1734">
        <f t="shared" si="50"/>
        <v>0</v>
      </c>
      <c r="G152" s="1735">
        <f t="shared" si="50"/>
        <v>0</v>
      </c>
      <c r="H152" s="1734">
        <f t="shared" si="50"/>
        <v>0</v>
      </c>
      <c r="I152" s="1735">
        <f t="shared" si="50"/>
        <v>0</v>
      </c>
      <c r="J152" s="1734">
        <f t="shared" si="50"/>
        <v>0</v>
      </c>
      <c r="K152" s="1735">
        <f t="shared" si="50"/>
        <v>0</v>
      </c>
      <c r="L152" s="1734">
        <f t="shared" si="50"/>
        <v>0</v>
      </c>
      <c r="M152" s="1735">
        <f t="shared" si="50"/>
        <v>0</v>
      </c>
      <c r="N152" s="1734">
        <f t="shared" si="50"/>
        <v>0</v>
      </c>
      <c r="O152" s="1735">
        <f t="shared" si="50"/>
        <v>0</v>
      </c>
      <c r="P152" s="1734">
        <f t="shared" si="50"/>
        <v>0</v>
      </c>
      <c r="Q152" s="1735">
        <f t="shared" si="50"/>
        <v>0</v>
      </c>
      <c r="R152" s="1734">
        <f t="shared" si="50"/>
        <v>0</v>
      </c>
      <c r="S152" s="1735">
        <f t="shared" si="50"/>
        <v>0</v>
      </c>
      <c r="T152" s="1734">
        <f t="shared" si="50"/>
        <v>0</v>
      </c>
      <c r="U152" s="1735">
        <f t="shared" si="50"/>
        <v>0</v>
      </c>
      <c r="V152" s="1734">
        <f t="shared" si="50"/>
        <v>0</v>
      </c>
      <c r="W152" s="1735">
        <f t="shared" si="50"/>
        <v>0</v>
      </c>
      <c r="X152" s="1734">
        <f t="shared" si="50"/>
        <v>0</v>
      </c>
      <c r="Y152" s="1735">
        <f t="shared" si="50"/>
        <v>0</v>
      </c>
      <c r="Z152" s="1736">
        <f t="shared" si="50"/>
        <v>0</v>
      </c>
      <c r="AA152" s="1737">
        <f t="shared" si="50"/>
        <v>0</v>
      </c>
      <c r="AB152" s="5298">
        <f t="shared" ref="AB152:AC152" si="51">SUM(AB122:AB151)</f>
        <v>0</v>
      </c>
      <c r="AC152" s="5304">
        <f t="shared" si="51"/>
        <v>0</v>
      </c>
      <c r="AD152" s="923"/>
      <c r="AE152" s="615"/>
      <c r="AF152" s="615"/>
      <c r="AG152" s="615"/>
      <c r="AH152" s="615"/>
      <c r="AI152" s="615"/>
      <c r="AJ152" s="615"/>
      <c r="AK152" s="615"/>
      <c r="AL152" s="615"/>
      <c r="AM152" s="615"/>
      <c r="AN152" s="615"/>
      <c r="AO152" s="615"/>
      <c r="AP152" s="615"/>
      <c r="AQ152" s="615"/>
      <c r="AR152" s="615"/>
      <c r="AS152" s="615"/>
      <c r="AT152" s="615"/>
      <c r="AU152" s="615"/>
      <c r="AV152" s="615"/>
      <c r="AW152" s="615"/>
      <c r="AX152" s="615"/>
      <c r="AY152" s="615"/>
    </row>
    <row r="153" spans="1:90" ht="15" customHeight="1">
      <c r="A153" s="7453" t="s">
        <v>346</v>
      </c>
      <c r="B153" s="1738" t="s">
        <v>335</v>
      </c>
      <c r="C153" s="1739"/>
      <c r="D153" s="1740"/>
      <c r="E153" s="976"/>
      <c r="F153" s="1610"/>
      <c r="G153" s="1741"/>
      <c r="H153" s="1610"/>
      <c r="I153" s="977"/>
      <c r="J153" s="1610"/>
      <c r="K153" s="977"/>
      <c r="L153" s="978"/>
      <c r="M153" s="977"/>
      <c r="N153" s="1610"/>
      <c r="O153" s="977"/>
      <c r="P153" s="1610"/>
      <c r="Q153" s="977"/>
      <c r="R153" s="1610"/>
      <c r="S153" s="977"/>
      <c r="T153" s="1610"/>
      <c r="U153" s="977"/>
      <c r="V153" s="1742"/>
      <c r="W153" s="977"/>
      <c r="X153" s="1742"/>
      <c r="Y153" s="977"/>
      <c r="Z153" s="978"/>
      <c r="AA153" s="979"/>
      <c r="AB153" s="978"/>
      <c r="AC153" s="5294"/>
      <c r="AD153" s="923" t="str">
        <f t="shared" si="45"/>
        <v/>
      </c>
      <c r="AE153" s="615"/>
      <c r="AF153" s="615"/>
      <c r="AG153" s="615"/>
      <c r="AH153" s="615"/>
      <c r="AI153" s="615"/>
      <c r="AJ153" s="615"/>
      <c r="AK153" s="615"/>
      <c r="AL153" s="615"/>
      <c r="AM153" s="615"/>
      <c r="AN153" s="615"/>
      <c r="AO153" s="615"/>
      <c r="AP153" s="615"/>
      <c r="AQ153" s="615"/>
      <c r="AR153" s="615"/>
      <c r="AS153" s="615"/>
      <c r="AT153" s="615"/>
      <c r="AU153" s="615"/>
      <c r="AV153" s="615"/>
      <c r="AW153" s="615"/>
      <c r="AX153" s="615"/>
      <c r="AY153" s="615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>
      <c r="A154" s="7453"/>
      <c r="B154" s="1738" t="s">
        <v>336</v>
      </c>
      <c r="C154" s="1739"/>
      <c r="D154" s="1740"/>
      <c r="E154" s="976"/>
      <c r="F154" s="1610"/>
      <c r="G154" s="1741"/>
      <c r="H154" s="1610"/>
      <c r="I154" s="977"/>
      <c r="J154" s="1610"/>
      <c r="K154" s="977"/>
      <c r="L154" s="978"/>
      <c r="M154" s="977"/>
      <c r="N154" s="1610"/>
      <c r="O154" s="977"/>
      <c r="P154" s="1610"/>
      <c r="Q154" s="977"/>
      <c r="R154" s="1610"/>
      <c r="S154" s="977"/>
      <c r="T154" s="1610"/>
      <c r="U154" s="977"/>
      <c r="V154" s="1742"/>
      <c r="W154" s="977"/>
      <c r="X154" s="1742"/>
      <c r="Y154" s="977"/>
      <c r="Z154" s="978"/>
      <c r="AA154" s="979"/>
      <c r="AB154" s="978"/>
      <c r="AC154" s="5294"/>
      <c r="AD154" s="923" t="str">
        <f t="shared" si="45"/>
        <v/>
      </c>
      <c r="AE154" s="615"/>
      <c r="AF154" s="615"/>
      <c r="AG154" s="615"/>
      <c r="AH154" s="615"/>
      <c r="AI154" s="615"/>
      <c r="AJ154" s="615"/>
      <c r="AK154" s="615"/>
      <c r="AL154" s="615"/>
      <c r="AM154" s="615"/>
      <c r="AN154" s="615"/>
      <c r="AO154" s="615"/>
      <c r="AP154" s="615"/>
      <c r="AQ154" s="615"/>
      <c r="AR154" s="615"/>
      <c r="AS154" s="615"/>
      <c r="AT154" s="615"/>
      <c r="AU154" s="615"/>
      <c r="AV154" s="615"/>
      <c r="AW154" s="615"/>
      <c r="AX154" s="615"/>
      <c r="AY154" s="615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>
      <c r="A155" s="7453"/>
      <c r="B155" s="1743" t="s">
        <v>337</v>
      </c>
      <c r="C155" s="1739"/>
      <c r="D155" s="1740"/>
      <c r="E155" s="976"/>
      <c r="F155" s="1610"/>
      <c r="G155" s="1741"/>
      <c r="H155" s="1610"/>
      <c r="I155" s="977"/>
      <c r="J155" s="1610"/>
      <c r="K155" s="977"/>
      <c r="L155" s="978"/>
      <c r="M155" s="977"/>
      <c r="N155" s="1610"/>
      <c r="O155" s="977"/>
      <c r="P155" s="1610"/>
      <c r="Q155" s="977"/>
      <c r="R155" s="1610"/>
      <c r="S155" s="977"/>
      <c r="T155" s="1610"/>
      <c r="U155" s="977"/>
      <c r="V155" s="1742"/>
      <c r="W155" s="977"/>
      <c r="X155" s="1742"/>
      <c r="Y155" s="977"/>
      <c r="Z155" s="978"/>
      <c r="AA155" s="979"/>
      <c r="AB155" s="978"/>
      <c r="AC155" s="5294"/>
      <c r="AD155" s="923" t="str">
        <f t="shared" si="45"/>
        <v/>
      </c>
      <c r="AE155" s="615"/>
      <c r="AF155" s="615"/>
      <c r="AG155" s="615"/>
      <c r="AH155" s="615"/>
      <c r="AI155" s="615"/>
      <c r="AJ155" s="615"/>
      <c r="AK155" s="615"/>
      <c r="AL155" s="615"/>
      <c r="AM155" s="615"/>
      <c r="AN155" s="615"/>
      <c r="AO155" s="615"/>
      <c r="AP155" s="615"/>
      <c r="AQ155" s="615"/>
      <c r="AR155" s="615"/>
      <c r="AS155" s="615"/>
      <c r="AT155" s="615"/>
      <c r="AU155" s="615"/>
      <c r="AV155" s="615"/>
      <c r="AW155" s="615"/>
      <c r="AX155" s="615"/>
      <c r="AY155" s="615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>
      <c r="A156" s="7453"/>
      <c r="B156" s="1743" t="s">
        <v>338</v>
      </c>
      <c r="C156" s="1739"/>
      <c r="D156" s="1740"/>
      <c r="E156" s="976"/>
      <c r="F156" s="1610"/>
      <c r="G156" s="1741"/>
      <c r="H156" s="1610"/>
      <c r="I156" s="977"/>
      <c r="J156" s="1610"/>
      <c r="K156" s="977"/>
      <c r="L156" s="978"/>
      <c r="M156" s="977"/>
      <c r="N156" s="1610"/>
      <c r="O156" s="977"/>
      <c r="P156" s="1610"/>
      <c r="Q156" s="977"/>
      <c r="R156" s="1610"/>
      <c r="S156" s="977"/>
      <c r="T156" s="1610"/>
      <c r="U156" s="977"/>
      <c r="V156" s="1742"/>
      <c r="W156" s="977"/>
      <c r="X156" s="1742"/>
      <c r="Y156" s="977"/>
      <c r="Z156" s="978"/>
      <c r="AA156" s="979"/>
      <c r="AB156" s="978"/>
      <c r="AC156" s="5294"/>
      <c r="AD156" s="923" t="str">
        <f t="shared" si="45"/>
        <v/>
      </c>
      <c r="AE156" s="615"/>
      <c r="AF156" s="615"/>
      <c r="AG156" s="615"/>
      <c r="AH156" s="615"/>
      <c r="AI156" s="615"/>
      <c r="AJ156" s="615"/>
      <c r="AK156" s="615"/>
      <c r="AL156" s="615"/>
      <c r="AM156" s="615"/>
      <c r="AN156" s="615"/>
      <c r="AO156" s="615"/>
      <c r="AP156" s="615"/>
      <c r="AQ156" s="615"/>
      <c r="AR156" s="615"/>
      <c r="AS156" s="615"/>
      <c r="AT156" s="615"/>
      <c r="AU156" s="615"/>
      <c r="AV156" s="615"/>
      <c r="AW156" s="615"/>
      <c r="AX156" s="615"/>
      <c r="AY156" s="615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>
      <c r="A157" s="7453"/>
      <c r="B157" s="1744" t="s">
        <v>339</v>
      </c>
      <c r="C157" s="980"/>
      <c r="D157" s="981"/>
      <c r="E157" s="1745"/>
      <c r="F157" s="971"/>
      <c r="G157" s="1681"/>
      <c r="H157" s="971"/>
      <c r="I157" s="1746"/>
      <c r="J157" s="971"/>
      <c r="K157" s="1746"/>
      <c r="L157" s="972"/>
      <c r="M157" s="1746"/>
      <c r="N157" s="971"/>
      <c r="O157" s="1746"/>
      <c r="P157" s="971"/>
      <c r="Q157" s="1746"/>
      <c r="R157" s="971"/>
      <c r="S157" s="1746"/>
      <c r="T157" s="971"/>
      <c r="U157" s="1746"/>
      <c r="V157" s="982"/>
      <c r="W157" s="1746"/>
      <c r="X157" s="982"/>
      <c r="Y157" s="1746"/>
      <c r="Z157" s="972"/>
      <c r="AA157" s="1079"/>
      <c r="AB157" s="972"/>
      <c r="AC157" s="5305"/>
      <c r="AD157" s="923" t="str">
        <f t="shared" si="45"/>
        <v/>
      </c>
      <c r="AE157" s="615"/>
      <c r="AF157" s="615"/>
      <c r="AG157" s="615"/>
      <c r="AH157" s="615"/>
      <c r="AI157" s="615"/>
      <c r="AJ157" s="615"/>
      <c r="AK157" s="615"/>
      <c r="AL157" s="615"/>
      <c r="AM157" s="615"/>
      <c r="AN157" s="615"/>
      <c r="AO157" s="615"/>
      <c r="AP157" s="615"/>
      <c r="AQ157" s="615"/>
      <c r="AR157" s="615"/>
      <c r="AS157" s="615"/>
      <c r="AT157" s="615"/>
      <c r="AU157" s="615"/>
      <c r="AV157" s="615"/>
      <c r="AW157" s="615"/>
      <c r="AX157" s="615"/>
      <c r="AY157" s="615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>
      <c r="A158" s="7454" t="s">
        <v>345</v>
      </c>
      <c r="B158" s="7455"/>
      <c r="C158" s="1747"/>
      <c r="D158" s="1748"/>
      <c r="E158" s="1749"/>
      <c r="F158" s="1750"/>
      <c r="G158" s="1751"/>
      <c r="H158" s="1750"/>
      <c r="I158" s="1751"/>
      <c r="J158" s="1750"/>
      <c r="K158" s="1751"/>
      <c r="L158" s="1750"/>
      <c r="M158" s="1751"/>
      <c r="N158" s="1750"/>
      <c r="O158" s="1751"/>
      <c r="P158" s="1750"/>
      <c r="Q158" s="1751"/>
      <c r="R158" s="1750"/>
      <c r="S158" s="1751"/>
      <c r="T158" s="1750"/>
      <c r="U158" s="1751"/>
      <c r="V158" s="1750"/>
      <c r="W158" s="1751"/>
      <c r="X158" s="1750"/>
      <c r="Y158" s="1751"/>
      <c r="Z158" s="1750"/>
      <c r="AA158" s="1752"/>
      <c r="AB158" s="5299"/>
      <c r="AC158" s="5306"/>
      <c r="AD158" s="615"/>
      <c r="AE158" s="615"/>
      <c r="AF158" s="615"/>
      <c r="AG158" s="615"/>
      <c r="AH158" s="615"/>
      <c r="AI158" s="615"/>
      <c r="AJ158" s="615"/>
      <c r="AK158" s="615"/>
      <c r="AL158" s="615"/>
      <c r="AM158" s="615"/>
      <c r="AN158" s="615"/>
      <c r="AO158" s="615"/>
      <c r="AP158" s="615"/>
      <c r="AQ158" s="615"/>
      <c r="AR158" s="615"/>
      <c r="AS158" s="615"/>
      <c r="AT158" s="615"/>
      <c r="AU158" s="615"/>
      <c r="AV158" s="615"/>
      <c r="AW158" s="615"/>
      <c r="AX158" s="615"/>
      <c r="AY158" s="615"/>
    </row>
    <row r="159" spans="1:90" ht="18" customHeight="1">
      <c r="A159" s="1753" t="s">
        <v>347</v>
      </c>
      <c r="B159" s="1754"/>
      <c r="C159" s="1754"/>
      <c r="D159" s="1754"/>
      <c r="E159" s="960"/>
      <c r="F159" s="983"/>
      <c r="G159" s="983"/>
      <c r="H159" s="983"/>
      <c r="I159" s="983"/>
      <c r="J159" s="983"/>
      <c r="K159" s="983"/>
      <c r="L159" s="983"/>
      <c r="M159" s="983"/>
      <c r="N159" s="983"/>
      <c r="O159" s="983"/>
      <c r="P159" s="983"/>
      <c r="Q159" s="983"/>
      <c r="R159" s="983"/>
      <c r="S159" s="983"/>
      <c r="T159" s="983"/>
      <c r="U159" s="983"/>
      <c r="V159" s="983"/>
      <c r="W159" s="983"/>
      <c r="X159" s="983"/>
      <c r="Y159" s="983"/>
      <c r="Z159" s="921"/>
      <c r="AA159" s="921"/>
      <c r="AB159" s="984"/>
      <c r="AC159" s="984"/>
      <c r="AD159" s="984"/>
      <c r="AE159" s="984"/>
      <c r="AF159" s="984"/>
      <c r="AG159" s="984"/>
      <c r="AH159" s="984"/>
      <c r="AI159" s="984"/>
      <c r="AJ159" s="984"/>
      <c r="AK159" s="984"/>
      <c r="AL159" s="984"/>
      <c r="AM159" s="984"/>
      <c r="AN159" s="615"/>
      <c r="AO159" s="615"/>
      <c r="AP159" s="615"/>
      <c r="AQ159" s="615"/>
      <c r="AR159" s="615"/>
      <c r="AS159" s="615"/>
      <c r="AT159" s="615"/>
      <c r="AU159" s="615"/>
      <c r="AV159" s="615"/>
      <c r="AW159" s="615"/>
      <c r="AX159" s="615"/>
      <c r="AY159" s="615"/>
    </row>
    <row r="160" spans="1:90" ht="15" customHeight="1">
      <c r="A160" s="7179" t="s">
        <v>252</v>
      </c>
      <c r="B160" s="7205"/>
      <c r="C160" s="7294" t="s">
        <v>77</v>
      </c>
      <c r="D160" s="7179"/>
      <c r="E160" s="7205"/>
      <c r="F160" s="7138" t="s">
        <v>101</v>
      </c>
      <c r="G160" s="7263"/>
      <c r="H160" s="7263"/>
      <c r="I160" s="7263"/>
      <c r="J160" s="7263"/>
      <c r="K160" s="7263"/>
      <c r="L160" s="7263"/>
      <c r="M160" s="7263"/>
      <c r="N160" s="7263"/>
      <c r="O160" s="7263"/>
      <c r="P160" s="7263"/>
      <c r="Q160" s="7263"/>
      <c r="R160" s="7263"/>
      <c r="S160" s="7263"/>
      <c r="T160" s="7263"/>
      <c r="U160" s="7263"/>
      <c r="V160" s="7263"/>
      <c r="W160" s="7263"/>
      <c r="X160" s="7263"/>
      <c r="Y160" s="7263"/>
      <c r="Z160" s="7263"/>
      <c r="AA160" s="7263"/>
      <c r="AB160" s="7263"/>
      <c r="AC160" s="7263"/>
      <c r="AD160" s="7263"/>
      <c r="AE160" s="7263"/>
      <c r="AF160" s="7263"/>
      <c r="AG160" s="7263"/>
      <c r="AH160" s="7263"/>
      <c r="AI160" s="7263"/>
      <c r="AJ160" s="7263"/>
      <c r="AK160" s="7263"/>
      <c r="AL160" s="7263"/>
      <c r="AM160" s="7268"/>
      <c r="AN160" s="615"/>
      <c r="AO160" s="615"/>
      <c r="AP160" s="615"/>
      <c r="AQ160" s="615"/>
      <c r="AR160" s="615"/>
      <c r="AS160" s="615"/>
      <c r="AT160" s="615"/>
      <c r="AU160" s="615"/>
      <c r="AV160" s="615"/>
      <c r="AW160" s="615"/>
      <c r="AX160" s="615"/>
      <c r="AY160" s="615"/>
    </row>
    <row r="161" spans="1:51" ht="15" customHeight="1">
      <c r="A161" s="7182"/>
      <c r="B161" s="7357"/>
      <c r="C161" s="7200"/>
      <c r="D161" s="7249"/>
      <c r="E161" s="7201"/>
      <c r="F161" s="7138" t="s">
        <v>348</v>
      </c>
      <c r="G161" s="7268"/>
      <c r="H161" s="7138" t="s">
        <v>331</v>
      </c>
      <c r="I161" s="7268"/>
      <c r="J161" s="7138" t="s">
        <v>94</v>
      </c>
      <c r="K161" s="7268"/>
      <c r="L161" s="7386" t="s">
        <v>44</v>
      </c>
      <c r="M161" s="7371"/>
      <c r="N161" s="7371" t="s">
        <v>45</v>
      </c>
      <c r="O161" s="7387"/>
      <c r="P161" s="7138" t="s">
        <v>46</v>
      </c>
      <c r="Q161" s="7268"/>
      <c r="R161" s="7263" t="s">
        <v>47</v>
      </c>
      <c r="S161" s="7268"/>
      <c r="T161" s="7263" t="s">
        <v>48</v>
      </c>
      <c r="U161" s="7268"/>
      <c r="V161" s="7138" t="s">
        <v>49</v>
      </c>
      <c r="W161" s="7268"/>
      <c r="X161" s="7263" t="s">
        <v>50</v>
      </c>
      <c r="Y161" s="7268"/>
      <c r="Z161" s="7448" t="s">
        <v>51</v>
      </c>
      <c r="AA161" s="7449"/>
      <c r="AB161" s="7448" t="s">
        <v>52</v>
      </c>
      <c r="AC161" s="7449"/>
      <c r="AD161" s="7448" t="s">
        <v>53</v>
      </c>
      <c r="AE161" s="7449"/>
      <c r="AF161" s="7448" t="s">
        <v>54</v>
      </c>
      <c r="AG161" s="7449"/>
      <c r="AH161" s="7448" t="s">
        <v>55</v>
      </c>
      <c r="AI161" s="7449"/>
      <c r="AJ161" s="7448" t="s">
        <v>56</v>
      </c>
      <c r="AK161" s="7449"/>
      <c r="AL161" s="7450" t="s">
        <v>57</v>
      </c>
      <c r="AM161" s="7449"/>
      <c r="AN161" s="615"/>
      <c r="AO161" s="615"/>
      <c r="AP161" s="615"/>
      <c r="AQ161" s="615"/>
      <c r="AR161" s="615"/>
      <c r="AS161" s="615"/>
      <c r="AT161" s="615"/>
      <c r="AU161" s="615"/>
      <c r="AV161" s="615"/>
      <c r="AW161" s="615"/>
      <c r="AX161" s="615"/>
      <c r="AY161" s="615"/>
    </row>
    <row r="162" spans="1:51" ht="15" customHeight="1">
      <c r="A162" s="7249"/>
      <c r="B162" s="7201"/>
      <c r="C162" s="1513" t="s">
        <v>79</v>
      </c>
      <c r="D162" s="1755" t="s">
        <v>58</v>
      </c>
      <c r="E162" s="1664" t="s">
        <v>59</v>
      </c>
      <c r="F162" s="1493" t="s">
        <v>58</v>
      </c>
      <c r="G162" s="1664" t="s">
        <v>59</v>
      </c>
      <c r="H162" s="1493" t="s">
        <v>58</v>
      </c>
      <c r="I162" s="1664" t="s">
        <v>59</v>
      </c>
      <c r="J162" s="1493" t="s">
        <v>58</v>
      </c>
      <c r="K162" s="1664" t="s">
        <v>59</v>
      </c>
      <c r="L162" s="1491" t="s">
        <v>58</v>
      </c>
      <c r="M162" s="985" t="s">
        <v>59</v>
      </c>
      <c r="N162" s="1515" t="s">
        <v>58</v>
      </c>
      <c r="O162" s="1709" t="s">
        <v>59</v>
      </c>
      <c r="P162" s="1515" t="s">
        <v>58</v>
      </c>
      <c r="Q162" s="1709" t="s">
        <v>59</v>
      </c>
      <c r="R162" s="1492" t="s">
        <v>58</v>
      </c>
      <c r="S162" s="1566" t="s">
        <v>59</v>
      </c>
      <c r="T162" s="1492" t="s">
        <v>58</v>
      </c>
      <c r="U162" s="1566" t="s">
        <v>59</v>
      </c>
      <c r="V162" s="1491" t="s">
        <v>58</v>
      </c>
      <c r="W162" s="1566" t="s">
        <v>59</v>
      </c>
      <c r="X162" s="1492" t="s">
        <v>58</v>
      </c>
      <c r="Y162" s="1566" t="s">
        <v>59</v>
      </c>
      <c r="Z162" s="1710" t="s">
        <v>58</v>
      </c>
      <c r="AA162" s="1711" t="s">
        <v>59</v>
      </c>
      <c r="AB162" s="1710" t="s">
        <v>58</v>
      </c>
      <c r="AC162" s="1711" t="s">
        <v>59</v>
      </c>
      <c r="AD162" s="1710" t="s">
        <v>58</v>
      </c>
      <c r="AE162" s="1711" t="s">
        <v>59</v>
      </c>
      <c r="AF162" s="1710" t="s">
        <v>58</v>
      </c>
      <c r="AG162" s="1711" t="s">
        <v>59</v>
      </c>
      <c r="AH162" s="1710" t="s">
        <v>58</v>
      </c>
      <c r="AI162" s="1711" t="s">
        <v>59</v>
      </c>
      <c r="AJ162" s="1710" t="s">
        <v>58</v>
      </c>
      <c r="AK162" s="1711" t="s">
        <v>59</v>
      </c>
      <c r="AL162" s="1756" t="s">
        <v>58</v>
      </c>
      <c r="AM162" s="1711" t="s">
        <v>59</v>
      </c>
      <c r="AN162" s="615"/>
      <c r="AO162" s="615"/>
      <c r="AP162" s="615"/>
      <c r="AQ162" s="615"/>
      <c r="AR162" s="615"/>
      <c r="AS162" s="615"/>
      <c r="AT162" s="615"/>
      <c r="AU162" s="615"/>
      <c r="AV162" s="615"/>
      <c r="AW162" s="615"/>
      <c r="AX162" s="615"/>
      <c r="AY162" s="615"/>
    </row>
    <row r="163" spans="1:51" ht="15" customHeight="1">
      <c r="A163" s="7451" t="s">
        <v>349</v>
      </c>
      <c r="B163" s="1757" t="s">
        <v>350</v>
      </c>
      <c r="C163" s="1712">
        <f t="shared" ref="C163:C168" si="56">SUM(D163+E163)</f>
        <v>0</v>
      </c>
      <c r="D163" s="1655">
        <f t="shared" ref="D163:E168" si="57">SUM(F163+H163+J163+L163+N163+P163+R163+T163+V163+X163+Z163+AB163+AD163+AF163+AH163+AJ163+AL163)</f>
        <v>0</v>
      </c>
      <c r="E163" s="1570">
        <f t="shared" si="57"/>
        <v>0</v>
      </c>
      <c r="F163" s="1502"/>
      <c r="G163" s="1545"/>
      <c r="H163" s="1502"/>
      <c r="I163" s="1545"/>
      <c r="J163" s="1502"/>
      <c r="K163" s="1545"/>
      <c r="L163" s="1502"/>
      <c r="M163" s="943"/>
      <c r="N163" s="943"/>
      <c r="O163" s="1545"/>
      <c r="P163" s="1502"/>
      <c r="Q163" s="1545"/>
      <c r="R163" s="1604"/>
      <c r="S163" s="1545"/>
      <c r="T163" s="1604"/>
      <c r="U163" s="1545"/>
      <c r="V163" s="1502"/>
      <c r="W163" s="1545"/>
      <c r="X163" s="1604"/>
      <c r="Y163" s="1545"/>
      <c r="Z163" s="1758"/>
      <c r="AA163" s="1716"/>
      <c r="AB163" s="1758"/>
      <c r="AC163" s="1716"/>
      <c r="AD163" s="1758"/>
      <c r="AE163" s="1716"/>
      <c r="AF163" s="1758"/>
      <c r="AG163" s="1716"/>
      <c r="AH163" s="1758"/>
      <c r="AI163" s="1716"/>
      <c r="AJ163" s="1758"/>
      <c r="AK163" s="1716"/>
      <c r="AL163" s="1759"/>
      <c r="AM163" s="1716"/>
      <c r="AN163" s="615"/>
      <c r="AO163" s="615"/>
      <c r="AP163" s="615"/>
      <c r="AQ163" s="615"/>
      <c r="AR163" s="615"/>
      <c r="AS163" s="615"/>
      <c r="AT163" s="615"/>
      <c r="AU163" s="615"/>
      <c r="AV163" s="615"/>
      <c r="AW163" s="615"/>
      <c r="AX163" s="615"/>
      <c r="AY163" s="615"/>
    </row>
    <row r="164" spans="1:51" ht="15" customHeight="1">
      <c r="A164" s="7375"/>
      <c r="B164" s="1760" t="s">
        <v>351</v>
      </c>
      <c r="C164" s="1635">
        <f t="shared" si="56"/>
        <v>0</v>
      </c>
      <c r="D164" s="1657">
        <f t="shared" si="57"/>
        <v>0</v>
      </c>
      <c r="E164" s="1574">
        <f t="shared" si="57"/>
        <v>0</v>
      </c>
      <c r="F164" s="1530"/>
      <c r="G164" s="1531"/>
      <c r="H164" s="1530"/>
      <c r="I164" s="1531"/>
      <c r="J164" s="1530"/>
      <c r="K164" s="1531"/>
      <c r="L164" s="1530"/>
      <c r="M164" s="1607"/>
      <c r="N164" s="1607"/>
      <c r="O164" s="1531"/>
      <c r="P164" s="1530"/>
      <c r="Q164" s="1531"/>
      <c r="R164" s="1606"/>
      <c r="S164" s="1531"/>
      <c r="T164" s="1606"/>
      <c r="U164" s="1531"/>
      <c r="V164" s="1530"/>
      <c r="W164" s="1531"/>
      <c r="X164" s="1606"/>
      <c r="Y164" s="1531"/>
      <c r="Z164" s="1761"/>
      <c r="AA164" s="1720"/>
      <c r="AB164" s="1761"/>
      <c r="AC164" s="1720"/>
      <c r="AD164" s="1761"/>
      <c r="AE164" s="1720"/>
      <c r="AF164" s="1761"/>
      <c r="AG164" s="1720"/>
      <c r="AH164" s="1761"/>
      <c r="AI164" s="1720"/>
      <c r="AJ164" s="1761"/>
      <c r="AK164" s="1720"/>
      <c r="AL164" s="1762"/>
      <c r="AM164" s="1720"/>
      <c r="AN164" s="615"/>
      <c r="AO164" s="615"/>
      <c r="AP164" s="615"/>
      <c r="AQ164" s="615"/>
      <c r="AR164" s="615"/>
      <c r="AS164" s="615"/>
      <c r="AT164" s="615"/>
      <c r="AU164" s="615"/>
      <c r="AV164" s="615"/>
      <c r="AW164" s="615"/>
      <c r="AX164" s="615"/>
      <c r="AY164" s="615"/>
    </row>
    <row r="165" spans="1:51" ht="15" customHeight="1">
      <c r="A165" s="7452"/>
      <c r="B165" s="1763" t="s">
        <v>352</v>
      </c>
      <c r="C165" s="1080">
        <f t="shared" si="56"/>
        <v>0</v>
      </c>
      <c r="D165" s="1764">
        <f t="shared" si="57"/>
        <v>0</v>
      </c>
      <c r="E165" s="1580">
        <f t="shared" si="57"/>
        <v>0</v>
      </c>
      <c r="F165" s="1510"/>
      <c r="G165" s="1541"/>
      <c r="H165" s="1510"/>
      <c r="I165" s="1541"/>
      <c r="J165" s="1510"/>
      <c r="K165" s="1541"/>
      <c r="L165" s="1510"/>
      <c r="M165" s="1616"/>
      <c r="N165" s="1616"/>
      <c r="O165" s="1541"/>
      <c r="P165" s="1510"/>
      <c r="Q165" s="1541"/>
      <c r="R165" s="1618"/>
      <c r="S165" s="1541"/>
      <c r="T165" s="1618"/>
      <c r="U165" s="1541"/>
      <c r="V165" s="1510"/>
      <c r="W165" s="1541"/>
      <c r="X165" s="1618"/>
      <c r="Y165" s="1541"/>
      <c r="Z165" s="1765"/>
      <c r="AA165" s="1727"/>
      <c r="AB165" s="1765"/>
      <c r="AC165" s="1727"/>
      <c r="AD165" s="1765"/>
      <c r="AE165" s="1727"/>
      <c r="AF165" s="1765"/>
      <c r="AG165" s="1727"/>
      <c r="AH165" s="1765"/>
      <c r="AI165" s="1727"/>
      <c r="AJ165" s="1765"/>
      <c r="AK165" s="1727"/>
      <c r="AL165" s="1766"/>
      <c r="AM165" s="1727"/>
      <c r="AN165" s="615"/>
      <c r="AO165" s="615"/>
      <c r="AP165" s="615"/>
      <c r="AQ165" s="615"/>
      <c r="AR165" s="615"/>
      <c r="AS165" s="615"/>
      <c r="AT165" s="615"/>
      <c r="AU165" s="615"/>
      <c r="AV165" s="615"/>
      <c r="AW165" s="615"/>
      <c r="AX165" s="615"/>
      <c r="AY165" s="615"/>
    </row>
    <row r="166" spans="1:51" ht="15" customHeight="1">
      <c r="A166" s="7451" t="s">
        <v>353</v>
      </c>
      <c r="B166" s="1757" t="s">
        <v>350</v>
      </c>
      <c r="C166" s="1712">
        <f t="shared" si="56"/>
        <v>0</v>
      </c>
      <c r="D166" s="1655">
        <f t="shared" si="57"/>
        <v>0</v>
      </c>
      <c r="E166" s="1570">
        <f t="shared" si="57"/>
        <v>0</v>
      </c>
      <c r="F166" s="1502"/>
      <c r="G166" s="1545"/>
      <c r="H166" s="1502"/>
      <c r="I166" s="1545"/>
      <c r="J166" s="1502"/>
      <c r="K166" s="1545"/>
      <c r="L166" s="1502"/>
      <c r="M166" s="943"/>
      <c r="N166" s="943"/>
      <c r="O166" s="1545"/>
      <c r="P166" s="1502"/>
      <c r="Q166" s="1545"/>
      <c r="R166" s="1604"/>
      <c r="S166" s="1545"/>
      <c r="T166" s="1604"/>
      <c r="U166" s="1545"/>
      <c r="V166" s="1502"/>
      <c r="W166" s="1545"/>
      <c r="X166" s="1604"/>
      <c r="Y166" s="1545"/>
      <c r="Z166" s="1758"/>
      <c r="AA166" s="1716"/>
      <c r="AB166" s="1758"/>
      <c r="AC166" s="1716"/>
      <c r="AD166" s="1758"/>
      <c r="AE166" s="1716"/>
      <c r="AF166" s="1758"/>
      <c r="AG166" s="1716"/>
      <c r="AH166" s="1758"/>
      <c r="AI166" s="1716"/>
      <c r="AJ166" s="1758"/>
      <c r="AK166" s="1716"/>
      <c r="AL166" s="1759"/>
      <c r="AM166" s="1716"/>
      <c r="AN166" s="615"/>
      <c r="AO166" s="615"/>
      <c r="AP166" s="615"/>
      <c r="AQ166" s="615"/>
      <c r="AR166" s="615"/>
      <c r="AS166" s="615"/>
      <c r="AT166" s="615"/>
      <c r="AU166" s="615"/>
      <c r="AV166" s="615"/>
      <c r="AW166" s="615"/>
      <c r="AX166" s="615"/>
      <c r="AY166" s="615"/>
    </row>
    <row r="167" spans="1:51" ht="15" customHeight="1">
      <c r="A167" s="7375"/>
      <c r="B167" s="1760" t="s">
        <v>351</v>
      </c>
      <c r="C167" s="1635">
        <f t="shared" si="56"/>
        <v>0</v>
      </c>
      <c r="D167" s="1657">
        <f t="shared" si="57"/>
        <v>0</v>
      </c>
      <c r="E167" s="1574">
        <f t="shared" si="57"/>
        <v>0</v>
      </c>
      <c r="F167" s="1530"/>
      <c r="G167" s="1531"/>
      <c r="H167" s="1530"/>
      <c r="I167" s="1531"/>
      <c r="J167" s="1530"/>
      <c r="K167" s="1531"/>
      <c r="L167" s="1530"/>
      <c r="M167" s="1607"/>
      <c r="N167" s="1607"/>
      <c r="O167" s="1531"/>
      <c r="P167" s="1530"/>
      <c r="Q167" s="1531"/>
      <c r="R167" s="1606"/>
      <c r="S167" s="1531"/>
      <c r="T167" s="1606"/>
      <c r="U167" s="1531"/>
      <c r="V167" s="1530"/>
      <c r="W167" s="1531"/>
      <c r="X167" s="1606"/>
      <c r="Y167" s="1531"/>
      <c r="Z167" s="1761"/>
      <c r="AA167" s="1720"/>
      <c r="AB167" s="1761"/>
      <c r="AC167" s="1720"/>
      <c r="AD167" s="1761"/>
      <c r="AE167" s="1720"/>
      <c r="AF167" s="1761"/>
      <c r="AG167" s="1720"/>
      <c r="AH167" s="1761"/>
      <c r="AI167" s="1720"/>
      <c r="AJ167" s="1761"/>
      <c r="AK167" s="1720"/>
      <c r="AL167" s="1762"/>
      <c r="AM167" s="1720"/>
      <c r="AN167" s="615"/>
      <c r="AO167" s="615"/>
      <c r="AP167" s="615"/>
      <c r="AQ167" s="615"/>
      <c r="AR167" s="615"/>
      <c r="AS167" s="615"/>
      <c r="AT167" s="615"/>
      <c r="AU167" s="615"/>
      <c r="AV167" s="615"/>
      <c r="AW167" s="615"/>
      <c r="AX167" s="615"/>
      <c r="AY167" s="615"/>
    </row>
    <row r="168" spans="1:51" ht="15" customHeight="1">
      <c r="A168" s="7452"/>
      <c r="B168" s="1763" t="s">
        <v>352</v>
      </c>
      <c r="C168" s="1080">
        <f t="shared" si="56"/>
        <v>0</v>
      </c>
      <c r="D168" s="1764">
        <f t="shared" si="57"/>
        <v>0</v>
      </c>
      <c r="E168" s="1580">
        <f t="shared" si="57"/>
        <v>0</v>
      </c>
      <c r="F168" s="1510"/>
      <c r="G168" s="1541"/>
      <c r="H168" s="1510"/>
      <c r="I168" s="1541"/>
      <c r="J168" s="1510"/>
      <c r="K168" s="1541"/>
      <c r="L168" s="1510"/>
      <c r="M168" s="1616"/>
      <c r="N168" s="1616"/>
      <c r="O168" s="1541"/>
      <c r="P168" s="1510"/>
      <c r="Q168" s="1541"/>
      <c r="R168" s="1618"/>
      <c r="S168" s="1541"/>
      <c r="T168" s="1618"/>
      <c r="U168" s="1541"/>
      <c r="V168" s="1510"/>
      <c r="W168" s="1541"/>
      <c r="X168" s="1618"/>
      <c r="Y168" s="1541"/>
      <c r="Z168" s="1765"/>
      <c r="AA168" s="1727"/>
      <c r="AB168" s="1765"/>
      <c r="AC168" s="1727"/>
      <c r="AD168" s="1765"/>
      <c r="AE168" s="1727"/>
      <c r="AF168" s="1765"/>
      <c r="AG168" s="1727"/>
      <c r="AH168" s="1765"/>
      <c r="AI168" s="1727"/>
      <c r="AJ168" s="1765"/>
      <c r="AK168" s="1727"/>
      <c r="AL168" s="1766"/>
      <c r="AM168" s="1727"/>
      <c r="AN168" s="615"/>
      <c r="AO168" s="615"/>
      <c r="AP168" s="615"/>
      <c r="AQ168" s="615"/>
      <c r="AR168" s="615"/>
      <c r="AS168" s="615"/>
      <c r="AT168" s="615"/>
      <c r="AU168" s="615"/>
      <c r="AV168" s="615"/>
      <c r="AW168" s="615"/>
      <c r="AX168" s="615"/>
      <c r="AY168" s="615"/>
    </row>
    <row r="169" spans="1:51" ht="18" customHeight="1">
      <c r="A169" s="1753" t="s">
        <v>354</v>
      </c>
      <c r="B169" s="1482"/>
      <c r="C169" s="1482"/>
      <c r="D169" s="1482"/>
      <c r="E169" s="922"/>
      <c r="F169" s="922"/>
      <c r="G169" s="922"/>
      <c r="H169" s="922"/>
      <c r="I169" s="922"/>
      <c r="J169" s="922"/>
      <c r="K169" s="922"/>
      <c r="L169" s="922"/>
      <c r="M169" s="986"/>
      <c r="N169" s="921"/>
      <c r="O169" s="921"/>
      <c r="P169" s="615"/>
      <c r="Q169" s="615"/>
      <c r="R169" s="615"/>
      <c r="S169" s="615"/>
      <c r="T169" s="615"/>
      <c r="U169" s="615"/>
      <c r="V169" s="615"/>
      <c r="W169" s="615"/>
      <c r="X169" s="615"/>
      <c r="Y169" s="615"/>
      <c r="Z169" s="615"/>
      <c r="AA169" s="615"/>
      <c r="AB169" s="615"/>
      <c r="AC169" s="615"/>
      <c r="AD169" s="615"/>
      <c r="AE169" s="615"/>
      <c r="AF169" s="615"/>
      <c r="AG169" s="615"/>
      <c r="AH169" s="615"/>
      <c r="AI169" s="615"/>
      <c r="AJ169" s="615"/>
      <c r="AK169" s="615"/>
      <c r="AL169" s="615"/>
      <c r="AM169" s="615"/>
      <c r="AN169" s="615"/>
      <c r="AO169" s="615"/>
      <c r="AP169" s="615"/>
      <c r="AQ169" s="615"/>
      <c r="AR169" s="615"/>
      <c r="AS169" s="615"/>
      <c r="AT169" s="615"/>
      <c r="AU169" s="615"/>
      <c r="AV169" s="615"/>
      <c r="AW169" s="615"/>
      <c r="AX169" s="615"/>
      <c r="AY169" s="615"/>
    </row>
    <row r="170" spans="1:51" ht="15" customHeight="1">
      <c r="A170" s="7152" t="s">
        <v>220</v>
      </c>
      <c r="B170" s="7152" t="s">
        <v>221</v>
      </c>
      <c r="C170" s="7294" t="s">
        <v>77</v>
      </c>
      <c r="D170" s="7179"/>
      <c r="E170" s="7205"/>
      <c r="F170" s="7138" t="s">
        <v>101</v>
      </c>
      <c r="G170" s="7263"/>
      <c r="H170" s="7263"/>
      <c r="I170" s="7263"/>
      <c r="J170" s="7263"/>
      <c r="K170" s="7263"/>
      <c r="L170" s="7263"/>
      <c r="M170" s="7263"/>
      <c r="N170" s="7263"/>
      <c r="O170" s="7268"/>
      <c r="P170" s="615"/>
      <c r="Q170" s="615"/>
      <c r="R170" s="615"/>
      <c r="S170" s="615"/>
      <c r="T170" s="615"/>
      <c r="U170" s="615"/>
      <c r="V170" s="615"/>
      <c r="W170" s="615"/>
      <c r="X170" s="615"/>
      <c r="Y170" s="615"/>
      <c r="Z170" s="615"/>
      <c r="AA170" s="615"/>
      <c r="AB170" s="615"/>
      <c r="AC170" s="615"/>
      <c r="AD170" s="615"/>
      <c r="AE170" s="615"/>
      <c r="AF170" s="615"/>
      <c r="AG170" s="615"/>
      <c r="AH170" s="615"/>
      <c r="AI170" s="615"/>
      <c r="AJ170" s="615"/>
      <c r="AK170" s="615"/>
      <c r="AL170" s="615"/>
      <c r="AM170" s="615"/>
      <c r="AN170" s="615"/>
      <c r="AO170" s="615"/>
      <c r="AP170" s="615"/>
      <c r="AQ170" s="615"/>
      <c r="AR170" s="615"/>
      <c r="AS170" s="615"/>
      <c r="AT170" s="615"/>
      <c r="AU170" s="615"/>
      <c r="AV170" s="615"/>
      <c r="AW170" s="615"/>
      <c r="AX170" s="615"/>
      <c r="AY170" s="615"/>
    </row>
    <row r="171" spans="1:51" ht="15" customHeight="1">
      <c r="A171" s="7153"/>
      <c r="B171" s="7153"/>
      <c r="C171" s="7200"/>
      <c r="D171" s="7249"/>
      <c r="E171" s="7201"/>
      <c r="F171" s="7138" t="s">
        <v>53</v>
      </c>
      <c r="G171" s="7268"/>
      <c r="H171" s="7138" t="s">
        <v>54</v>
      </c>
      <c r="I171" s="7268"/>
      <c r="J171" s="7138" t="s">
        <v>55</v>
      </c>
      <c r="K171" s="7268"/>
      <c r="L171" s="7138" t="s">
        <v>56</v>
      </c>
      <c r="M171" s="7268"/>
      <c r="N171" s="7138" t="s">
        <v>57</v>
      </c>
      <c r="O171" s="7268"/>
      <c r="P171" s="615"/>
      <c r="Q171" s="615"/>
      <c r="R171" s="615"/>
      <c r="S171" s="615"/>
      <c r="T171" s="615"/>
      <c r="U171" s="615"/>
      <c r="V171" s="615"/>
      <c r="W171" s="615"/>
      <c r="X171" s="615"/>
      <c r="Y171" s="615"/>
      <c r="Z171" s="615"/>
      <c r="AA171" s="615"/>
      <c r="AB171" s="615"/>
      <c r="AC171" s="615"/>
      <c r="AD171" s="615"/>
      <c r="AE171" s="615"/>
      <c r="AF171" s="615"/>
      <c r="AG171" s="615"/>
      <c r="AH171" s="615"/>
      <c r="AI171" s="615"/>
      <c r="AJ171" s="615"/>
      <c r="AK171" s="615"/>
      <c r="AL171" s="615"/>
      <c r="AM171" s="615"/>
      <c r="AN171" s="615"/>
      <c r="AO171" s="615"/>
      <c r="AP171" s="615"/>
      <c r="AQ171" s="615"/>
      <c r="AR171" s="615"/>
      <c r="AS171" s="615"/>
      <c r="AT171" s="615"/>
      <c r="AU171" s="615"/>
      <c r="AV171" s="615"/>
      <c r="AW171" s="615"/>
      <c r="AX171" s="615"/>
      <c r="AY171" s="615"/>
    </row>
    <row r="172" spans="1:51" ht="15" customHeight="1">
      <c r="A172" s="7154"/>
      <c r="B172" s="7154"/>
      <c r="C172" s="1513" t="s">
        <v>79</v>
      </c>
      <c r="D172" s="1755" t="s">
        <v>58</v>
      </c>
      <c r="E172" s="1664" t="s">
        <v>59</v>
      </c>
      <c r="F172" s="1493" t="s">
        <v>58</v>
      </c>
      <c r="G172" s="1664" t="s">
        <v>59</v>
      </c>
      <c r="H172" s="1493" t="s">
        <v>58</v>
      </c>
      <c r="I172" s="1664" t="s">
        <v>59</v>
      </c>
      <c r="J172" s="1493" t="s">
        <v>58</v>
      </c>
      <c r="K172" s="1664" t="s">
        <v>59</v>
      </c>
      <c r="L172" s="1493" t="s">
        <v>58</v>
      </c>
      <c r="M172" s="1664" t="s">
        <v>59</v>
      </c>
      <c r="N172" s="1493" t="s">
        <v>58</v>
      </c>
      <c r="O172" s="1664" t="s">
        <v>59</v>
      </c>
      <c r="P172" s="615"/>
      <c r="Q172" s="615"/>
      <c r="R172" s="615"/>
      <c r="S172" s="615"/>
      <c r="T172" s="615"/>
      <c r="U172" s="615"/>
      <c r="V172" s="615"/>
      <c r="W172" s="615"/>
      <c r="X172" s="615"/>
      <c r="Y172" s="615"/>
      <c r="Z172" s="615"/>
      <c r="AA172" s="615"/>
      <c r="AB172" s="615"/>
      <c r="AC172" s="615"/>
      <c r="AD172" s="615"/>
      <c r="AE172" s="615"/>
      <c r="AF172" s="615"/>
      <c r="AG172" s="615"/>
      <c r="AH172" s="615"/>
      <c r="AI172" s="615"/>
      <c r="AJ172" s="615"/>
      <c r="AK172" s="615"/>
      <c r="AL172" s="615"/>
      <c r="AM172" s="615"/>
      <c r="AN172" s="615"/>
      <c r="AO172" s="615"/>
      <c r="AP172" s="615"/>
      <c r="AQ172" s="615"/>
      <c r="AR172" s="615"/>
      <c r="AS172" s="615"/>
      <c r="AT172" s="615"/>
      <c r="AU172" s="615"/>
      <c r="AV172" s="615"/>
      <c r="AW172" s="615"/>
      <c r="AX172" s="615"/>
      <c r="AY172" s="615"/>
    </row>
    <row r="173" spans="1:51" ht="15" customHeight="1">
      <c r="A173" s="7196" t="s">
        <v>355</v>
      </c>
      <c r="B173" s="1757" t="s">
        <v>356</v>
      </c>
      <c r="C173" s="1712">
        <f t="shared" ref="C173:C178" si="58">SUM(D173+E173)</f>
        <v>0</v>
      </c>
      <c r="D173" s="1655">
        <f t="shared" ref="D173:E178" si="59">SUM(F173+H173+J173+L173+N173)</f>
        <v>0</v>
      </c>
      <c r="E173" s="1570">
        <f t="shared" si="59"/>
        <v>0</v>
      </c>
      <c r="F173" s="1502"/>
      <c r="G173" s="1547"/>
      <c r="H173" s="1502"/>
      <c r="I173" s="1545"/>
      <c r="J173" s="1604"/>
      <c r="K173" s="1547"/>
      <c r="L173" s="1502"/>
      <c r="M173" s="1545"/>
      <c r="N173" s="1502"/>
      <c r="O173" s="1545"/>
      <c r="P173" s="615"/>
      <c r="Q173" s="615"/>
      <c r="R173" s="615"/>
      <c r="S173" s="615"/>
      <c r="T173" s="615"/>
      <c r="U173" s="615"/>
      <c r="V173" s="615"/>
      <c r="W173" s="615"/>
      <c r="X173" s="615"/>
      <c r="Y173" s="615"/>
      <c r="Z173" s="615"/>
      <c r="AA173" s="615"/>
      <c r="AB173" s="615"/>
      <c r="AC173" s="615"/>
      <c r="AD173" s="615"/>
      <c r="AE173" s="615"/>
      <c r="AF173" s="615"/>
      <c r="AG173" s="615"/>
      <c r="AH173" s="615"/>
      <c r="AI173" s="615"/>
      <c r="AJ173" s="615"/>
      <c r="AK173" s="615"/>
      <c r="AL173" s="615"/>
      <c r="AM173" s="615"/>
      <c r="AN173" s="615"/>
      <c r="AO173" s="615"/>
      <c r="AP173" s="615"/>
      <c r="AQ173" s="615"/>
      <c r="AR173" s="615"/>
      <c r="AS173" s="615"/>
      <c r="AT173" s="615"/>
      <c r="AU173" s="615"/>
      <c r="AV173" s="615"/>
      <c r="AW173" s="615"/>
      <c r="AX173" s="615"/>
      <c r="AY173" s="615"/>
    </row>
    <row r="174" spans="1:51" ht="15" customHeight="1">
      <c r="A174" s="7197"/>
      <c r="B174" s="1637" t="s">
        <v>357</v>
      </c>
      <c r="C174" s="987">
        <f t="shared" si="58"/>
        <v>0</v>
      </c>
      <c r="D174" s="988">
        <f t="shared" si="59"/>
        <v>0</v>
      </c>
      <c r="E174" s="1767">
        <f t="shared" si="59"/>
        <v>0</v>
      </c>
      <c r="F174" s="989"/>
      <c r="G174" s="1768"/>
      <c r="H174" s="989"/>
      <c r="I174" s="1769"/>
      <c r="J174" s="990"/>
      <c r="K174" s="1768"/>
      <c r="L174" s="989"/>
      <c r="M174" s="1769"/>
      <c r="N174" s="989"/>
      <c r="O174" s="1769"/>
      <c r="P174" s="615"/>
      <c r="Q174" s="615"/>
      <c r="R174" s="615"/>
      <c r="S174" s="615"/>
      <c r="T174" s="615"/>
      <c r="U174" s="615"/>
      <c r="V174" s="615"/>
      <c r="W174" s="615"/>
      <c r="X174" s="615"/>
      <c r="Y174" s="615"/>
      <c r="Z174" s="615"/>
      <c r="AA174" s="615"/>
      <c r="AB174" s="615"/>
      <c r="AC174" s="615"/>
      <c r="AD174" s="615"/>
      <c r="AE174" s="615"/>
      <c r="AF174" s="615"/>
      <c r="AG174" s="615"/>
      <c r="AH174" s="615"/>
      <c r="AI174" s="615"/>
      <c r="AJ174" s="615"/>
      <c r="AK174" s="615"/>
      <c r="AL174" s="615"/>
      <c r="AM174" s="615"/>
      <c r="AN174" s="615"/>
      <c r="AO174" s="615"/>
      <c r="AP174" s="615"/>
      <c r="AQ174" s="615"/>
      <c r="AR174" s="615"/>
      <c r="AS174" s="615"/>
      <c r="AT174" s="615"/>
      <c r="AU174" s="615"/>
      <c r="AV174" s="615"/>
      <c r="AW174" s="615"/>
      <c r="AX174" s="615"/>
      <c r="AY174" s="615"/>
    </row>
    <row r="175" spans="1:51" ht="15" customHeight="1">
      <c r="A175" s="7198"/>
      <c r="B175" s="1770" t="s">
        <v>358</v>
      </c>
      <c r="C175" s="1771">
        <f t="shared" si="58"/>
        <v>0</v>
      </c>
      <c r="D175" s="1659">
        <f t="shared" si="59"/>
        <v>0</v>
      </c>
      <c r="E175" s="1660">
        <f t="shared" si="59"/>
        <v>0</v>
      </c>
      <c r="F175" s="1552"/>
      <c r="G175" s="1555"/>
      <c r="H175" s="1552"/>
      <c r="I175" s="1553"/>
      <c r="J175" s="1772"/>
      <c r="K175" s="1555"/>
      <c r="L175" s="1552"/>
      <c r="M175" s="1553"/>
      <c r="N175" s="1552"/>
      <c r="O175" s="1553"/>
      <c r="P175" s="615"/>
      <c r="Q175" s="615"/>
      <c r="R175" s="615"/>
      <c r="S175" s="615"/>
      <c r="T175" s="615"/>
      <c r="U175" s="615"/>
      <c r="V175" s="615"/>
      <c r="W175" s="615"/>
      <c r="X175" s="615"/>
      <c r="Y175" s="615"/>
      <c r="Z175" s="615"/>
      <c r="AA175" s="615"/>
      <c r="AB175" s="615"/>
      <c r="AC175" s="615"/>
      <c r="AD175" s="615"/>
      <c r="AE175" s="615"/>
      <c r="AF175" s="615"/>
      <c r="AG175" s="615"/>
      <c r="AH175" s="615"/>
      <c r="AI175" s="615"/>
      <c r="AJ175" s="615"/>
      <c r="AK175" s="615"/>
      <c r="AL175" s="615"/>
      <c r="AM175" s="615"/>
      <c r="AN175" s="615"/>
      <c r="AO175" s="615"/>
      <c r="AP175" s="615"/>
      <c r="AQ175" s="615"/>
      <c r="AR175" s="615"/>
      <c r="AS175" s="615"/>
      <c r="AT175" s="615"/>
      <c r="AU175" s="615"/>
      <c r="AV175" s="615"/>
      <c r="AW175" s="615"/>
      <c r="AX175" s="615"/>
      <c r="AY175" s="615"/>
    </row>
    <row r="176" spans="1:51" ht="15" customHeight="1">
      <c r="A176" s="7196" t="s">
        <v>359</v>
      </c>
      <c r="B176" s="1757" t="s">
        <v>356</v>
      </c>
      <c r="C176" s="1712">
        <f t="shared" si="58"/>
        <v>0</v>
      </c>
      <c r="D176" s="1655">
        <f t="shared" si="59"/>
        <v>0</v>
      </c>
      <c r="E176" s="1570">
        <f t="shared" si="59"/>
        <v>0</v>
      </c>
      <c r="F176" s="1502"/>
      <c r="G176" s="1545"/>
      <c r="H176" s="1502"/>
      <c r="I176" s="1547"/>
      <c r="J176" s="1502"/>
      <c r="K176" s="1545"/>
      <c r="L176" s="1604"/>
      <c r="M176" s="1547"/>
      <c r="N176" s="1502"/>
      <c r="O176" s="1545"/>
      <c r="P176" s="615"/>
      <c r="Q176" s="615"/>
      <c r="R176" s="615"/>
      <c r="S176" s="615"/>
      <c r="T176" s="615"/>
      <c r="U176" s="615"/>
      <c r="V176" s="615"/>
      <c r="W176" s="615"/>
      <c r="X176" s="615"/>
      <c r="Y176" s="615"/>
      <c r="Z176" s="615"/>
      <c r="AA176" s="615"/>
      <c r="AB176" s="615"/>
      <c r="AC176" s="615"/>
      <c r="AD176" s="615"/>
      <c r="AE176" s="615"/>
      <c r="AF176" s="615"/>
      <c r="AG176" s="615"/>
      <c r="AH176" s="615"/>
      <c r="AI176" s="615"/>
      <c r="AJ176" s="615"/>
      <c r="AK176" s="615"/>
      <c r="AL176" s="615"/>
      <c r="AM176" s="615"/>
      <c r="AN176" s="615"/>
      <c r="AO176" s="615"/>
      <c r="AP176" s="615"/>
      <c r="AQ176" s="615"/>
      <c r="AR176" s="615"/>
      <c r="AS176" s="615"/>
      <c r="AT176" s="615"/>
      <c r="AU176" s="615"/>
      <c r="AV176" s="615"/>
      <c r="AW176" s="615"/>
      <c r="AX176" s="615"/>
      <c r="AY176" s="615"/>
    </row>
    <row r="177" spans="1:51" ht="15" customHeight="1">
      <c r="A177" s="7197"/>
      <c r="B177" s="1637" t="s">
        <v>357</v>
      </c>
      <c r="C177" s="1637">
        <f t="shared" si="58"/>
        <v>0</v>
      </c>
      <c r="D177" s="1721">
        <f t="shared" si="59"/>
        <v>0</v>
      </c>
      <c r="E177" s="1577">
        <f t="shared" si="59"/>
        <v>0</v>
      </c>
      <c r="F177" s="989"/>
      <c r="G177" s="1769"/>
      <c r="H177" s="1530"/>
      <c r="I177" s="1533"/>
      <c r="J177" s="1530"/>
      <c r="K177" s="1531"/>
      <c r="L177" s="1606"/>
      <c r="M177" s="1533"/>
      <c r="N177" s="1530"/>
      <c r="O177" s="1531"/>
      <c r="P177" s="615"/>
      <c r="Q177" s="615"/>
      <c r="R177" s="615"/>
      <c r="S177" s="615"/>
      <c r="T177" s="615"/>
      <c r="U177" s="615"/>
      <c r="V177" s="615"/>
      <c r="W177" s="615"/>
      <c r="X177" s="615"/>
      <c r="Y177" s="615"/>
      <c r="Z177" s="615"/>
      <c r="AA177" s="615"/>
      <c r="AB177" s="615"/>
      <c r="AC177" s="615"/>
      <c r="AD177" s="615"/>
      <c r="AE177" s="615"/>
      <c r="AF177" s="615"/>
      <c r="AG177" s="615"/>
      <c r="AH177" s="615"/>
      <c r="AI177" s="615"/>
      <c r="AJ177" s="615"/>
      <c r="AK177" s="615"/>
      <c r="AL177" s="615"/>
      <c r="AM177" s="615"/>
      <c r="AN177" s="615"/>
      <c r="AO177" s="615"/>
      <c r="AP177" s="615"/>
      <c r="AQ177" s="615"/>
      <c r="AR177" s="615"/>
      <c r="AS177" s="615"/>
      <c r="AT177" s="615"/>
      <c r="AU177" s="615"/>
      <c r="AV177" s="615"/>
      <c r="AW177" s="615"/>
      <c r="AX177" s="615"/>
      <c r="AY177" s="615"/>
    </row>
    <row r="178" spans="1:51" ht="15" customHeight="1">
      <c r="A178" s="7198"/>
      <c r="B178" s="1770" t="s">
        <v>358</v>
      </c>
      <c r="C178" s="1639">
        <f t="shared" si="58"/>
        <v>0</v>
      </c>
      <c r="D178" s="1662">
        <f t="shared" si="59"/>
        <v>0</v>
      </c>
      <c r="E178" s="1663">
        <f t="shared" si="59"/>
        <v>0</v>
      </c>
      <c r="F178" s="1510"/>
      <c r="G178" s="1541"/>
      <c r="H178" s="1510"/>
      <c r="I178" s="1543"/>
      <c r="J178" s="1510"/>
      <c r="K178" s="1541"/>
      <c r="L178" s="1618"/>
      <c r="M178" s="1543"/>
      <c r="N178" s="1510"/>
      <c r="O178" s="1541"/>
      <c r="P178" s="615"/>
      <c r="Q178" s="615"/>
      <c r="R178" s="615"/>
      <c r="S178" s="615"/>
      <c r="T178" s="615"/>
      <c r="U178" s="615"/>
      <c r="V178" s="615"/>
      <c r="W178" s="615"/>
      <c r="X178" s="615"/>
      <c r="Y178" s="615"/>
      <c r="Z178" s="615"/>
      <c r="AA178" s="615"/>
      <c r="AB178" s="615"/>
      <c r="AC178" s="615"/>
      <c r="AD178" s="615"/>
      <c r="AE178" s="615"/>
      <c r="AF178" s="615"/>
      <c r="AG178" s="615"/>
      <c r="AH178" s="615"/>
      <c r="AI178" s="615"/>
      <c r="AJ178" s="615"/>
      <c r="AK178" s="615"/>
      <c r="AL178" s="615"/>
      <c r="AM178" s="615"/>
      <c r="AN178" s="615"/>
      <c r="AO178" s="615"/>
      <c r="AP178" s="615"/>
      <c r="AQ178" s="615"/>
      <c r="AR178" s="615"/>
      <c r="AS178" s="615"/>
      <c r="AT178" s="615"/>
      <c r="AU178" s="615"/>
      <c r="AV178" s="615"/>
      <c r="AW178" s="615"/>
      <c r="AX178" s="615"/>
      <c r="AY178" s="615"/>
    </row>
    <row r="179" spans="1:51" ht="18" customHeight="1">
      <c r="A179" s="7447" t="s">
        <v>360</v>
      </c>
      <c r="B179" s="7447"/>
      <c r="C179" s="7447"/>
      <c r="D179" s="7447"/>
      <c r="E179" s="7447"/>
      <c r="F179" s="7447"/>
      <c r="G179" s="7447"/>
      <c r="H179" s="7447"/>
      <c r="I179" s="7447"/>
      <c r="J179" s="7447"/>
      <c r="K179" s="7447"/>
      <c r="L179" s="7447"/>
      <c r="M179" s="7447"/>
      <c r="N179" s="7447"/>
      <c r="O179" s="7447"/>
      <c r="P179" s="921"/>
      <c r="Q179" s="921"/>
      <c r="R179" s="615"/>
      <c r="S179" s="615"/>
      <c r="T179" s="615"/>
      <c r="U179" s="615"/>
      <c r="V179" s="615"/>
      <c r="W179" s="615"/>
      <c r="X179" s="615"/>
      <c r="Y179" s="615"/>
      <c r="Z179" s="615"/>
      <c r="AA179" s="615"/>
      <c r="AB179" s="615"/>
      <c r="AC179" s="615"/>
      <c r="AD179" s="615"/>
      <c r="AE179" s="615"/>
      <c r="AF179" s="615"/>
      <c r="AG179" s="615"/>
      <c r="AH179" s="615"/>
      <c r="AI179" s="615"/>
      <c r="AJ179" s="615"/>
      <c r="AK179" s="615"/>
      <c r="AL179" s="615"/>
      <c r="AM179" s="615"/>
      <c r="AN179" s="615"/>
      <c r="AO179" s="615"/>
      <c r="AP179" s="615"/>
      <c r="AQ179" s="615"/>
      <c r="AR179" s="615"/>
      <c r="AS179" s="615"/>
      <c r="AT179" s="615"/>
      <c r="AU179" s="615"/>
      <c r="AV179" s="615"/>
      <c r="AW179" s="615"/>
      <c r="AX179" s="615"/>
      <c r="AY179" s="615"/>
    </row>
    <row r="180" spans="1:51" ht="15" customHeight="1">
      <c r="A180" s="7294" t="s">
        <v>361</v>
      </c>
      <c r="B180" s="7205"/>
      <c r="C180" s="7294" t="s">
        <v>77</v>
      </c>
      <c r="D180" s="7179"/>
      <c r="E180" s="7205"/>
      <c r="F180" s="7138" t="s">
        <v>101</v>
      </c>
      <c r="G180" s="7263"/>
      <c r="H180" s="7263"/>
      <c r="I180" s="7263"/>
      <c r="J180" s="7263"/>
      <c r="K180" s="7263"/>
      <c r="L180" s="7263"/>
      <c r="M180" s="7263"/>
      <c r="N180" s="7263"/>
      <c r="O180" s="7263"/>
      <c r="P180" s="7263"/>
      <c r="Q180" s="7268"/>
      <c r="R180" s="615"/>
      <c r="S180" s="615"/>
      <c r="T180" s="615"/>
      <c r="U180" s="615"/>
      <c r="V180" s="615"/>
      <c r="W180" s="615"/>
      <c r="X180" s="615"/>
      <c r="Y180" s="615"/>
      <c r="Z180" s="615"/>
      <c r="AA180" s="615"/>
      <c r="AB180" s="615"/>
      <c r="AC180" s="615"/>
      <c r="AD180" s="615"/>
      <c r="AE180" s="615"/>
      <c r="AF180" s="615"/>
      <c r="AG180" s="615"/>
      <c r="AH180" s="615"/>
      <c r="AI180" s="615"/>
      <c r="AJ180" s="615"/>
      <c r="AK180" s="615"/>
      <c r="AL180" s="615"/>
      <c r="AM180" s="615"/>
      <c r="AN180" s="615"/>
      <c r="AO180" s="615"/>
      <c r="AP180" s="615"/>
      <c r="AQ180" s="615"/>
      <c r="AR180" s="615"/>
      <c r="AS180" s="615"/>
      <c r="AT180" s="615"/>
      <c r="AU180" s="615"/>
      <c r="AV180" s="615"/>
      <c r="AW180" s="615"/>
      <c r="AX180" s="615"/>
      <c r="AY180" s="615"/>
    </row>
    <row r="181" spans="1:51" ht="15" customHeight="1">
      <c r="A181" s="7181"/>
      <c r="B181" s="7357"/>
      <c r="C181" s="7200"/>
      <c r="D181" s="7249"/>
      <c r="E181" s="7201"/>
      <c r="F181" s="7138" t="s">
        <v>54</v>
      </c>
      <c r="G181" s="7268"/>
      <c r="H181" s="7138" t="s">
        <v>55</v>
      </c>
      <c r="I181" s="7268"/>
      <c r="J181" s="7138" t="s">
        <v>56</v>
      </c>
      <c r="K181" s="7268"/>
      <c r="L181" s="7138" t="s">
        <v>362</v>
      </c>
      <c r="M181" s="7268"/>
      <c r="N181" s="7138" t="s">
        <v>363</v>
      </c>
      <c r="O181" s="7268"/>
      <c r="P181" s="7138" t="s">
        <v>364</v>
      </c>
      <c r="Q181" s="7268"/>
      <c r="R181" s="615"/>
      <c r="S181" s="615"/>
      <c r="T181" s="615"/>
      <c r="U181" s="615"/>
      <c r="V181" s="615"/>
      <c r="W181" s="615"/>
      <c r="X181" s="615"/>
      <c r="Y181" s="615"/>
      <c r="Z181" s="615"/>
      <c r="AA181" s="615"/>
      <c r="AB181" s="615"/>
      <c r="AC181" s="615"/>
      <c r="AD181" s="615"/>
      <c r="AE181" s="615"/>
      <c r="AF181" s="615"/>
      <c r="AG181" s="615"/>
      <c r="AH181" s="615"/>
      <c r="AI181" s="615"/>
      <c r="AJ181" s="615"/>
      <c r="AK181" s="615"/>
      <c r="AL181" s="615"/>
      <c r="AM181" s="615"/>
      <c r="AN181" s="615"/>
      <c r="AO181" s="615"/>
      <c r="AP181" s="615"/>
      <c r="AQ181" s="615"/>
      <c r="AR181" s="615"/>
      <c r="AS181" s="615"/>
      <c r="AT181" s="615"/>
      <c r="AU181" s="615"/>
      <c r="AV181" s="615"/>
      <c r="AW181" s="615"/>
      <c r="AX181" s="615"/>
      <c r="AY181" s="615"/>
    </row>
    <row r="182" spans="1:51" ht="15" customHeight="1">
      <c r="A182" s="7200"/>
      <c r="B182" s="7201"/>
      <c r="C182" s="1513" t="s">
        <v>79</v>
      </c>
      <c r="D182" s="1755" t="s">
        <v>58</v>
      </c>
      <c r="E182" s="1664" t="s">
        <v>59</v>
      </c>
      <c r="F182" s="1493" t="s">
        <v>58</v>
      </c>
      <c r="G182" s="1664" t="s">
        <v>59</v>
      </c>
      <c r="H182" s="1493" t="s">
        <v>58</v>
      </c>
      <c r="I182" s="1664" t="s">
        <v>59</v>
      </c>
      <c r="J182" s="1493" t="s">
        <v>58</v>
      </c>
      <c r="K182" s="1773" t="s">
        <v>59</v>
      </c>
      <c r="L182" s="1493" t="s">
        <v>58</v>
      </c>
      <c r="M182" s="1664" t="s">
        <v>59</v>
      </c>
      <c r="N182" s="1493" t="s">
        <v>58</v>
      </c>
      <c r="O182" s="1664" t="s">
        <v>59</v>
      </c>
      <c r="P182" s="1493" t="s">
        <v>58</v>
      </c>
      <c r="Q182" s="1773" t="s">
        <v>59</v>
      </c>
      <c r="R182" s="615"/>
      <c r="S182" s="615"/>
      <c r="T182" s="615"/>
      <c r="U182" s="615"/>
      <c r="V182" s="615"/>
      <c r="W182" s="615"/>
      <c r="X182" s="615"/>
      <c r="Y182" s="615"/>
      <c r="Z182" s="615"/>
      <c r="AA182" s="615"/>
      <c r="AB182" s="615"/>
      <c r="AC182" s="615"/>
      <c r="AD182" s="615"/>
      <c r="AE182" s="615"/>
      <c r="AF182" s="615"/>
      <c r="AG182" s="615"/>
      <c r="AH182" s="615"/>
      <c r="AI182" s="615"/>
      <c r="AJ182" s="615"/>
      <c r="AK182" s="615"/>
      <c r="AL182" s="615"/>
      <c r="AM182" s="615"/>
      <c r="AN182" s="615"/>
      <c r="AO182" s="615"/>
      <c r="AP182" s="615"/>
      <c r="AQ182" s="615"/>
      <c r="AR182" s="615"/>
      <c r="AS182" s="615"/>
      <c r="AT182" s="615"/>
      <c r="AU182" s="615"/>
      <c r="AV182" s="615"/>
      <c r="AW182" s="615"/>
      <c r="AX182" s="615"/>
      <c r="AY182" s="615"/>
    </row>
    <row r="183" spans="1:51" ht="15" customHeight="1">
      <c r="A183" s="7378" t="s">
        <v>365</v>
      </c>
      <c r="B183" s="7379"/>
      <c r="C183" s="1712">
        <f>SUM(D183+E183)</f>
        <v>0</v>
      </c>
      <c r="D183" s="1655">
        <f>SUM(F183+H183+J183+L183+N183+P183)</f>
        <v>0</v>
      </c>
      <c r="E183" s="1570">
        <f>SUM(G183+I183+K183+M183+O183+Q183)</f>
        <v>0</v>
      </c>
      <c r="F183" s="1502"/>
      <c r="G183" s="1547"/>
      <c r="H183" s="1502"/>
      <c r="I183" s="1545"/>
      <c r="J183" s="1604"/>
      <c r="K183" s="1545"/>
      <c r="L183" s="1604"/>
      <c r="M183" s="1547"/>
      <c r="N183" s="1502"/>
      <c r="O183" s="1545"/>
      <c r="P183" s="1604"/>
      <c r="Q183" s="1545"/>
      <c r="R183" s="615"/>
      <c r="S183" s="615"/>
      <c r="T183" s="615"/>
      <c r="U183" s="615"/>
      <c r="V183" s="615"/>
      <c r="W183" s="615"/>
      <c r="X183" s="615"/>
      <c r="Y183" s="615"/>
      <c r="Z183" s="615"/>
      <c r="AA183" s="615"/>
      <c r="AB183" s="615"/>
      <c r="AC183" s="615"/>
      <c r="AD183" s="615"/>
      <c r="AE183" s="615"/>
      <c r="AF183" s="615"/>
      <c r="AG183" s="615"/>
      <c r="AH183" s="615"/>
      <c r="AI183" s="615"/>
      <c r="AJ183" s="615"/>
      <c r="AK183" s="615"/>
      <c r="AL183" s="615"/>
      <c r="AM183" s="615"/>
      <c r="AN183" s="615"/>
      <c r="AO183" s="615"/>
      <c r="AP183" s="615"/>
      <c r="AQ183" s="615"/>
      <c r="AR183" s="615"/>
      <c r="AS183" s="615"/>
      <c r="AT183" s="615"/>
      <c r="AU183" s="615"/>
      <c r="AV183" s="615"/>
      <c r="AW183" s="615"/>
      <c r="AX183" s="615"/>
      <c r="AY183" s="615"/>
    </row>
    <row r="184" spans="1:51" ht="15" customHeight="1">
      <c r="A184" s="7380" t="s">
        <v>366</v>
      </c>
      <c r="B184" s="7381"/>
      <c r="C184" s="1637">
        <f>SUM(D184+E184)</f>
        <v>1</v>
      </c>
      <c r="D184" s="1721">
        <f t="shared" ref="D184:E185" si="60">SUM(F184+H184+J184+L184+N184+P184)</f>
        <v>0</v>
      </c>
      <c r="E184" s="1767">
        <f t="shared" si="60"/>
        <v>1</v>
      </c>
      <c r="F184" s="989"/>
      <c r="G184" s="1768">
        <v>1</v>
      </c>
      <c r="H184" s="989"/>
      <c r="I184" s="1769"/>
      <c r="J184" s="990"/>
      <c r="K184" s="1769"/>
      <c r="L184" s="990"/>
      <c r="M184" s="1768"/>
      <c r="N184" s="989"/>
      <c r="O184" s="1769"/>
      <c r="P184" s="990"/>
      <c r="Q184" s="1769"/>
      <c r="R184" s="615"/>
      <c r="S184" s="615"/>
      <c r="T184" s="615"/>
      <c r="U184" s="615"/>
      <c r="V184" s="615"/>
      <c r="W184" s="615"/>
      <c r="X184" s="615"/>
      <c r="Y184" s="615"/>
      <c r="Z184" s="615"/>
      <c r="AA184" s="615"/>
      <c r="AB184" s="615"/>
      <c r="AC184" s="615"/>
      <c r="AD184" s="615"/>
      <c r="AE184" s="615"/>
      <c r="AF184" s="615"/>
      <c r="AG184" s="615"/>
      <c r="AH184" s="615"/>
      <c r="AI184" s="615"/>
      <c r="AJ184" s="615"/>
      <c r="AK184" s="615"/>
      <c r="AL184" s="615"/>
      <c r="AM184" s="615"/>
      <c r="AN184" s="615"/>
      <c r="AO184" s="615"/>
      <c r="AP184" s="615"/>
      <c r="AQ184" s="615"/>
      <c r="AR184" s="615"/>
      <c r="AS184" s="615"/>
      <c r="AT184" s="615"/>
      <c r="AU184" s="615"/>
      <c r="AV184" s="615"/>
      <c r="AW184" s="615"/>
      <c r="AX184" s="615"/>
      <c r="AY184" s="615"/>
    </row>
    <row r="185" spans="1:51" ht="15" customHeight="1">
      <c r="A185" s="7382" t="s">
        <v>367</v>
      </c>
      <c r="B185" s="7383"/>
      <c r="C185" s="1774">
        <f>SUM(D185+E185)</f>
        <v>2</v>
      </c>
      <c r="D185" s="1721">
        <f t="shared" si="60"/>
        <v>0</v>
      </c>
      <c r="E185" s="1577">
        <f t="shared" si="60"/>
        <v>2</v>
      </c>
      <c r="F185" s="1530"/>
      <c r="G185" s="1533"/>
      <c r="H185" s="1530"/>
      <c r="I185" s="1531">
        <v>1</v>
      </c>
      <c r="J185" s="1606"/>
      <c r="K185" s="1531"/>
      <c r="L185" s="1606"/>
      <c r="M185" s="1533">
        <v>1</v>
      </c>
      <c r="N185" s="1530"/>
      <c r="O185" s="1531"/>
      <c r="P185" s="1606"/>
      <c r="Q185" s="1531"/>
      <c r="R185" s="615"/>
      <c r="S185" s="615"/>
      <c r="T185" s="615"/>
      <c r="U185" s="615"/>
      <c r="V185" s="615"/>
      <c r="W185" s="615"/>
      <c r="X185" s="615"/>
      <c r="Y185" s="615"/>
      <c r="Z185" s="615"/>
      <c r="AA185" s="615"/>
      <c r="AB185" s="615"/>
      <c r="AC185" s="615"/>
      <c r="AD185" s="615"/>
      <c r="AE185" s="615"/>
      <c r="AF185" s="615"/>
      <c r="AG185" s="615"/>
      <c r="AH185" s="615"/>
      <c r="AI185" s="615"/>
      <c r="AJ185" s="615"/>
      <c r="AK185" s="615"/>
      <c r="AL185" s="615"/>
      <c r="AM185" s="615"/>
      <c r="AN185" s="615"/>
      <c r="AO185" s="615"/>
      <c r="AP185" s="615"/>
      <c r="AQ185" s="615"/>
      <c r="AR185" s="615"/>
      <c r="AS185" s="615"/>
      <c r="AT185" s="615"/>
      <c r="AU185" s="615"/>
      <c r="AV185" s="615"/>
      <c r="AW185" s="615"/>
      <c r="AX185" s="615"/>
      <c r="AY185" s="615"/>
    </row>
    <row r="186" spans="1:51" ht="15" customHeight="1">
      <c r="A186" s="7138" t="s">
        <v>77</v>
      </c>
      <c r="B186" s="7268"/>
      <c r="C186" s="1634">
        <f t="shared" ref="C186:Q186" si="61">SUM(C183:C185)</f>
        <v>3</v>
      </c>
      <c r="D186" s="1653">
        <f t="shared" si="61"/>
        <v>0</v>
      </c>
      <c r="E186" s="1653">
        <f t="shared" si="61"/>
        <v>3</v>
      </c>
      <c r="F186" s="1586">
        <f t="shared" si="61"/>
        <v>0</v>
      </c>
      <c r="G186" s="1653">
        <f t="shared" si="61"/>
        <v>1</v>
      </c>
      <c r="H186" s="1586">
        <f t="shared" si="61"/>
        <v>0</v>
      </c>
      <c r="I186" s="1653">
        <f t="shared" si="61"/>
        <v>1</v>
      </c>
      <c r="J186" s="1586">
        <f t="shared" si="61"/>
        <v>0</v>
      </c>
      <c r="K186" s="1653">
        <f t="shared" si="61"/>
        <v>0</v>
      </c>
      <c r="L186" s="1586">
        <f t="shared" si="61"/>
        <v>0</v>
      </c>
      <c r="M186" s="1653">
        <f t="shared" si="61"/>
        <v>1</v>
      </c>
      <c r="N186" s="1586">
        <f t="shared" si="61"/>
        <v>0</v>
      </c>
      <c r="O186" s="1653">
        <f t="shared" si="61"/>
        <v>0</v>
      </c>
      <c r="P186" s="1586">
        <f t="shared" si="61"/>
        <v>0</v>
      </c>
      <c r="Q186" s="1591">
        <f t="shared" si="61"/>
        <v>0</v>
      </c>
      <c r="R186" s="615"/>
      <c r="S186" s="615"/>
      <c r="T186" s="615"/>
      <c r="U186" s="615"/>
      <c r="V186" s="615"/>
      <c r="W186" s="615"/>
      <c r="X186" s="615"/>
      <c r="Y186" s="615"/>
      <c r="Z186" s="615"/>
      <c r="AA186" s="615"/>
      <c r="AB186" s="615"/>
      <c r="AC186" s="615"/>
      <c r="AD186" s="615"/>
      <c r="AE186" s="615"/>
      <c r="AF186" s="615"/>
      <c r="AG186" s="615"/>
      <c r="AH186" s="615"/>
      <c r="AI186" s="615"/>
      <c r="AJ186" s="615"/>
      <c r="AK186" s="615"/>
      <c r="AL186" s="615"/>
      <c r="AM186" s="615"/>
      <c r="AN186" s="615"/>
      <c r="AO186" s="615"/>
      <c r="AP186" s="615"/>
      <c r="AQ186" s="615"/>
      <c r="AR186" s="615"/>
      <c r="AS186" s="615"/>
      <c r="AT186" s="615"/>
      <c r="AU186" s="615"/>
      <c r="AV186" s="615"/>
      <c r="AW186" s="615"/>
      <c r="AX186" s="615"/>
      <c r="AY186" s="615"/>
    </row>
    <row r="187" spans="1:51" ht="15" customHeight="1">
      <c r="A187" s="991" t="s">
        <v>368</v>
      </c>
      <c r="B187" s="615"/>
      <c r="C187" s="615"/>
      <c r="D187" s="615"/>
      <c r="E187" s="615"/>
      <c r="F187" s="615"/>
      <c r="G187" s="615"/>
      <c r="H187" s="615"/>
      <c r="I187" s="615"/>
      <c r="J187" s="615"/>
      <c r="K187" s="615"/>
      <c r="L187" s="615"/>
      <c r="M187" s="615"/>
      <c r="N187" s="615"/>
      <c r="O187" s="615"/>
      <c r="P187" s="615"/>
      <c r="Q187" s="615"/>
      <c r="R187" s="615"/>
      <c r="S187" s="615"/>
      <c r="T187" s="615"/>
      <c r="U187" s="615"/>
      <c r="V187" s="615"/>
      <c r="W187" s="615"/>
      <c r="X187" s="615"/>
      <c r="Y187" s="615"/>
      <c r="Z187" s="615"/>
      <c r="AA187" s="615"/>
      <c r="AB187" s="615"/>
      <c r="AC187" s="615"/>
      <c r="AD187" s="615"/>
      <c r="AE187" s="615"/>
      <c r="AF187" s="615"/>
      <c r="AG187" s="615"/>
      <c r="AH187" s="615"/>
      <c r="AI187" s="615"/>
      <c r="AJ187" s="615"/>
      <c r="AK187" s="615"/>
      <c r="AL187" s="615"/>
      <c r="AM187" s="615"/>
      <c r="AN187" s="615"/>
      <c r="AO187" s="615"/>
      <c r="AP187" s="615"/>
      <c r="AQ187" s="615"/>
      <c r="AR187" s="615"/>
      <c r="AS187" s="615"/>
      <c r="AT187" s="615"/>
      <c r="AU187" s="615"/>
      <c r="AV187" s="615"/>
      <c r="AW187" s="615"/>
      <c r="AX187" s="615"/>
      <c r="AY187" s="615"/>
    </row>
    <row r="188" spans="1:51" ht="18" customHeight="1">
      <c r="A188" s="992" t="s">
        <v>369</v>
      </c>
      <c r="B188" s="993"/>
      <c r="C188" s="993"/>
      <c r="D188" s="993"/>
      <c r="E188" s="993"/>
      <c r="F188" s="921"/>
      <c r="G188" s="921"/>
      <c r="H188" s="921"/>
      <c r="I188" s="921"/>
      <c r="J188" s="921"/>
      <c r="K188" s="921"/>
      <c r="L188" s="921"/>
      <c r="M188" s="921"/>
      <c r="N188" s="921"/>
      <c r="O188" s="921"/>
      <c r="P188" s="921"/>
      <c r="Q188" s="921"/>
      <c r="R188" s="615"/>
      <c r="S188" s="615"/>
      <c r="T188" s="615"/>
      <c r="U188" s="615"/>
      <c r="V188" s="615"/>
      <c r="W188" s="615"/>
      <c r="X188" s="615"/>
      <c r="Y188" s="615"/>
      <c r="Z188" s="615"/>
      <c r="AA188" s="615"/>
      <c r="AB188" s="615"/>
      <c r="AC188" s="615"/>
      <c r="AD188" s="615"/>
      <c r="AE188" s="615"/>
      <c r="AF188" s="615"/>
      <c r="AG188" s="615"/>
      <c r="AH188" s="615"/>
      <c r="AI188" s="615"/>
      <c r="AJ188" s="615"/>
      <c r="AK188" s="615"/>
      <c r="AL188" s="615"/>
      <c r="AM188" s="615"/>
      <c r="AN188" s="615"/>
      <c r="AO188" s="615"/>
      <c r="AP188" s="615"/>
      <c r="AQ188" s="615"/>
      <c r="AR188" s="615"/>
      <c r="AS188" s="615"/>
      <c r="AT188" s="615"/>
      <c r="AU188" s="615"/>
      <c r="AV188" s="615"/>
      <c r="AW188" s="615"/>
      <c r="AX188" s="615"/>
      <c r="AY188" s="615"/>
    </row>
    <row r="189" spans="1:51" ht="15" customHeight="1">
      <c r="A189" s="7294" t="s">
        <v>370</v>
      </c>
      <c r="B189" s="7205"/>
      <c r="C189" s="7358" t="s">
        <v>307</v>
      </c>
      <c r="D189" s="7359"/>
      <c r="E189" s="7443"/>
      <c r="F189" s="7425" t="s">
        <v>101</v>
      </c>
      <c r="G189" s="7444"/>
      <c r="H189" s="7444"/>
      <c r="I189" s="7444"/>
      <c r="J189" s="7444"/>
      <c r="K189" s="7444"/>
      <c r="L189" s="7444"/>
      <c r="M189" s="7444"/>
      <c r="N189" s="7444"/>
      <c r="O189" s="7444"/>
      <c r="P189" s="7444"/>
      <c r="Q189" s="7444"/>
      <c r="R189" s="7444"/>
      <c r="S189" s="7444"/>
      <c r="T189" s="7444"/>
      <c r="U189" s="7426"/>
      <c r="V189" s="615"/>
      <c r="W189" s="615"/>
      <c r="X189" s="615"/>
      <c r="Y189" s="615"/>
      <c r="Z189" s="615"/>
      <c r="AA189" s="615"/>
      <c r="AB189" s="615"/>
      <c r="AC189" s="615"/>
      <c r="AD189" s="615"/>
      <c r="AE189" s="615"/>
      <c r="AF189" s="615"/>
      <c r="AG189" s="615"/>
      <c r="AH189" s="615"/>
      <c r="AI189" s="615"/>
      <c r="AJ189" s="615"/>
      <c r="AK189" s="615"/>
      <c r="AL189" s="615"/>
      <c r="AM189" s="615"/>
      <c r="AN189" s="615"/>
      <c r="AO189" s="615"/>
      <c r="AP189" s="615"/>
      <c r="AQ189" s="615"/>
      <c r="AR189" s="615"/>
      <c r="AS189" s="615"/>
      <c r="AT189" s="615"/>
      <c r="AU189" s="615"/>
      <c r="AV189" s="615"/>
      <c r="AW189" s="615"/>
      <c r="AX189" s="615"/>
      <c r="AY189" s="615"/>
    </row>
    <row r="190" spans="1:51" ht="15" customHeight="1">
      <c r="A190" s="7181"/>
      <c r="B190" s="7357"/>
      <c r="C190" s="7361"/>
      <c r="D190" s="7362"/>
      <c r="E190" s="7363"/>
      <c r="F190" s="7386" t="s">
        <v>348</v>
      </c>
      <c r="G190" s="7387"/>
      <c r="H190" s="7388" t="s">
        <v>331</v>
      </c>
      <c r="I190" s="7387"/>
      <c r="J190" s="7386" t="s">
        <v>94</v>
      </c>
      <c r="K190" s="7387"/>
      <c r="L190" s="7388" t="s">
        <v>44</v>
      </c>
      <c r="M190" s="7387"/>
      <c r="N190" s="7388" t="s">
        <v>45</v>
      </c>
      <c r="O190" s="7387"/>
      <c r="P190" s="7388" t="s">
        <v>371</v>
      </c>
      <c r="Q190" s="7387"/>
      <c r="R190" s="7388" t="s">
        <v>372</v>
      </c>
      <c r="S190" s="7387"/>
      <c r="T190" s="7445" t="s">
        <v>373</v>
      </c>
      <c r="U190" s="7446"/>
      <c r="V190" s="615"/>
      <c r="W190" s="615"/>
      <c r="X190" s="615"/>
      <c r="Y190" s="615"/>
      <c r="Z190" s="615"/>
      <c r="AA190" s="615"/>
      <c r="AB190" s="615"/>
      <c r="AC190" s="615"/>
      <c r="AD190" s="615"/>
      <c r="AE190" s="615"/>
      <c r="AF190" s="615"/>
      <c r="AG190" s="615"/>
      <c r="AH190" s="615"/>
      <c r="AI190" s="615"/>
      <c r="AJ190" s="615"/>
      <c r="AK190" s="615"/>
      <c r="AL190" s="615"/>
      <c r="AM190" s="615"/>
      <c r="AN190" s="615"/>
      <c r="AO190" s="615"/>
      <c r="AP190" s="615"/>
      <c r="AQ190" s="615"/>
      <c r="AR190" s="615"/>
      <c r="AS190" s="615"/>
      <c r="AT190" s="615"/>
      <c r="AU190" s="615"/>
      <c r="AV190" s="615"/>
      <c r="AW190" s="615"/>
      <c r="AX190" s="615"/>
      <c r="AY190" s="615"/>
    </row>
    <row r="191" spans="1:51" ht="15" customHeight="1">
      <c r="A191" s="7200"/>
      <c r="B191" s="7201"/>
      <c r="C191" s="1485" t="s">
        <v>79</v>
      </c>
      <c r="D191" s="1492" t="s">
        <v>58</v>
      </c>
      <c r="E191" s="1490" t="s">
        <v>59</v>
      </c>
      <c r="F191" s="1491" t="s">
        <v>58</v>
      </c>
      <c r="G191" s="1709" t="s">
        <v>59</v>
      </c>
      <c r="H191" s="1492" t="s">
        <v>58</v>
      </c>
      <c r="I191" s="1709" t="s">
        <v>59</v>
      </c>
      <c r="J191" s="1491" t="s">
        <v>58</v>
      </c>
      <c r="K191" s="1709" t="s">
        <v>59</v>
      </c>
      <c r="L191" s="1492" t="s">
        <v>58</v>
      </c>
      <c r="M191" s="1709" t="s">
        <v>59</v>
      </c>
      <c r="N191" s="1492" t="s">
        <v>58</v>
      </c>
      <c r="O191" s="1709" t="s">
        <v>59</v>
      </c>
      <c r="P191" s="1492" t="s">
        <v>58</v>
      </c>
      <c r="Q191" s="1709" t="s">
        <v>59</v>
      </c>
      <c r="R191" s="1492" t="s">
        <v>58</v>
      </c>
      <c r="S191" s="1709" t="s">
        <v>59</v>
      </c>
      <c r="T191" s="1492" t="s">
        <v>58</v>
      </c>
      <c r="U191" s="1709" t="s">
        <v>59</v>
      </c>
      <c r="V191" s="615"/>
      <c r="W191" s="615"/>
      <c r="X191" s="615"/>
      <c r="Y191" s="615"/>
      <c r="Z191" s="615"/>
      <c r="AA191" s="615"/>
      <c r="AB191" s="615"/>
      <c r="AC191" s="615"/>
      <c r="AD191" s="615"/>
      <c r="AE191" s="615"/>
      <c r="AF191" s="615"/>
      <c r="AG191" s="615"/>
      <c r="AH191" s="615"/>
      <c r="AI191" s="615"/>
      <c r="AJ191" s="615"/>
      <c r="AK191" s="615"/>
      <c r="AL191" s="615"/>
      <c r="AM191" s="615"/>
      <c r="AN191" s="615"/>
      <c r="AO191" s="615"/>
      <c r="AP191" s="615"/>
      <c r="AQ191" s="615"/>
      <c r="AR191" s="615"/>
      <c r="AS191" s="615"/>
      <c r="AT191" s="615"/>
      <c r="AU191" s="615"/>
      <c r="AV191" s="615"/>
      <c r="AW191" s="615"/>
      <c r="AX191" s="615"/>
      <c r="AY191" s="615"/>
    </row>
    <row r="192" spans="1:51" ht="15" customHeight="1">
      <c r="A192" s="7372" t="s">
        <v>374</v>
      </c>
      <c r="B192" s="7373"/>
      <c r="C192" s="1775">
        <f>SUM(D192+E192)</f>
        <v>4</v>
      </c>
      <c r="D192" s="1776">
        <f>SUM(F192+H192+J192+L192+N192+P192+R192+T192)</f>
        <v>0</v>
      </c>
      <c r="E192" s="1777">
        <f t="shared" ref="D192:E194" si="62">SUM(G192+I192+K192+M192+O192+Q192+S192+U192)</f>
        <v>4</v>
      </c>
      <c r="F192" s="1610"/>
      <c r="G192" s="977"/>
      <c r="H192" s="1778"/>
      <c r="I192" s="977"/>
      <c r="J192" s="1610"/>
      <c r="K192" s="977"/>
      <c r="L192" s="9575"/>
      <c r="M192" s="934"/>
      <c r="N192" s="9575"/>
      <c r="O192" s="934"/>
      <c r="P192" s="9575"/>
      <c r="Q192" s="934">
        <v>4</v>
      </c>
      <c r="R192" s="9575"/>
      <c r="S192" s="934"/>
      <c r="T192" s="9575"/>
      <c r="U192" s="934"/>
      <c r="V192" s="615"/>
      <c r="W192" s="615"/>
      <c r="X192" s="615"/>
      <c r="Y192" s="615"/>
      <c r="Z192" s="615"/>
      <c r="AA192" s="615"/>
      <c r="AB192" s="615"/>
      <c r="AC192" s="615"/>
      <c r="AD192" s="615"/>
      <c r="AE192" s="615"/>
      <c r="AF192" s="615"/>
      <c r="AG192" s="615"/>
      <c r="AH192" s="615"/>
      <c r="AI192" s="615"/>
      <c r="AJ192" s="615"/>
      <c r="AK192" s="615"/>
      <c r="AL192" s="615"/>
      <c r="AM192" s="615"/>
      <c r="AN192" s="615"/>
      <c r="AO192" s="615"/>
      <c r="AP192" s="615"/>
      <c r="AQ192" s="615"/>
      <c r="AR192" s="615"/>
      <c r="AS192" s="615"/>
      <c r="AT192" s="615"/>
      <c r="AU192" s="615"/>
      <c r="AV192" s="615"/>
      <c r="AW192" s="615"/>
      <c r="AX192" s="615"/>
      <c r="AY192" s="615"/>
    </row>
    <row r="193" spans="1:94" ht="15" customHeight="1">
      <c r="A193" s="7374" t="s">
        <v>375</v>
      </c>
      <c r="B193" s="7375"/>
      <c r="C193" s="1779">
        <f>SUM(D193+E193)</f>
        <v>11</v>
      </c>
      <c r="D193" s="994">
        <f t="shared" si="62"/>
        <v>0</v>
      </c>
      <c r="E193" s="1780">
        <f t="shared" si="62"/>
        <v>11</v>
      </c>
      <c r="F193" s="1674"/>
      <c r="G193" s="1675"/>
      <c r="H193" s="1781"/>
      <c r="I193" s="1675"/>
      <c r="J193" s="1674"/>
      <c r="K193" s="1675"/>
      <c r="L193" s="1772"/>
      <c r="M193" s="1553"/>
      <c r="N193" s="1772"/>
      <c r="O193" s="1553"/>
      <c r="P193" s="1772"/>
      <c r="Q193" s="1553">
        <v>5</v>
      </c>
      <c r="R193" s="1772"/>
      <c r="S193" s="1553"/>
      <c r="T193" s="1772"/>
      <c r="U193" s="1553">
        <v>6</v>
      </c>
      <c r="V193" s="615"/>
      <c r="W193" s="615"/>
      <c r="X193" s="615"/>
      <c r="Y193" s="615"/>
      <c r="Z193" s="615"/>
      <c r="AA193" s="615"/>
      <c r="AB193" s="615"/>
      <c r="AC193" s="615"/>
      <c r="AD193" s="615"/>
      <c r="AE193" s="615"/>
      <c r="AF193" s="615"/>
      <c r="AG193" s="615"/>
      <c r="AH193" s="615"/>
      <c r="AI193" s="615"/>
      <c r="AJ193" s="615"/>
      <c r="AK193" s="615"/>
      <c r="AL193" s="615"/>
      <c r="AM193" s="615"/>
      <c r="AN193" s="615"/>
      <c r="AO193" s="615"/>
      <c r="AP193" s="615"/>
      <c r="AQ193" s="615"/>
      <c r="AR193" s="615"/>
      <c r="AS193" s="615"/>
      <c r="AT193" s="615"/>
      <c r="AU193" s="615"/>
      <c r="AV193" s="615"/>
      <c r="AW193" s="615"/>
      <c r="AX193" s="615"/>
      <c r="AY193" s="615"/>
    </row>
    <row r="194" spans="1:94" ht="15" customHeight="1">
      <c r="A194" s="7376" t="s">
        <v>376</v>
      </c>
      <c r="B194" s="7377"/>
      <c r="C194" s="1782">
        <f>SUM(D194+E194)</f>
        <v>15</v>
      </c>
      <c r="D194" s="1585">
        <f t="shared" si="62"/>
        <v>0</v>
      </c>
      <c r="E194" s="1518">
        <f t="shared" si="62"/>
        <v>15</v>
      </c>
      <c r="F194" s="1586">
        <f t="shared" ref="F194:U194" si="63">SUM(F192:F193)</f>
        <v>0</v>
      </c>
      <c r="G194" s="1591">
        <f t="shared" si="63"/>
        <v>0</v>
      </c>
      <c r="H194" s="1653">
        <f t="shared" si="63"/>
        <v>0</v>
      </c>
      <c r="I194" s="1591">
        <f t="shared" si="63"/>
        <v>0</v>
      </c>
      <c r="J194" s="1586">
        <f t="shared" si="63"/>
        <v>0</v>
      </c>
      <c r="K194" s="1591">
        <f t="shared" si="63"/>
        <v>0</v>
      </c>
      <c r="L194" s="1653">
        <f t="shared" si="63"/>
        <v>0</v>
      </c>
      <c r="M194" s="1591">
        <f t="shared" si="63"/>
        <v>0</v>
      </c>
      <c r="N194" s="1653">
        <f t="shared" si="63"/>
        <v>0</v>
      </c>
      <c r="O194" s="1591">
        <f t="shared" si="63"/>
        <v>0</v>
      </c>
      <c r="P194" s="1653">
        <f t="shared" si="63"/>
        <v>0</v>
      </c>
      <c r="Q194" s="1591">
        <f t="shared" si="63"/>
        <v>9</v>
      </c>
      <c r="R194" s="1653">
        <f t="shared" si="63"/>
        <v>0</v>
      </c>
      <c r="S194" s="1591">
        <f t="shared" si="63"/>
        <v>0</v>
      </c>
      <c r="T194" s="1653">
        <f t="shared" si="63"/>
        <v>0</v>
      </c>
      <c r="U194" s="1591">
        <f t="shared" si="63"/>
        <v>6</v>
      </c>
      <c r="V194" s="615"/>
      <c r="W194" s="615"/>
      <c r="X194" s="615"/>
      <c r="Y194" s="615"/>
      <c r="Z194" s="615"/>
      <c r="AA194" s="615"/>
      <c r="AB194" s="615"/>
      <c r="AC194" s="615"/>
      <c r="AD194" s="615"/>
      <c r="AE194" s="615"/>
      <c r="AF194" s="615"/>
      <c r="AG194" s="615"/>
      <c r="AH194" s="615"/>
      <c r="AI194" s="615"/>
      <c r="AJ194" s="615"/>
      <c r="AK194" s="615"/>
      <c r="AL194" s="615"/>
      <c r="AM194" s="615"/>
      <c r="AN194" s="615"/>
      <c r="AO194" s="615"/>
      <c r="AP194" s="615"/>
      <c r="AQ194" s="615"/>
      <c r="AR194" s="615"/>
      <c r="AS194" s="615"/>
      <c r="AT194" s="615"/>
      <c r="AU194" s="615"/>
      <c r="AV194" s="615"/>
      <c r="AW194" s="615"/>
      <c r="AX194" s="615"/>
      <c r="AY194" s="615"/>
    </row>
    <row r="195" spans="1:94" ht="18" customHeight="1">
      <c r="A195" s="992" t="s">
        <v>377</v>
      </c>
      <c r="B195" s="993"/>
      <c r="C195" s="993"/>
      <c r="D195" s="993"/>
      <c r="E195" s="993"/>
      <c r="F195" s="921"/>
      <c r="G195" s="921"/>
      <c r="H195" s="921"/>
      <c r="I195" s="921"/>
      <c r="J195" s="921"/>
      <c r="K195" s="921"/>
      <c r="L195" s="921"/>
      <c r="M195" s="921"/>
      <c r="N195" s="921"/>
      <c r="O195" s="921"/>
      <c r="P195" s="921"/>
      <c r="Q195" s="921"/>
      <c r="R195" s="615"/>
      <c r="S195" s="615"/>
      <c r="T195" s="960"/>
      <c r="U195" s="960"/>
      <c r="V195" s="615"/>
      <c r="W195" s="615"/>
      <c r="X195" s="615"/>
      <c r="Y195" s="615"/>
      <c r="Z195" s="615"/>
      <c r="AA195" s="615"/>
      <c r="AB195" s="615"/>
      <c r="AC195" s="615"/>
      <c r="AD195" s="615"/>
      <c r="AE195" s="615"/>
      <c r="AF195" s="615"/>
      <c r="AG195" s="615"/>
      <c r="AH195" s="615"/>
      <c r="AI195" s="615"/>
      <c r="AJ195" s="615"/>
      <c r="AK195" s="615"/>
      <c r="AL195" s="615"/>
      <c r="AM195" s="615"/>
      <c r="AN195" s="615"/>
      <c r="AO195" s="615"/>
      <c r="AP195" s="615"/>
      <c r="AQ195" s="615"/>
      <c r="AR195" s="615"/>
      <c r="AS195" s="615"/>
      <c r="AT195" s="615"/>
      <c r="AU195" s="615"/>
      <c r="AV195" s="615"/>
      <c r="AW195" s="615"/>
      <c r="AX195" s="615"/>
      <c r="AY195" s="615"/>
    </row>
    <row r="196" spans="1:94" ht="15" customHeight="1">
      <c r="A196" s="7294" t="s">
        <v>370</v>
      </c>
      <c r="B196" s="7205"/>
      <c r="C196" s="7358" t="s">
        <v>307</v>
      </c>
      <c r="D196" s="7359"/>
      <c r="E196" s="7360"/>
      <c r="F196" s="7364" t="s">
        <v>101</v>
      </c>
      <c r="G196" s="7365"/>
      <c r="H196" s="7365"/>
      <c r="I196" s="7365"/>
      <c r="J196" s="7365"/>
      <c r="K196" s="7365"/>
      <c r="L196" s="7365"/>
      <c r="M196" s="7365"/>
      <c r="N196" s="7365"/>
      <c r="O196" s="7366"/>
      <c r="P196" s="7268" t="s">
        <v>378</v>
      </c>
      <c r="Q196" s="7267"/>
      <c r="R196" s="7267"/>
      <c r="S196" s="7267"/>
      <c r="T196" s="960"/>
      <c r="U196" s="960"/>
      <c r="V196" s="615"/>
      <c r="W196" s="615"/>
      <c r="X196" s="615"/>
      <c r="Y196" s="615"/>
      <c r="Z196" s="615"/>
      <c r="AA196" s="615"/>
      <c r="AB196" s="615"/>
      <c r="AC196" s="615"/>
      <c r="AD196" s="615"/>
      <c r="AE196" s="615"/>
      <c r="AF196" s="615"/>
      <c r="AG196" s="615"/>
      <c r="AH196" s="615"/>
      <c r="AI196" s="615"/>
      <c r="AJ196" s="615"/>
      <c r="AK196" s="615"/>
      <c r="AL196" s="615"/>
      <c r="AM196" s="615"/>
      <c r="AN196" s="615"/>
      <c r="AO196" s="615"/>
      <c r="AP196" s="615"/>
      <c r="AQ196" s="615"/>
      <c r="AR196" s="615"/>
      <c r="AS196" s="615"/>
      <c r="AT196" s="615"/>
      <c r="AU196" s="615"/>
      <c r="AV196" s="615"/>
      <c r="AW196" s="615"/>
      <c r="AX196" s="615"/>
      <c r="AY196" s="615"/>
    </row>
    <row r="197" spans="1:94" ht="15" customHeight="1">
      <c r="A197" s="7181"/>
      <c r="B197" s="7357"/>
      <c r="C197" s="7361"/>
      <c r="D197" s="7362"/>
      <c r="E197" s="7363"/>
      <c r="F197" s="7367" t="s">
        <v>44</v>
      </c>
      <c r="G197" s="7368"/>
      <c r="H197" s="7367" t="s">
        <v>45</v>
      </c>
      <c r="I197" s="7368"/>
      <c r="J197" s="7367" t="s">
        <v>371</v>
      </c>
      <c r="K197" s="7368"/>
      <c r="L197" s="7367" t="s">
        <v>372</v>
      </c>
      <c r="M197" s="7368"/>
      <c r="N197" s="7367" t="s">
        <v>373</v>
      </c>
      <c r="O197" s="7369"/>
      <c r="P197" s="7370" t="s">
        <v>348</v>
      </c>
      <c r="Q197" s="7371" t="s">
        <v>331</v>
      </c>
      <c r="R197" s="7371" t="s">
        <v>94</v>
      </c>
      <c r="S197" s="7268" t="s">
        <v>44</v>
      </c>
      <c r="T197" s="960"/>
      <c r="U197" s="960"/>
      <c r="V197" s="615"/>
      <c r="W197" s="615"/>
      <c r="X197" s="615"/>
      <c r="Y197" s="615"/>
      <c r="Z197" s="615"/>
      <c r="AA197" s="615"/>
      <c r="AB197" s="615"/>
      <c r="AC197" s="615"/>
      <c r="AD197" s="615"/>
      <c r="AE197" s="615"/>
      <c r="AF197" s="615"/>
      <c r="AG197" s="615"/>
      <c r="AH197" s="615"/>
      <c r="AI197" s="615"/>
      <c r="AJ197" s="615"/>
      <c r="AK197" s="615"/>
      <c r="AL197" s="615"/>
      <c r="AM197" s="615"/>
      <c r="AN197" s="615"/>
      <c r="AO197" s="615"/>
      <c r="AP197" s="615"/>
      <c r="AQ197" s="615"/>
      <c r="AR197" s="615"/>
      <c r="AS197" s="615"/>
      <c r="AT197" s="615"/>
      <c r="AU197" s="615"/>
      <c r="AV197" s="615"/>
      <c r="AW197" s="615"/>
      <c r="AX197" s="615"/>
      <c r="AY197" s="615"/>
    </row>
    <row r="198" spans="1:94" ht="15" customHeight="1">
      <c r="A198" s="7200"/>
      <c r="B198" s="7201"/>
      <c r="C198" s="1485" t="s">
        <v>79</v>
      </c>
      <c r="D198" s="1492" t="s">
        <v>58</v>
      </c>
      <c r="E198" s="1490" t="s">
        <v>59</v>
      </c>
      <c r="F198" s="1492" t="s">
        <v>58</v>
      </c>
      <c r="G198" s="1709" t="s">
        <v>59</v>
      </c>
      <c r="H198" s="1492" t="s">
        <v>58</v>
      </c>
      <c r="I198" s="1709" t="s">
        <v>59</v>
      </c>
      <c r="J198" s="1492" t="s">
        <v>58</v>
      </c>
      <c r="K198" s="1709" t="s">
        <v>59</v>
      </c>
      <c r="L198" s="1492" t="s">
        <v>58</v>
      </c>
      <c r="M198" s="1709" t="s">
        <v>59</v>
      </c>
      <c r="N198" s="1492" t="s">
        <v>58</v>
      </c>
      <c r="O198" s="1601" t="s">
        <v>59</v>
      </c>
      <c r="P198" s="7370"/>
      <c r="Q198" s="7371"/>
      <c r="R198" s="7371"/>
      <c r="S198" s="7268"/>
      <c r="T198" s="960"/>
      <c r="U198" s="960"/>
      <c r="V198" s="615"/>
      <c r="W198" s="615"/>
      <c r="X198" s="615"/>
      <c r="Y198" s="615"/>
      <c r="Z198" s="615"/>
      <c r="AA198" s="615"/>
      <c r="AB198" s="615"/>
      <c r="AC198" s="615"/>
      <c r="AD198" s="615"/>
      <c r="AE198" s="615"/>
      <c r="AF198" s="615"/>
      <c r="AG198" s="615"/>
      <c r="AH198" s="615"/>
      <c r="AI198" s="615"/>
      <c r="AJ198" s="615"/>
      <c r="AK198" s="615"/>
      <c r="AL198" s="615"/>
      <c r="AM198" s="615"/>
      <c r="AN198" s="615"/>
      <c r="AO198" s="615"/>
      <c r="AP198" s="615"/>
      <c r="AQ198" s="615"/>
      <c r="AR198" s="615"/>
      <c r="AS198" s="615"/>
      <c r="AT198" s="615"/>
      <c r="AU198" s="615"/>
      <c r="AV198" s="615"/>
      <c r="AW198" s="615"/>
      <c r="AX198" s="615"/>
      <c r="AY198" s="615"/>
    </row>
    <row r="199" spans="1:94" ht="15" customHeight="1">
      <c r="A199" s="7372" t="s">
        <v>379</v>
      </c>
      <c r="B199" s="7373"/>
      <c r="C199" s="1775">
        <f>SUM(D199+E199)</f>
        <v>0</v>
      </c>
      <c r="D199" s="1776">
        <f>SUM(F199+H199+J199+L199+N199)</f>
        <v>0</v>
      </c>
      <c r="E199" s="1777">
        <f>SUM(G199+I199+K199+M199+O199)</f>
        <v>0</v>
      </c>
      <c r="F199" s="1626"/>
      <c r="G199" s="934"/>
      <c r="H199" s="1626"/>
      <c r="I199" s="934"/>
      <c r="J199" s="1626"/>
      <c r="K199" s="934"/>
      <c r="L199" s="1626"/>
      <c r="M199" s="934"/>
      <c r="N199" s="1626"/>
      <c r="O199" s="995"/>
      <c r="P199" s="1783"/>
      <c r="Q199" s="943"/>
      <c r="R199" s="943"/>
      <c r="S199" s="1784"/>
      <c r="T199" s="960" t="str">
        <f>CA199&amp;CB199&amp;CC199&amp;CD199&amp;CE199&amp;CF199</f>
        <v/>
      </c>
      <c r="U199" s="960"/>
      <c r="V199" s="615"/>
      <c r="W199" s="615"/>
      <c r="X199" s="615"/>
      <c r="Y199" s="615"/>
      <c r="Z199" s="615"/>
      <c r="AA199" s="615"/>
      <c r="AB199" s="615"/>
      <c r="AC199" s="615"/>
      <c r="AD199" s="615"/>
      <c r="AE199" s="615"/>
      <c r="AF199" s="615"/>
      <c r="AG199" s="615"/>
      <c r="AH199" s="615"/>
      <c r="AI199" s="615"/>
      <c r="AJ199" s="615"/>
      <c r="AK199" s="615"/>
      <c r="AL199" s="615"/>
      <c r="AM199" s="615"/>
      <c r="AN199" s="615"/>
      <c r="AO199" s="615"/>
      <c r="AP199" s="615"/>
      <c r="AQ199" s="615"/>
      <c r="AR199" s="615"/>
      <c r="AS199" s="615"/>
      <c r="AT199" s="615"/>
      <c r="AU199" s="615"/>
      <c r="AV199" s="615"/>
      <c r="AW199" s="615"/>
      <c r="AX199" s="615"/>
      <c r="AY199" s="615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>
      <c r="A200" s="7374" t="s">
        <v>380</v>
      </c>
      <c r="B200" s="7375"/>
      <c r="C200" s="1779">
        <f>SUM(D200+E200)</f>
        <v>0</v>
      </c>
      <c r="D200" s="994">
        <f>SUM(F200+H200+J200+L200+N200)</f>
        <v>0</v>
      </c>
      <c r="E200" s="1780">
        <f t="shared" ref="E200" si="65">SUM(G200+I200+K200+M200+O200)</f>
        <v>0</v>
      </c>
      <c r="F200" s="1772"/>
      <c r="G200" s="1553"/>
      <c r="H200" s="1772"/>
      <c r="I200" s="1553"/>
      <c r="J200" s="1772"/>
      <c r="K200" s="1553"/>
      <c r="L200" s="1772"/>
      <c r="M200" s="1553"/>
      <c r="N200" s="1772"/>
      <c r="O200" s="1785"/>
      <c r="P200" s="1544"/>
      <c r="Q200" s="952"/>
      <c r="R200" s="952"/>
      <c r="S200" s="1511"/>
      <c r="T200" s="960" t="str">
        <f>CA200&amp;CB200&amp;CC200&amp;CD200&amp;CE200&amp;CF200</f>
        <v/>
      </c>
      <c r="U200" s="960"/>
      <c r="V200" s="615"/>
      <c r="W200" s="615"/>
      <c r="X200" s="615"/>
      <c r="Y200" s="615"/>
      <c r="Z200" s="615"/>
      <c r="AA200" s="615"/>
      <c r="AB200" s="615"/>
      <c r="AC200" s="615"/>
      <c r="AD200" s="615"/>
      <c r="AE200" s="615"/>
      <c r="AF200" s="615"/>
      <c r="AG200" s="615"/>
      <c r="AH200" s="615"/>
      <c r="AI200" s="615"/>
      <c r="AJ200" s="615"/>
      <c r="AK200" s="615"/>
      <c r="AL200" s="615"/>
      <c r="AM200" s="615"/>
      <c r="AN200" s="615"/>
      <c r="AO200" s="615"/>
      <c r="AP200" s="615"/>
      <c r="AQ200" s="615"/>
      <c r="AR200" s="615"/>
      <c r="AS200" s="615"/>
      <c r="AT200" s="615"/>
      <c r="AU200" s="615"/>
      <c r="AV200" s="615"/>
      <c r="AW200" s="615"/>
      <c r="AX200" s="615"/>
      <c r="AY200" s="615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>
      <c r="A201" s="7441" t="s">
        <v>381</v>
      </c>
      <c r="B201" s="7442"/>
      <c r="C201" s="1782">
        <f>SUM(D201+E201)</f>
        <v>0</v>
      </c>
      <c r="D201" s="1585">
        <f>SUM(F201+H201+J201+L201+N201)</f>
        <v>0</v>
      </c>
      <c r="E201" s="1518">
        <f>SUM(G201+I201+K201+M201+O201)</f>
        <v>0</v>
      </c>
      <c r="F201" s="1653">
        <f>SUM(F199:F200)</f>
        <v>0</v>
      </c>
      <c r="G201" s="1591">
        <f t="shared" ref="G201:O201" si="66">SUM(G199:G200)</f>
        <v>0</v>
      </c>
      <c r="H201" s="1653">
        <f t="shared" si="66"/>
        <v>0</v>
      </c>
      <c r="I201" s="1591">
        <f t="shared" si="66"/>
        <v>0</v>
      </c>
      <c r="J201" s="1653">
        <f t="shared" si="66"/>
        <v>0</v>
      </c>
      <c r="K201" s="1591">
        <f t="shared" si="66"/>
        <v>0</v>
      </c>
      <c r="L201" s="1653">
        <f t="shared" si="66"/>
        <v>0</v>
      </c>
      <c r="M201" s="1591">
        <f t="shared" si="66"/>
        <v>0</v>
      </c>
      <c r="N201" s="1653">
        <f t="shared" si="66"/>
        <v>0</v>
      </c>
      <c r="O201" s="1786">
        <f t="shared" si="66"/>
        <v>0</v>
      </c>
      <c r="P201" s="1787">
        <f t="shared" ref="P201:S201" si="67">SUM(P199:P200)</f>
        <v>0</v>
      </c>
      <c r="Q201" s="1788">
        <f t="shared" si="67"/>
        <v>0</v>
      </c>
      <c r="R201" s="1788">
        <f t="shared" si="67"/>
        <v>0</v>
      </c>
      <c r="S201" s="1587">
        <f t="shared" si="67"/>
        <v>0</v>
      </c>
      <c r="T201" s="960"/>
      <c r="U201" s="960"/>
      <c r="V201" s="615"/>
      <c r="W201" s="615"/>
      <c r="X201" s="615"/>
      <c r="Y201" s="615"/>
      <c r="Z201" s="615"/>
      <c r="AA201" s="615"/>
      <c r="AB201" s="615"/>
      <c r="AC201" s="615"/>
      <c r="AD201" s="615"/>
      <c r="AE201" s="615"/>
      <c r="AF201" s="615"/>
      <c r="AG201" s="615"/>
      <c r="AH201" s="615"/>
      <c r="AI201" s="615"/>
      <c r="AJ201" s="615"/>
      <c r="AK201" s="615"/>
      <c r="AL201" s="615"/>
      <c r="AM201" s="615"/>
      <c r="AN201" s="615"/>
      <c r="AO201" s="615"/>
      <c r="AP201" s="615"/>
      <c r="AQ201" s="615"/>
      <c r="AR201" s="615"/>
      <c r="AS201" s="615"/>
      <c r="AT201" s="615"/>
      <c r="AU201" s="615"/>
      <c r="AV201" s="615"/>
      <c r="AW201" s="615"/>
      <c r="AX201" s="615"/>
      <c r="AY201" s="615"/>
    </row>
    <row r="202" spans="1:94" ht="18" customHeight="1">
      <c r="A202" s="992" t="s">
        <v>382</v>
      </c>
      <c r="B202" s="996"/>
      <c r="C202" s="996"/>
      <c r="D202" s="996"/>
      <c r="E202" s="996"/>
      <c r="F202" s="996"/>
      <c r="G202" s="996"/>
      <c r="H202" s="996"/>
      <c r="I202" s="921"/>
      <c r="J202" s="921"/>
      <c r="K202" s="921"/>
      <c r="L202" s="921"/>
      <c r="M202" s="921"/>
      <c r="N202" s="921"/>
      <c r="O202" s="921"/>
      <c r="P202" s="921"/>
      <c r="Q202" s="921"/>
      <c r="R202" s="991"/>
      <c r="S202" s="991"/>
      <c r="T202" s="991"/>
      <c r="U202" s="991"/>
      <c r="V202" s="991"/>
      <c r="W202" s="991"/>
      <c r="X202" s="991"/>
      <c r="Y202" s="991"/>
      <c r="Z202" s="984"/>
      <c r="AA202" s="984"/>
      <c r="AB202" s="984"/>
      <c r="AC202" s="984"/>
      <c r="AD202" s="984"/>
      <c r="AE202" s="984"/>
      <c r="AF202" s="984"/>
      <c r="AG202" s="984"/>
      <c r="AH202" s="984"/>
      <c r="AI202" s="984"/>
      <c r="AJ202" s="615"/>
      <c r="AK202" s="615"/>
      <c r="AL202" s="615"/>
      <c r="AM202" s="615"/>
      <c r="AN202" s="615"/>
      <c r="AO202" s="615"/>
      <c r="AP202" s="615"/>
      <c r="AQ202" s="615"/>
      <c r="AR202" s="615"/>
      <c r="AS202" s="615"/>
      <c r="AT202" s="615"/>
      <c r="AU202" s="615"/>
      <c r="AV202" s="615"/>
      <c r="AW202" s="615"/>
      <c r="AX202" s="615"/>
      <c r="AY202" s="615"/>
    </row>
    <row r="203" spans="1:94" ht="15" customHeight="1">
      <c r="A203" s="7400" t="s">
        <v>383</v>
      </c>
      <c r="B203" s="7296"/>
      <c r="C203" s="7428" t="s">
        <v>77</v>
      </c>
      <c r="D203" s="7429"/>
      <c r="E203" s="7430"/>
      <c r="F203" s="7434" t="s">
        <v>101</v>
      </c>
      <c r="G203" s="7434"/>
      <c r="H203" s="7434"/>
      <c r="I203" s="7434"/>
      <c r="J203" s="7434"/>
      <c r="K203" s="7434"/>
      <c r="L203" s="7434"/>
      <c r="M203" s="7434"/>
      <c r="N203" s="7434"/>
      <c r="O203" s="7434"/>
      <c r="P203" s="7434"/>
      <c r="Q203" s="7434"/>
      <c r="R203" s="7434"/>
      <c r="S203" s="7434"/>
      <c r="T203" s="7434"/>
      <c r="U203" s="7434"/>
      <c r="V203" s="7434"/>
      <c r="W203" s="7434"/>
      <c r="X203" s="7434"/>
      <c r="Y203" s="7434"/>
      <c r="Z203" s="7434"/>
      <c r="AA203" s="7434"/>
      <c r="AB203" s="7434"/>
      <c r="AC203" s="7435"/>
      <c r="AD203" s="7417" t="s">
        <v>34</v>
      </c>
      <c r="AE203" s="7300"/>
      <c r="AF203" s="7299" t="s">
        <v>35</v>
      </c>
      <c r="AG203" s="7300"/>
      <c r="AH203" s="7419" t="s">
        <v>36</v>
      </c>
      <c r="AI203" s="7422" t="s">
        <v>37</v>
      </c>
      <c r="AJ203" s="615"/>
      <c r="AK203" s="615"/>
      <c r="AL203" s="615"/>
      <c r="AM203" s="615"/>
      <c r="AN203" s="615"/>
      <c r="AO203" s="615"/>
      <c r="AP203" s="615"/>
      <c r="AQ203" s="615"/>
      <c r="AR203" s="615"/>
      <c r="AS203" s="615"/>
      <c r="AT203" s="615"/>
      <c r="AU203" s="615"/>
      <c r="AV203" s="615"/>
      <c r="AW203" s="615"/>
      <c r="AX203" s="615"/>
      <c r="AY203" s="615"/>
    </row>
    <row r="204" spans="1:94" ht="25.5" customHeight="1">
      <c r="A204" s="7401"/>
      <c r="B204" s="7297"/>
      <c r="C204" s="7431"/>
      <c r="D204" s="7432"/>
      <c r="E204" s="7433"/>
      <c r="F204" s="7425" t="s">
        <v>384</v>
      </c>
      <c r="G204" s="7426"/>
      <c r="H204" s="7402" t="s">
        <v>385</v>
      </c>
      <c r="I204" s="7298"/>
      <c r="J204" s="7402" t="s">
        <v>386</v>
      </c>
      <c r="K204" s="7298"/>
      <c r="L204" s="7402" t="s">
        <v>387</v>
      </c>
      <c r="M204" s="7298"/>
      <c r="N204" s="7402" t="s">
        <v>388</v>
      </c>
      <c r="O204" s="7298"/>
      <c r="P204" s="7402" t="s">
        <v>389</v>
      </c>
      <c r="Q204" s="7298"/>
      <c r="R204" s="7402" t="s">
        <v>390</v>
      </c>
      <c r="S204" s="7298"/>
      <c r="T204" s="7436" t="s">
        <v>391</v>
      </c>
      <c r="U204" s="7436"/>
      <c r="V204" s="7436" t="s">
        <v>392</v>
      </c>
      <c r="W204" s="7436"/>
      <c r="X204" s="7436" t="s">
        <v>393</v>
      </c>
      <c r="Y204" s="7436"/>
      <c r="Z204" s="7388" t="s">
        <v>308</v>
      </c>
      <c r="AA204" s="7387"/>
      <c r="AB204" s="7388" t="s">
        <v>309</v>
      </c>
      <c r="AC204" s="7427"/>
      <c r="AD204" s="7418"/>
      <c r="AE204" s="7302"/>
      <c r="AF204" s="7301"/>
      <c r="AG204" s="7302"/>
      <c r="AH204" s="7420"/>
      <c r="AI204" s="7423"/>
      <c r="AJ204" s="615"/>
      <c r="AK204" s="615"/>
      <c r="AL204" s="615"/>
      <c r="AM204" s="615"/>
      <c r="AN204" s="615"/>
      <c r="AO204" s="615"/>
      <c r="AP204" s="615"/>
      <c r="AQ204" s="615"/>
      <c r="AR204" s="615"/>
      <c r="AS204" s="615"/>
      <c r="AT204" s="615"/>
      <c r="AU204" s="615"/>
      <c r="AV204" s="615"/>
      <c r="AW204" s="615"/>
      <c r="AX204" s="615"/>
      <c r="AY204" s="615"/>
    </row>
    <row r="205" spans="1:94" ht="15" customHeight="1">
      <c r="A205" s="7402"/>
      <c r="B205" s="7298"/>
      <c r="C205" s="1790" t="s">
        <v>394</v>
      </c>
      <c r="D205" s="1791" t="s">
        <v>58</v>
      </c>
      <c r="E205" s="1789" t="s">
        <v>59</v>
      </c>
      <c r="F205" s="1792" t="s">
        <v>58</v>
      </c>
      <c r="G205" s="1793" t="s">
        <v>59</v>
      </c>
      <c r="H205" s="1792" t="s">
        <v>58</v>
      </c>
      <c r="I205" s="1793" t="s">
        <v>59</v>
      </c>
      <c r="J205" s="1792" t="s">
        <v>58</v>
      </c>
      <c r="K205" s="1793" t="s">
        <v>59</v>
      </c>
      <c r="L205" s="1792" t="s">
        <v>58</v>
      </c>
      <c r="M205" s="1793" t="s">
        <v>59</v>
      </c>
      <c r="N205" s="1792" t="s">
        <v>58</v>
      </c>
      <c r="O205" s="1793" t="s">
        <v>59</v>
      </c>
      <c r="P205" s="1792" t="s">
        <v>58</v>
      </c>
      <c r="Q205" s="1793" t="s">
        <v>59</v>
      </c>
      <c r="R205" s="1792" t="s">
        <v>58</v>
      </c>
      <c r="S205" s="1793" t="s">
        <v>59</v>
      </c>
      <c r="T205" s="1792" t="s">
        <v>58</v>
      </c>
      <c r="U205" s="1793" t="s">
        <v>59</v>
      </c>
      <c r="V205" s="1792" t="s">
        <v>58</v>
      </c>
      <c r="W205" s="1793" t="s">
        <v>59</v>
      </c>
      <c r="X205" s="1792" t="s">
        <v>58</v>
      </c>
      <c r="Y205" s="1793" t="s">
        <v>59</v>
      </c>
      <c r="Z205" s="1792" t="s">
        <v>58</v>
      </c>
      <c r="AA205" s="1793" t="s">
        <v>59</v>
      </c>
      <c r="AB205" s="1792" t="s">
        <v>58</v>
      </c>
      <c r="AC205" s="1794" t="s">
        <v>59</v>
      </c>
      <c r="AD205" s="1795" t="s">
        <v>58</v>
      </c>
      <c r="AE205" s="1793" t="s">
        <v>59</v>
      </c>
      <c r="AF205" s="1795" t="s">
        <v>58</v>
      </c>
      <c r="AG205" s="1793" t="s">
        <v>59</v>
      </c>
      <c r="AH205" s="7421"/>
      <c r="AI205" s="7424" t="s">
        <v>59</v>
      </c>
      <c r="AJ205" s="615"/>
      <c r="AK205" s="615"/>
      <c r="AL205" s="615"/>
      <c r="AM205" s="615"/>
      <c r="AN205" s="615"/>
      <c r="AO205" s="615"/>
      <c r="AP205" s="615"/>
      <c r="AQ205" s="615"/>
      <c r="AR205" s="615"/>
      <c r="AS205" s="615"/>
      <c r="AT205" s="615"/>
      <c r="AU205" s="615"/>
      <c r="AV205" s="615"/>
      <c r="AW205" s="615"/>
      <c r="AX205" s="615"/>
      <c r="AY205" s="615"/>
    </row>
    <row r="206" spans="1:94" ht="15" customHeight="1">
      <c r="A206" s="7437" t="s">
        <v>395</v>
      </c>
      <c r="B206" s="1796" t="s">
        <v>323</v>
      </c>
      <c r="C206" s="1796">
        <f>SUM(D206+E206)</f>
        <v>0</v>
      </c>
      <c r="D206" s="1797">
        <f>SUM(F206+H206+J206+L206+N206+P206+R206+T206+V206+X206+Z206+AB206)</f>
        <v>0</v>
      </c>
      <c r="E206" s="1798">
        <f>SUM(G206+I206+K206+M206+O206+Q206+S206+U206+W206+Y206+AA206+AC206)</f>
        <v>0</v>
      </c>
      <c r="F206" s="1799"/>
      <c r="G206" s="1800"/>
      <c r="H206" s="1799"/>
      <c r="I206" s="1800"/>
      <c r="J206" s="1799"/>
      <c r="K206" s="1800"/>
      <c r="L206" s="1799"/>
      <c r="M206" s="1800"/>
      <c r="N206" s="1799"/>
      <c r="O206" s="1800"/>
      <c r="P206" s="1799"/>
      <c r="Q206" s="1801"/>
      <c r="R206" s="1799"/>
      <c r="S206" s="1801"/>
      <c r="T206" s="1799"/>
      <c r="U206" s="1800"/>
      <c r="V206" s="1799"/>
      <c r="W206" s="1800"/>
      <c r="X206" s="1799"/>
      <c r="Y206" s="1801"/>
      <c r="Z206" s="1799"/>
      <c r="AA206" s="1801"/>
      <c r="AB206" s="1799"/>
      <c r="AC206" s="1802"/>
      <c r="AD206" s="1800"/>
      <c r="AE206" s="1801"/>
      <c r="AF206" s="1800"/>
      <c r="AG206" s="1801"/>
      <c r="AH206" s="5307"/>
      <c r="AI206" s="5309"/>
      <c r="AJ206" s="997" t="str">
        <f>$CA206&amp;CB206&amp;CC206&amp;CD206&amp;CE206&amp;CF206</f>
        <v/>
      </c>
      <c r="AK206" s="615"/>
      <c r="AL206" s="615"/>
      <c r="AM206" s="615"/>
      <c r="AN206" s="615"/>
      <c r="AO206" s="615"/>
      <c r="AP206" s="615"/>
      <c r="AQ206" s="615"/>
      <c r="AR206" s="615"/>
      <c r="AS206" s="615"/>
      <c r="AT206" s="615"/>
      <c r="AU206" s="615"/>
      <c r="AV206" s="615"/>
      <c r="AW206" s="615"/>
      <c r="AX206" s="615"/>
      <c r="AY206" s="615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>
      <c r="A207" s="7438"/>
      <c r="B207" s="1803" t="s">
        <v>396</v>
      </c>
      <c r="C207" s="1804">
        <f>SUM(D207+E207)</f>
        <v>0</v>
      </c>
      <c r="D207" s="1805">
        <f>SUM(F207+H207+J207+L207+N207+P207+R207+T207+V207+X207+Z207+AB207)</f>
        <v>0</v>
      </c>
      <c r="E207" s="1806">
        <f>SUM(G207+I207+K207+M207+O207+Q207+S207+U207+W207+Y207+AA207+AC207)</f>
        <v>0</v>
      </c>
      <c r="F207" s="1807"/>
      <c r="G207" s="1808"/>
      <c r="H207" s="1807"/>
      <c r="I207" s="1808"/>
      <c r="J207" s="1807"/>
      <c r="K207" s="1808"/>
      <c r="L207" s="1807"/>
      <c r="M207" s="1808"/>
      <c r="N207" s="1807"/>
      <c r="O207" s="1808"/>
      <c r="P207" s="1807"/>
      <c r="Q207" s="1809"/>
      <c r="R207" s="1807"/>
      <c r="S207" s="1809"/>
      <c r="T207" s="1807"/>
      <c r="U207" s="1808"/>
      <c r="V207" s="1807"/>
      <c r="W207" s="1808"/>
      <c r="X207" s="1807"/>
      <c r="Y207" s="1809"/>
      <c r="Z207" s="1807"/>
      <c r="AA207" s="1809"/>
      <c r="AB207" s="1807"/>
      <c r="AC207" s="1810"/>
      <c r="AD207" s="1811"/>
      <c r="AE207" s="1809"/>
      <c r="AF207" s="1811"/>
      <c r="AG207" s="1809"/>
      <c r="AH207" s="1883"/>
      <c r="AI207" s="5310"/>
      <c r="AJ207" s="997" t="str">
        <f>$CA207&amp;CB207&amp;CC207&amp;CE207&amp;CF207&amp;CD207</f>
        <v/>
      </c>
      <c r="AK207" s="615"/>
      <c r="AL207" s="615"/>
      <c r="AM207" s="615"/>
      <c r="AN207" s="615"/>
      <c r="AO207" s="615"/>
      <c r="AP207" s="615"/>
      <c r="AQ207" s="615"/>
      <c r="AR207" s="615"/>
      <c r="AS207" s="615"/>
      <c r="AT207" s="615"/>
      <c r="AU207" s="615"/>
      <c r="AV207" s="615"/>
      <c r="AW207" s="615"/>
      <c r="AX207" s="615"/>
      <c r="AY207" s="615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>
      <c r="A208" s="7439" t="s">
        <v>77</v>
      </c>
      <c r="B208" s="7440"/>
      <c r="C208" s="1812">
        <f>SUM(D208+E208)</f>
        <v>0</v>
      </c>
      <c r="D208" s="1813">
        <f t="shared" ref="D208:AI208" si="68">SUM(D206+D207)</f>
        <v>0</v>
      </c>
      <c r="E208" s="1814">
        <f t="shared" si="68"/>
        <v>0</v>
      </c>
      <c r="F208" s="1815">
        <f t="shared" si="68"/>
        <v>0</v>
      </c>
      <c r="G208" s="1816">
        <f t="shared" si="68"/>
        <v>0</v>
      </c>
      <c r="H208" s="1815">
        <f t="shared" si="68"/>
        <v>0</v>
      </c>
      <c r="I208" s="1816">
        <f t="shared" si="68"/>
        <v>0</v>
      </c>
      <c r="J208" s="1815">
        <f t="shared" si="68"/>
        <v>0</v>
      </c>
      <c r="K208" s="1816">
        <f t="shared" si="68"/>
        <v>0</v>
      </c>
      <c r="L208" s="1815">
        <f t="shared" si="68"/>
        <v>0</v>
      </c>
      <c r="M208" s="1816">
        <f t="shared" si="68"/>
        <v>0</v>
      </c>
      <c r="N208" s="1815">
        <f t="shared" si="68"/>
        <v>0</v>
      </c>
      <c r="O208" s="1816">
        <f t="shared" si="68"/>
        <v>0</v>
      </c>
      <c r="P208" s="1815">
        <f t="shared" si="68"/>
        <v>0</v>
      </c>
      <c r="Q208" s="1816">
        <f t="shared" si="68"/>
        <v>0</v>
      </c>
      <c r="R208" s="1815">
        <f t="shared" si="68"/>
        <v>0</v>
      </c>
      <c r="S208" s="1816">
        <f t="shared" si="68"/>
        <v>0</v>
      </c>
      <c r="T208" s="1815">
        <f t="shared" si="68"/>
        <v>0</v>
      </c>
      <c r="U208" s="1816">
        <f t="shared" si="68"/>
        <v>0</v>
      </c>
      <c r="V208" s="1815">
        <f t="shared" si="68"/>
        <v>0</v>
      </c>
      <c r="W208" s="1816">
        <f t="shared" si="68"/>
        <v>0</v>
      </c>
      <c r="X208" s="1815">
        <f t="shared" si="68"/>
        <v>0</v>
      </c>
      <c r="Y208" s="1816">
        <f t="shared" si="68"/>
        <v>0</v>
      </c>
      <c r="Z208" s="1815">
        <f t="shared" si="68"/>
        <v>0</v>
      </c>
      <c r="AA208" s="1816">
        <f t="shared" si="68"/>
        <v>0</v>
      </c>
      <c r="AB208" s="1815">
        <f t="shared" si="68"/>
        <v>0</v>
      </c>
      <c r="AC208" s="1817">
        <f t="shared" si="68"/>
        <v>0</v>
      </c>
      <c r="AD208" s="1813">
        <f t="shared" si="68"/>
        <v>0</v>
      </c>
      <c r="AE208" s="1816">
        <f t="shared" si="68"/>
        <v>0</v>
      </c>
      <c r="AF208" s="1813">
        <f t="shared" si="68"/>
        <v>0</v>
      </c>
      <c r="AG208" s="1816">
        <f t="shared" si="68"/>
        <v>0</v>
      </c>
      <c r="AH208" s="5308">
        <f t="shared" si="68"/>
        <v>0</v>
      </c>
      <c r="AI208" s="5311">
        <f t="shared" si="68"/>
        <v>0</v>
      </c>
      <c r="AJ208" s="615"/>
      <c r="AK208" s="615"/>
      <c r="AL208" s="615"/>
      <c r="AM208" s="615"/>
      <c r="AN208" s="615"/>
      <c r="AO208" s="615"/>
      <c r="AP208" s="615"/>
      <c r="AQ208" s="615"/>
      <c r="AR208" s="615"/>
      <c r="AS208" s="615"/>
      <c r="AT208" s="615"/>
      <c r="AU208" s="615"/>
      <c r="AV208" s="615"/>
      <c r="AW208" s="615"/>
      <c r="AX208" s="615"/>
      <c r="AY208" s="615"/>
    </row>
    <row r="209" spans="1:90" ht="18" customHeight="1">
      <c r="A209" s="992" t="s">
        <v>397</v>
      </c>
      <c r="B209" s="996"/>
      <c r="C209" s="996"/>
      <c r="D209" s="996"/>
      <c r="E209" s="996"/>
      <c r="F209" s="996"/>
      <c r="G209" s="991"/>
      <c r="H209" s="991"/>
      <c r="I209" s="983"/>
      <c r="J209" s="983"/>
      <c r="K209" s="983"/>
      <c r="L209" s="983"/>
      <c r="M209" s="983"/>
      <c r="N209" s="983"/>
      <c r="O209" s="983"/>
      <c r="P209" s="983"/>
      <c r="Q209" s="983"/>
      <c r="R209" s="991"/>
      <c r="S209" s="991"/>
      <c r="T209" s="991"/>
      <c r="U209" s="991"/>
      <c r="V209" s="991"/>
      <c r="W209" s="991"/>
      <c r="X209" s="615"/>
      <c r="Y209" s="615"/>
      <c r="Z209" s="615"/>
      <c r="AA209" s="615"/>
      <c r="AB209" s="615"/>
      <c r="AC209" s="615"/>
      <c r="AD209" s="615"/>
      <c r="AE209" s="615"/>
      <c r="AF209" s="615"/>
      <c r="AG209" s="615"/>
      <c r="AH209" s="615"/>
      <c r="AI209" s="615"/>
      <c r="AJ209" s="615"/>
      <c r="AK209" s="615"/>
      <c r="AL209" s="615"/>
      <c r="AM209" s="615"/>
      <c r="AN209" s="615"/>
      <c r="AO209" s="615"/>
      <c r="AP209" s="615"/>
      <c r="AQ209" s="615"/>
      <c r="AR209" s="615"/>
      <c r="AS209" s="615"/>
      <c r="AT209" s="615"/>
      <c r="AU209" s="615"/>
      <c r="AV209" s="615"/>
      <c r="AW209" s="615"/>
      <c r="AX209" s="615"/>
      <c r="AY209" s="615"/>
    </row>
    <row r="210" spans="1:90" ht="15" customHeight="1">
      <c r="A210" s="7400" t="s">
        <v>398</v>
      </c>
      <c r="B210" s="7296"/>
      <c r="C210" s="7429" t="s">
        <v>77</v>
      </c>
      <c r="D210" s="7429"/>
      <c r="E210" s="7430"/>
      <c r="F210" s="7326" t="s">
        <v>101</v>
      </c>
      <c r="G210" s="7327"/>
      <c r="H210" s="7327"/>
      <c r="I210" s="7327"/>
      <c r="J210" s="7327"/>
      <c r="K210" s="7327"/>
      <c r="L210" s="7327"/>
      <c r="M210" s="7327"/>
      <c r="N210" s="7327"/>
      <c r="O210" s="7327"/>
      <c r="P210" s="7326" t="s">
        <v>399</v>
      </c>
      <c r="Q210" s="7327"/>
      <c r="R210" s="7328"/>
      <c r="S210" s="7329" t="s">
        <v>36</v>
      </c>
      <c r="T210" s="7332" t="s">
        <v>37</v>
      </c>
      <c r="U210" s="7299" t="s">
        <v>400</v>
      </c>
      <c r="V210" s="7299"/>
      <c r="W210" s="7299"/>
      <c r="X210" s="7299"/>
      <c r="Y210" s="7299"/>
      <c r="Z210" s="7300"/>
      <c r="AA210" s="7303" t="s">
        <v>401</v>
      </c>
      <c r="AB210" s="7299"/>
      <c r="AC210" s="7299"/>
      <c r="AD210" s="7299"/>
      <c r="AE210" s="7299"/>
      <c r="AF210" s="7300"/>
      <c r="AG210" s="615"/>
      <c r="AH210" s="615"/>
      <c r="AI210" s="615"/>
      <c r="AJ210" s="615"/>
      <c r="AK210" s="615"/>
      <c r="AL210" s="615"/>
      <c r="AM210" s="615"/>
      <c r="AN210" s="615"/>
      <c r="AO210" s="615"/>
      <c r="AP210" s="615"/>
      <c r="AQ210" s="615"/>
      <c r="AR210" s="615"/>
      <c r="AS210" s="615"/>
      <c r="AT210" s="615"/>
      <c r="AU210" s="615"/>
      <c r="AV210" s="615"/>
      <c r="AW210" s="615"/>
      <c r="AX210" s="615"/>
      <c r="AY210" s="615"/>
    </row>
    <row r="211" spans="1:90" ht="15" customHeight="1">
      <c r="A211" s="7401"/>
      <c r="B211" s="7297"/>
      <c r="C211" s="7432"/>
      <c r="D211" s="7432"/>
      <c r="E211" s="7433"/>
      <c r="F211" s="7267" t="s">
        <v>402</v>
      </c>
      <c r="G211" s="7267"/>
      <c r="H211" s="7267" t="s">
        <v>224</v>
      </c>
      <c r="I211" s="7267"/>
      <c r="J211" s="7267" t="s">
        <v>329</v>
      </c>
      <c r="K211" s="7267"/>
      <c r="L211" s="7267" t="s">
        <v>403</v>
      </c>
      <c r="M211" s="7267"/>
      <c r="N211" s="7267" t="s">
        <v>404</v>
      </c>
      <c r="O211" s="7138"/>
      <c r="P211" s="7339" t="s">
        <v>405</v>
      </c>
      <c r="Q211" s="7335" t="s">
        <v>406</v>
      </c>
      <c r="R211" s="7337" t="s">
        <v>407</v>
      </c>
      <c r="S211" s="7330"/>
      <c r="T211" s="7333"/>
      <c r="U211" s="7301"/>
      <c r="V211" s="7301"/>
      <c r="W211" s="7301"/>
      <c r="X211" s="7301"/>
      <c r="Y211" s="7301"/>
      <c r="Z211" s="7302"/>
      <c r="AA211" s="7304"/>
      <c r="AB211" s="7301"/>
      <c r="AC211" s="7301"/>
      <c r="AD211" s="7301"/>
      <c r="AE211" s="7301"/>
      <c r="AF211" s="7302"/>
      <c r="AG211" s="615"/>
      <c r="AH211" s="615"/>
      <c r="AI211" s="615"/>
      <c r="AJ211" s="615"/>
      <c r="AK211" s="615"/>
      <c r="AL211" s="615"/>
      <c r="AM211" s="615"/>
      <c r="AN211" s="615"/>
      <c r="AO211" s="615"/>
      <c r="AP211" s="615"/>
      <c r="AQ211" s="615"/>
      <c r="AR211" s="615"/>
      <c r="AS211" s="615"/>
      <c r="AT211" s="615"/>
      <c r="AU211" s="615"/>
      <c r="AV211" s="615"/>
      <c r="AW211" s="615"/>
      <c r="AX211" s="615"/>
      <c r="AY211" s="615"/>
    </row>
    <row r="212" spans="1:90" ht="18.75" customHeight="1">
      <c r="A212" s="7402"/>
      <c r="B212" s="7298"/>
      <c r="C212" s="1790" t="s">
        <v>394</v>
      </c>
      <c r="D212" s="1795" t="s">
        <v>58</v>
      </c>
      <c r="E212" s="1789" t="s">
        <v>59</v>
      </c>
      <c r="F212" s="1792" t="s">
        <v>58</v>
      </c>
      <c r="G212" s="1793" t="s">
        <v>59</v>
      </c>
      <c r="H212" s="1792" t="s">
        <v>58</v>
      </c>
      <c r="I212" s="1793" t="s">
        <v>59</v>
      </c>
      <c r="J212" s="1792" t="s">
        <v>58</v>
      </c>
      <c r="K212" s="1793" t="s">
        <v>59</v>
      </c>
      <c r="L212" s="1792" t="s">
        <v>58</v>
      </c>
      <c r="M212" s="1793" t="s">
        <v>59</v>
      </c>
      <c r="N212" s="1792" t="s">
        <v>58</v>
      </c>
      <c r="O212" s="1818" t="s">
        <v>59</v>
      </c>
      <c r="P212" s="7340"/>
      <c r="Q212" s="7336"/>
      <c r="R212" s="7338"/>
      <c r="S212" s="7331"/>
      <c r="T212" s="7334" t="s">
        <v>59</v>
      </c>
      <c r="U212" s="1819" t="s">
        <v>408</v>
      </c>
      <c r="V212" s="1820" t="s">
        <v>84</v>
      </c>
      <c r="W212" s="1821" t="s">
        <v>409</v>
      </c>
      <c r="X212" s="1821" t="s">
        <v>410</v>
      </c>
      <c r="Y212" s="1821" t="s">
        <v>411</v>
      </c>
      <c r="Z212" s="1822" t="s">
        <v>412</v>
      </c>
      <c r="AA212" s="1823" t="s">
        <v>408</v>
      </c>
      <c r="AB212" s="1820" t="s">
        <v>84</v>
      </c>
      <c r="AC212" s="1821" t="s">
        <v>409</v>
      </c>
      <c r="AD212" s="1821" t="s">
        <v>410</v>
      </c>
      <c r="AE212" s="1821" t="s">
        <v>411</v>
      </c>
      <c r="AF212" s="1824" t="s">
        <v>412</v>
      </c>
      <c r="AG212" s="615"/>
      <c r="AH212" s="615"/>
      <c r="AI212" s="615"/>
      <c r="AJ212" s="615"/>
      <c r="AK212" s="615"/>
      <c r="AL212" s="615"/>
      <c r="AM212" s="615"/>
      <c r="AN212" s="615"/>
      <c r="AO212" s="615"/>
      <c r="AP212" s="615"/>
      <c r="AQ212" s="615"/>
      <c r="AR212" s="615"/>
      <c r="AS212" s="615"/>
      <c r="AT212" s="615"/>
      <c r="AU212" s="615"/>
      <c r="AV212" s="615"/>
      <c r="AW212" s="615"/>
      <c r="AX212" s="615"/>
      <c r="AY212" s="615"/>
    </row>
    <row r="213" spans="1:90" ht="21.75" customHeight="1">
      <c r="A213" s="7341" t="s">
        <v>413</v>
      </c>
      <c r="B213" s="7342"/>
      <c r="C213" s="1825">
        <f>SUM(D213+E213)</f>
        <v>0</v>
      </c>
      <c r="D213" s="1826">
        <f t="shared" ref="D213:E215" si="69">SUM(F213+H213+J213+L213+N213)</f>
        <v>0</v>
      </c>
      <c r="E213" s="1827">
        <f t="shared" si="69"/>
        <v>0</v>
      </c>
      <c r="F213" s="1828"/>
      <c r="G213" s="1829"/>
      <c r="H213" s="1828"/>
      <c r="I213" s="1829"/>
      <c r="J213" s="1828"/>
      <c r="K213" s="1829"/>
      <c r="L213" s="1828"/>
      <c r="M213" s="1829"/>
      <c r="N213" s="1828"/>
      <c r="O213" s="1830"/>
      <c r="P213" s="1828"/>
      <c r="Q213" s="1831"/>
      <c r="R213" s="1832"/>
      <c r="S213" s="1833"/>
      <c r="T213" s="1832"/>
      <c r="U213" s="998"/>
      <c r="V213" s="999"/>
      <c r="W213" s="999"/>
      <c r="X213" s="999"/>
      <c r="Y213" s="999"/>
      <c r="Z213" s="1834"/>
      <c r="AA213" s="1828"/>
      <c r="AB213" s="1831"/>
      <c r="AC213" s="1831"/>
      <c r="AD213" s="1831"/>
      <c r="AE213" s="1831"/>
      <c r="AF213" s="1829"/>
      <c r="AG213" s="960" t="str">
        <f>CA213&amp;CB213</f>
        <v/>
      </c>
      <c r="AH213" s="930"/>
      <c r="AI213" s="930"/>
      <c r="AJ213" s="930"/>
      <c r="AK213" s="930"/>
      <c r="AL213" s="930"/>
      <c r="AM213" s="930"/>
      <c r="AN213" s="930"/>
      <c r="AO213" s="930"/>
      <c r="AP213" s="930"/>
      <c r="AQ213" s="930"/>
      <c r="AR213" s="930"/>
      <c r="AS213" s="930"/>
      <c r="AT213" s="930"/>
      <c r="AU213" s="930"/>
      <c r="AV213" s="930"/>
      <c r="AW213" s="930"/>
      <c r="AX213" s="930"/>
      <c r="AY213" s="930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>
      <c r="A214" s="7343" t="s">
        <v>414</v>
      </c>
      <c r="B214" s="7344"/>
      <c r="C214" s="1796">
        <f>SUM(D214+E214)</f>
        <v>0</v>
      </c>
      <c r="D214" s="1797">
        <f t="shared" si="69"/>
        <v>0</v>
      </c>
      <c r="E214" s="1835">
        <f t="shared" si="69"/>
        <v>0</v>
      </c>
      <c r="F214" s="1799"/>
      <c r="G214" s="1801"/>
      <c r="H214" s="1799"/>
      <c r="I214" s="1801"/>
      <c r="J214" s="1799"/>
      <c r="K214" s="1801"/>
      <c r="L214" s="1799"/>
      <c r="M214" s="1801"/>
      <c r="N214" s="1799"/>
      <c r="O214" s="1836"/>
      <c r="P214" s="1799"/>
      <c r="Q214" s="1000"/>
      <c r="R214" s="1802"/>
      <c r="S214" s="1837"/>
      <c r="T214" s="1802"/>
      <c r="U214" s="1837"/>
      <c r="V214" s="1000"/>
      <c r="W214" s="1000"/>
      <c r="X214" s="1000"/>
      <c r="Y214" s="1000"/>
      <c r="Z214" s="1838"/>
      <c r="AA214" s="1799"/>
      <c r="AB214" s="1000"/>
      <c r="AC214" s="1000"/>
      <c r="AD214" s="1000"/>
      <c r="AE214" s="1000"/>
      <c r="AF214" s="1801"/>
      <c r="AG214" s="960" t="str">
        <f t="shared" ref="AG214:AG215" si="70">CA214&amp;CB214</f>
        <v/>
      </c>
      <c r="AH214" s="930"/>
      <c r="AI214" s="930"/>
      <c r="AJ214" s="930"/>
      <c r="AK214" s="930"/>
      <c r="AL214" s="930"/>
      <c r="AM214" s="930"/>
      <c r="AN214" s="930"/>
      <c r="AO214" s="930"/>
      <c r="AP214" s="930"/>
      <c r="AQ214" s="930"/>
      <c r="AR214" s="930"/>
      <c r="AS214" s="930"/>
      <c r="AT214" s="930"/>
      <c r="AU214" s="930"/>
      <c r="AV214" s="930"/>
      <c r="AW214" s="930"/>
      <c r="AX214" s="930"/>
      <c r="AY214" s="930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>
      <c r="A215" s="7345" t="s">
        <v>415</v>
      </c>
      <c r="B215" s="7346"/>
      <c r="C215" s="1803">
        <f>SUM(D215+E215)</f>
        <v>0</v>
      </c>
      <c r="D215" s="1839">
        <f t="shared" si="69"/>
        <v>0</v>
      </c>
      <c r="E215" s="1840">
        <f t="shared" si="69"/>
        <v>0</v>
      </c>
      <c r="F215" s="1807"/>
      <c r="G215" s="1809"/>
      <c r="H215" s="1807"/>
      <c r="I215" s="1809"/>
      <c r="J215" s="1807"/>
      <c r="K215" s="1809"/>
      <c r="L215" s="1807"/>
      <c r="M215" s="1809"/>
      <c r="N215" s="1807"/>
      <c r="O215" s="1841"/>
      <c r="P215" s="1807"/>
      <c r="Q215" s="1842"/>
      <c r="R215" s="1810"/>
      <c r="S215" s="1843"/>
      <c r="T215" s="1810"/>
      <c r="U215" s="1843"/>
      <c r="V215" s="1842"/>
      <c r="W215" s="1842"/>
      <c r="X215" s="1842"/>
      <c r="Y215" s="1842"/>
      <c r="Z215" s="1844"/>
      <c r="AA215" s="1807"/>
      <c r="AB215" s="1842"/>
      <c r="AC215" s="1842"/>
      <c r="AD215" s="1842"/>
      <c r="AE215" s="1842"/>
      <c r="AF215" s="1809"/>
      <c r="AG215" s="960" t="str">
        <f t="shared" si="70"/>
        <v/>
      </c>
      <c r="AH215" s="930"/>
      <c r="AI215" s="930"/>
      <c r="AJ215" s="930"/>
      <c r="AK215" s="930"/>
      <c r="AL215" s="930"/>
      <c r="AM215" s="930"/>
      <c r="AN215" s="930"/>
      <c r="AO215" s="930"/>
      <c r="AP215" s="930"/>
      <c r="AQ215" s="930"/>
      <c r="AR215" s="930"/>
      <c r="AS215" s="930"/>
      <c r="AT215" s="930"/>
      <c r="AU215" s="930"/>
      <c r="AV215" s="930"/>
      <c r="AW215" s="930"/>
      <c r="AX215" s="930"/>
      <c r="AY215" s="930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>
      <c r="A216" s="1001" t="s">
        <v>416</v>
      </c>
      <c r="B216" s="1001"/>
      <c r="C216" s="1001"/>
      <c r="D216" s="1002"/>
      <c r="E216" s="1002"/>
      <c r="F216" s="1002"/>
      <c r="G216" s="1002"/>
      <c r="H216" s="1003"/>
      <c r="I216" s="930"/>
      <c r="J216" s="930"/>
      <c r="K216" s="930"/>
      <c r="L216" s="930"/>
      <c r="M216" s="930"/>
      <c r="N216" s="930"/>
      <c r="O216" s="930"/>
      <c r="P216" s="930"/>
      <c r="Q216" s="930"/>
      <c r="R216" s="930"/>
      <c r="S216" s="930"/>
      <c r="T216" s="930"/>
      <c r="U216" s="930"/>
      <c r="V216" s="930"/>
      <c r="W216" s="930"/>
      <c r="X216" s="930"/>
      <c r="Y216" s="930"/>
      <c r="Z216" s="930"/>
      <c r="AA216" s="930"/>
      <c r="AB216" s="615"/>
      <c r="AC216" s="615"/>
      <c r="AD216" s="615"/>
      <c r="AE216" s="615"/>
      <c r="AF216" s="615"/>
      <c r="AG216" s="615"/>
      <c r="AH216" s="615"/>
      <c r="AI216" s="615"/>
      <c r="AJ216" s="615"/>
      <c r="AK216" s="615"/>
      <c r="AL216" s="615"/>
      <c r="AM216" s="615"/>
      <c r="AN216" s="615"/>
      <c r="AO216" s="615"/>
      <c r="AP216" s="615"/>
      <c r="AQ216" s="615"/>
      <c r="AR216" s="615"/>
      <c r="AS216" s="615"/>
      <c r="AT216" s="615"/>
      <c r="AU216" s="615"/>
      <c r="AV216" s="615"/>
      <c r="AW216" s="615"/>
      <c r="AX216" s="615"/>
      <c r="AY216" s="615"/>
    </row>
    <row r="217" spans="1:90" ht="30" customHeight="1">
      <c r="A217" s="7305" t="s">
        <v>417</v>
      </c>
      <c r="B217" s="7306"/>
      <c r="C217" s="7306"/>
      <c r="D217" s="7307"/>
      <c r="E217" s="7305" t="s">
        <v>58</v>
      </c>
      <c r="F217" s="7347" t="s">
        <v>59</v>
      </c>
      <c r="G217" s="7311" t="s">
        <v>418</v>
      </c>
      <c r="H217" s="7312"/>
      <c r="I217" s="7313" t="s">
        <v>36</v>
      </c>
      <c r="J217" s="7315" t="s">
        <v>37</v>
      </c>
      <c r="K217" s="930"/>
      <c r="L217" s="930"/>
      <c r="M217" s="930"/>
      <c r="N217" s="930"/>
      <c r="O217" s="930"/>
      <c r="P217" s="930"/>
      <c r="Q217" s="930"/>
      <c r="R217" s="930"/>
      <c r="S217" s="930"/>
      <c r="T217" s="930"/>
      <c r="U217" s="930"/>
      <c r="V217" s="930"/>
      <c r="W217" s="930"/>
      <c r="X217" s="930"/>
      <c r="Y217" s="930"/>
      <c r="Z217" s="930"/>
      <c r="AA217" s="930"/>
      <c r="AB217" s="615"/>
      <c r="AC217" s="615"/>
      <c r="AD217" s="615"/>
      <c r="AE217" s="615"/>
      <c r="AF217" s="615"/>
      <c r="AG217" s="615"/>
      <c r="AH217" s="615"/>
      <c r="AI217" s="615"/>
      <c r="AJ217" s="615"/>
      <c r="AK217" s="615"/>
      <c r="AL217" s="615"/>
      <c r="AM217" s="615"/>
      <c r="AN217" s="615"/>
      <c r="AO217" s="615"/>
      <c r="AP217" s="615"/>
      <c r="AQ217" s="615"/>
      <c r="AR217" s="615"/>
      <c r="AS217" s="615"/>
      <c r="AT217" s="615"/>
      <c r="AU217" s="615"/>
      <c r="AV217" s="615"/>
      <c r="AW217" s="615"/>
      <c r="AX217" s="615"/>
      <c r="AY217" s="615"/>
    </row>
    <row r="218" spans="1:90" ht="29.25" customHeight="1">
      <c r="A218" s="7308"/>
      <c r="B218" s="7309"/>
      <c r="C218" s="7309"/>
      <c r="D218" s="7310"/>
      <c r="E218" s="7308"/>
      <c r="F218" s="7348"/>
      <c r="G218" s="1846" t="s">
        <v>419</v>
      </c>
      <c r="H218" s="1845" t="s">
        <v>420</v>
      </c>
      <c r="I218" s="7314"/>
      <c r="J218" s="7316"/>
      <c r="K218" s="930"/>
      <c r="L218" s="930"/>
      <c r="M218" s="930"/>
      <c r="N218" s="930"/>
      <c r="O218" s="930"/>
      <c r="P218" s="930"/>
      <c r="Q218" s="930"/>
      <c r="R218" s="930"/>
      <c r="S218" s="930"/>
      <c r="T218" s="930"/>
      <c r="U218" s="930"/>
      <c r="V218" s="930"/>
      <c r="W218" s="930"/>
      <c r="X218" s="930"/>
      <c r="Y218" s="930"/>
      <c r="Z218" s="930"/>
      <c r="AA218" s="930"/>
      <c r="AB218" s="615"/>
      <c r="AC218" s="615"/>
      <c r="AD218" s="615"/>
      <c r="AE218" s="615"/>
      <c r="AF218" s="615"/>
      <c r="AG218" s="615"/>
      <c r="AH218" s="615"/>
      <c r="AI218" s="615"/>
      <c r="AJ218" s="615"/>
      <c r="AK218" s="615"/>
      <c r="AL218" s="615"/>
      <c r="AM218" s="615"/>
      <c r="AN218" s="615"/>
      <c r="AO218" s="615"/>
      <c r="AP218" s="615"/>
      <c r="AQ218" s="615"/>
      <c r="AR218" s="615"/>
      <c r="AS218" s="615"/>
      <c r="AT218" s="615"/>
      <c r="AU218" s="615"/>
      <c r="AV218" s="615"/>
      <c r="AW218" s="615"/>
      <c r="AX218" s="615"/>
      <c r="AY218" s="615"/>
    </row>
    <row r="219" spans="1:90" ht="15" customHeight="1">
      <c r="A219" s="7317" t="s">
        <v>421</v>
      </c>
      <c r="B219" s="7318"/>
      <c r="C219" s="7318"/>
      <c r="D219" s="7319"/>
      <c r="E219" s="1847"/>
      <c r="F219" s="1848"/>
      <c r="G219" s="1758"/>
      <c r="H219" s="1849"/>
      <c r="I219" s="5312"/>
      <c r="J219" s="5300"/>
      <c r="K219" s="997" t="str">
        <f>$CA219&amp;CB219</f>
        <v/>
      </c>
      <c r="L219" s="930"/>
      <c r="M219" s="930"/>
      <c r="N219" s="930"/>
      <c r="O219" s="930"/>
      <c r="P219" s="930"/>
      <c r="Q219" s="930"/>
      <c r="R219" s="930"/>
      <c r="S219" s="930"/>
      <c r="T219" s="930"/>
      <c r="U219" s="930"/>
      <c r="V219" s="930"/>
      <c r="W219" s="930"/>
      <c r="X219" s="930"/>
      <c r="Y219" s="930"/>
      <c r="Z219" s="930"/>
      <c r="AA219" s="930"/>
      <c r="AB219" s="615"/>
      <c r="AC219" s="615"/>
      <c r="AD219" s="615"/>
      <c r="AE219" s="615"/>
      <c r="AF219" s="615"/>
      <c r="AG219" s="615"/>
      <c r="AH219" s="615"/>
      <c r="AI219" s="615"/>
      <c r="AJ219" s="615"/>
      <c r="AK219" s="615"/>
      <c r="AL219" s="615"/>
      <c r="AM219" s="615"/>
      <c r="AN219" s="615"/>
      <c r="AO219" s="615"/>
      <c r="AP219" s="615"/>
      <c r="AQ219" s="615"/>
      <c r="AR219" s="615"/>
      <c r="AS219" s="615"/>
      <c r="AT219" s="615"/>
      <c r="AU219" s="615"/>
      <c r="AV219" s="615"/>
      <c r="AW219" s="615"/>
      <c r="AX219" s="615"/>
      <c r="AY219" s="615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>
      <c r="A220" s="7320" t="s">
        <v>422</v>
      </c>
      <c r="B220" s="7321"/>
      <c r="C220" s="7321"/>
      <c r="D220" s="7322"/>
      <c r="E220" s="1761"/>
      <c r="F220" s="1850"/>
      <c r="G220" s="1761"/>
      <c r="H220" s="1718"/>
      <c r="I220" s="5313"/>
      <c r="J220" s="5301"/>
      <c r="K220" s="997" t="str">
        <f t="shared" ref="K220:K226" si="74">$CA220&amp;CB220</f>
        <v/>
      </c>
      <c r="L220" s="930"/>
      <c r="M220" s="930"/>
      <c r="N220" s="930"/>
      <c r="O220" s="930"/>
      <c r="P220" s="930"/>
      <c r="Q220" s="930"/>
      <c r="R220" s="930"/>
      <c r="S220" s="930"/>
      <c r="T220" s="930"/>
      <c r="U220" s="930"/>
      <c r="V220" s="930"/>
      <c r="W220" s="930"/>
      <c r="X220" s="930"/>
      <c r="Y220" s="930"/>
      <c r="Z220" s="930"/>
      <c r="AA220" s="930"/>
      <c r="AB220" s="930"/>
      <c r="AC220" s="930"/>
      <c r="AD220" s="930"/>
      <c r="AE220" s="930"/>
      <c r="AF220" s="930"/>
      <c r="AG220" s="930"/>
      <c r="AH220" s="930"/>
      <c r="AI220" s="930"/>
      <c r="AJ220" s="930"/>
      <c r="AK220" s="930"/>
      <c r="AL220" s="931"/>
      <c r="AM220" s="931"/>
      <c r="AN220" s="931"/>
      <c r="AO220" s="931"/>
      <c r="AP220" s="931"/>
      <c r="AQ220" s="931"/>
      <c r="AR220" s="931"/>
      <c r="AS220" s="931"/>
      <c r="AT220" s="931"/>
      <c r="AU220" s="931"/>
      <c r="AV220" s="931"/>
      <c r="AW220" s="931"/>
      <c r="AX220" s="931"/>
      <c r="AY220" s="931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>
      <c r="A221" s="7323" t="s">
        <v>423</v>
      </c>
      <c r="B221" s="7324"/>
      <c r="C221" s="7324"/>
      <c r="D221" s="7325"/>
      <c r="E221" s="1765"/>
      <c r="F221" s="1851"/>
      <c r="G221" s="1004"/>
      <c r="H221" s="1005"/>
      <c r="I221" s="5314"/>
      <c r="J221" s="5320"/>
      <c r="K221" s="997" t="str">
        <f t="shared" si="74"/>
        <v/>
      </c>
      <c r="L221" s="930"/>
      <c r="M221" s="930"/>
      <c r="N221" s="930"/>
      <c r="O221" s="930"/>
      <c r="P221" s="930"/>
      <c r="Q221" s="930"/>
      <c r="R221" s="930"/>
      <c r="S221" s="930"/>
      <c r="T221" s="930"/>
      <c r="U221" s="930"/>
      <c r="V221" s="930"/>
      <c r="W221" s="930"/>
      <c r="X221" s="930"/>
      <c r="Y221" s="930"/>
      <c r="Z221" s="930"/>
      <c r="AA221" s="930"/>
      <c r="AB221" s="930"/>
      <c r="AC221" s="930"/>
      <c r="AD221" s="930"/>
      <c r="AE221" s="930"/>
      <c r="AF221" s="930"/>
      <c r="AG221" s="930"/>
      <c r="AH221" s="930"/>
      <c r="AI221" s="930"/>
      <c r="AJ221" s="930"/>
      <c r="AK221" s="930"/>
      <c r="AL221" s="931"/>
      <c r="AM221" s="931"/>
      <c r="AN221" s="931"/>
      <c r="AO221" s="931"/>
      <c r="AP221" s="931"/>
      <c r="AQ221" s="931"/>
      <c r="AR221" s="931"/>
      <c r="AS221" s="931"/>
      <c r="AT221" s="931"/>
      <c r="AU221" s="931"/>
      <c r="AV221" s="931"/>
      <c r="AW221" s="931"/>
      <c r="AX221" s="931"/>
      <c r="AY221" s="931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>
      <c r="A222" s="7384" t="s">
        <v>77</v>
      </c>
      <c r="B222" s="7412"/>
      <c r="C222" s="7412"/>
      <c r="D222" s="7385"/>
      <c r="E222" s="1853">
        <f>SUM(E219:E221)</f>
        <v>0</v>
      </c>
      <c r="F222" s="1854">
        <f>SUM(F219:F221)</f>
        <v>0</v>
      </c>
      <c r="G222" s="1855">
        <f t="shared" ref="G222:J222" si="79">SUM(G219:G221)</f>
        <v>0</v>
      </c>
      <c r="H222" s="1856">
        <f t="shared" si="79"/>
        <v>0</v>
      </c>
      <c r="I222" s="5315">
        <f t="shared" si="79"/>
        <v>0</v>
      </c>
      <c r="J222" s="5321">
        <f t="shared" si="79"/>
        <v>0</v>
      </c>
      <c r="K222" s="997"/>
      <c r="L222" s="930"/>
      <c r="M222" s="930"/>
      <c r="N222" s="930"/>
      <c r="O222" s="930"/>
      <c r="P222" s="930"/>
      <c r="Q222" s="930"/>
      <c r="R222" s="930"/>
      <c r="S222" s="930"/>
      <c r="T222" s="930"/>
      <c r="U222" s="930"/>
      <c r="V222" s="930"/>
      <c r="W222" s="930"/>
      <c r="X222" s="930"/>
      <c r="Y222" s="930"/>
      <c r="Z222" s="930"/>
      <c r="AA222" s="930"/>
      <c r="AB222" s="930"/>
      <c r="AC222" s="930"/>
      <c r="AD222" s="930"/>
      <c r="AE222" s="930"/>
      <c r="AF222" s="930"/>
      <c r="AG222" s="930"/>
      <c r="AH222" s="930"/>
      <c r="AI222" s="930"/>
      <c r="AJ222" s="930"/>
      <c r="AK222" s="930"/>
      <c r="AL222" s="931"/>
      <c r="AM222" s="931"/>
      <c r="AN222" s="931"/>
      <c r="AO222" s="931"/>
      <c r="AP222" s="931"/>
      <c r="AQ222" s="931"/>
      <c r="AR222" s="931"/>
      <c r="AS222" s="931"/>
      <c r="AT222" s="931"/>
      <c r="AU222" s="931"/>
      <c r="AV222" s="931"/>
      <c r="AW222" s="931"/>
      <c r="AX222" s="931"/>
      <c r="AY222" s="931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>
      <c r="A223" s="7411" t="s">
        <v>424</v>
      </c>
      <c r="B223" s="7317" t="s">
        <v>425</v>
      </c>
      <c r="C223" s="7318"/>
      <c r="D223" s="7319"/>
      <c r="E223" s="1857"/>
      <c r="F223" s="1858"/>
      <c r="G223" s="1671"/>
      <c r="H223" s="1859"/>
      <c r="I223" s="5316"/>
      <c r="J223" s="5322"/>
      <c r="K223" s="997" t="str">
        <f>$CA223&amp;CB223</f>
        <v/>
      </c>
      <c r="L223" s="930"/>
      <c r="M223" s="930"/>
      <c r="N223" s="930"/>
      <c r="O223" s="930"/>
      <c r="P223" s="930"/>
      <c r="Q223" s="930"/>
      <c r="R223" s="930"/>
      <c r="S223" s="930"/>
      <c r="T223" s="930"/>
      <c r="U223" s="930"/>
      <c r="V223" s="930"/>
      <c r="W223" s="930"/>
      <c r="X223" s="930"/>
      <c r="Y223" s="930"/>
      <c r="Z223" s="930"/>
      <c r="AA223" s="930"/>
      <c r="AB223" s="930"/>
      <c r="AC223" s="930"/>
      <c r="AD223" s="930"/>
      <c r="AE223" s="930"/>
      <c r="AF223" s="930"/>
      <c r="AG223" s="930"/>
      <c r="AH223" s="930"/>
      <c r="AI223" s="930"/>
      <c r="AJ223" s="930"/>
      <c r="AK223" s="930"/>
      <c r="AL223" s="931"/>
      <c r="AM223" s="931"/>
      <c r="AN223" s="931"/>
      <c r="AO223" s="931"/>
      <c r="AP223" s="931"/>
      <c r="AQ223" s="931"/>
      <c r="AR223" s="931"/>
      <c r="AS223" s="931"/>
      <c r="AT223" s="931"/>
      <c r="AU223" s="931"/>
      <c r="AV223" s="931"/>
      <c r="AW223" s="931"/>
      <c r="AX223" s="931"/>
      <c r="AY223" s="931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>
      <c r="A224" s="7411"/>
      <c r="B224" s="7270" t="s">
        <v>426</v>
      </c>
      <c r="C224" s="7320" t="s">
        <v>427</v>
      </c>
      <c r="D224" s="7322"/>
      <c r="E224" s="1860"/>
      <c r="F224" s="1861"/>
      <c r="G224" s="1671"/>
      <c r="H224" s="1859"/>
      <c r="I224" s="5317"/>
      <c r="J224" s="5323"/>
      <c r="K224" s="997" t="str">
        <f t="shared" si="74"/>
        <v/>
      </c>
      <c r="L224" s="930"/>
      <c r="M224" s="930"/>
      <c r="N224" s="930"/>
      <c r="O224" s="930"/>
      <c r="P224" s="930"/>
      <c r="Q224" s="930"/>
      <c r="R224" s="930"/>
      <c r="S224" s="930"/>
      <c r="T224" s="930"/>
      <c r="U224" s="930"/>
      <c r="V224" s="930"/>
      <c r="W224" s="930"/>
      <c r="X224" s="930"/>
      <c r="Y224" s="930"/>
      <c r="Z224" s="930"/>
      <c r="AA224" s="930"/>
      <c r="AB224" s="930"/>
      <c r="AC224" s="930"/>
      <c r="AD224" s="930"/>
      <c r="AE224" s="930"/>
      <c r="AF224" s="930"/>
      <c r="AG224" s="930"/>
      <c r="AH224" s="930"/>
      <c r="AI224" s="930"/>
      <c r="AJ224" s="930"/>
      <c r="AK224" s="930"/>
      <c r="AL224" s="931"/>
      <c r="AM224" s="931"/>
      <c r="AN224" s="931"/>
      <c r="AO224" s="931"/>
      <c r="AP224" s="931"/>
      <c r="AQ224" s="931"/>
      <c r="AR224" s="931"/>
      <c r="AS224" s="931"/>
      <c r="AT224" s="931"/>
      <c r="AU224" s="931"/>
      <c r="AV224" s="931"/>
      <c r="AW224" s="931"/>
      <c r="AX224" s="931"/>
      <c r="AY224" s="931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>
      <c r="A225" s="7411"/>
      <c r="B225" s="7270"/>
      <c r="C225" s="7413" t="s">
        <v>428</v>
      </c>
      <c r="D225" s="7414"/>
      <c r="E225" s="1862"/>
      <c r="F225" s="1861"/>
      <c r="G225" s="1671"/>
      <c r="H225" s="1859"/>
      <c r="I225" s="5318"/>
      <c r="J225" s="5324"/>
      <c r="K225" s="997" t="str">
        <f t="shared" si="74"/>
        <v/>
      </c>
      <c r="L225" s="930"/>
      <c r="M225" s="930"/>
      <c r="N225" s="930"/>
      <c r="O225" s="930"/>
      <c r="P225" s="930"/>
      <c r="Q225" s="930"/>
      <c r="R225" s="930"/>
      <c r="S225" s="930"/>
      <c r="T225" s="930"/>
      <c r="U225" s="930"/>
      <c r="V225" s="930"/>
      <c r="W225" s="930"/>
      <c r="X225" s="930"/>
      <c r="Y225" s="930"/>
      <c r="Z225" s="930"/>
      <c r="AA225" s="930"/>
      <c r="AB225" s="930"/>
      <c r="AC225" s="930"/>
      <c r="AD225" s="930"/>
      <c r="AE225" s="930"/>
      <c r="AF225" s="930"/>
      <c r="AG225" s="930"/>
      <c r="AH225" s="930"/>
      <c r="AI225" s="930"/>
      <c r="AJ225" s="930"/>
      <c r="AK225" s="930"/>
      <c r="AL225" s="931"/>
      <c r="AM225" s="931"/>
      <c r="AN225" s="931"/>
      <c r="AO225" s="931"/>
      <c r="AP225" s="931"/>
      <c r="AQ225" s="931"/>
      <c r="AR225" s="931"/>
      <c r="AS225" s="931"/>
      <c r="AT225" s="931"/>
      <c r="AU225" s="931"/>
      <c r="AV225" s="931"/>
      <c r="AW225" s="931"/>
      <c r="AX225" s="931"/>
      <c r="AY225" s="931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>
      <c r="A226" s="7411"/>
      <c r="B226" s="1863" t="s">
        <v>429</v>
      </c>
      <c r="C226" s="7415" t="s">
        <v>428</v>
      </c>
      <c r="D226" s="7416"/>
      <c r="E226" s="1864"/>
      <c r="F226" s="1865"/>
      <c r="G226" s="1866"/>
      <c r="H226" s="1867"/>
      <c r="I226" s="5319"/>
      <c r="J226" s="5325"/>
      <c r="K226" s="997" t="str">
        <f t="shared" si="74"/>
        <v/>
      </c>
      <c r="L226" s="930"/>
      <c r="M226" s="930"/>
      <c r="N226" s="930"/>
      <c r="O226" s="930"/>
      <c r="P226" s="930"/>
      <c r="Q226" s="930"/>
      <c r="R226" s="930"/>
      <c r="S226" s="930"/>
      <c r="T226" s="930"/>
      <c r="U226" s="930"/>
      <c r="V226" s="930"/>
      <c r="W226" s="930"/>
      <c r="X226" s="930"/>
      <c r="Y226" s="930"/>
      <c r="Z226" s="930"/>
      <c r="AA226" s="930"/>
      <c r="AB226" s="930"/>
      <c r="AC226" s="930"/>
      <c r="AD226" s="930"/>
      <c r="AE226" s="930"/>
      <c r="AF226" s="930"/>
      <c r="AG226" s="930"/>
      <c r="AH226" s="930"/>
      <c r="AI226" s="930"/>
      <c r="AJ226" s="930"/>
      <c r="AK226" s="930"/>
      <c r="AL226" s="931"/>
      <c r="AM226" s="931"/>
      <c r="AN226" s="931"/>
      <c r="AO226" s="931"/>
      <c r="AP226" s="931"/>
      <c r="AQ226" s="931"/>
      <c r="AR226" s="931"/>
      <c r="AS226" s="931"/>
      <c r="AT226" s="931"/>
      <c r="AU226" s="931"/>
      <c r="AV226" s="931"/>
      <c r="AW226" s="931"/>
      <c r="AX226" s="931"/>
      <c r="AY226" s="931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>
      <c r="A227" s="7384" t="s">
        <v>77</v>
      </c>
      <c r="B227" s="7412"/>
      <c r="C227" s="7412"/>
      <c r="D227" s="7385"/>
      <c r="E227" s="1853">
        <f>SUM(E223:E226)</f>
        <v>0</v>
      </c>
      <c r="F227" s="1854">
        <f>SUM(F223:F226)</f>
        <v>0</v>
      </c>
      <c r="G227" s="1081"/>
      <c r="H227" s="1006"/>
      <c r="I227" s="5315">
        <f t="shared" ref="I227:J227" si="82">SUM(I223:I226)</f>
        <v>0</v>
      </c>
      <c r="J227" s="5321">
        <f t="shared" si="82"/>
        <v>0</v>
      </c>
      <c r="K227" s="930"/>
      <c r="L227" s="930"/>
      <c r="M227" s="930"/>
      <c r="N227" s="930"/>
      <c r="O227" s="930"/>
      <c r="P227" s="930"/>
      <c r="Q227" s="930"/>
      <c r="R227" s="930"/>
      <c r="S227" s="930"/>
      <c r="T227" s="930"/>
      <c r="U227" s="930"/>
      <c r="V227" s="930"/>
      <c r="W227" s="930"/>
      <c r="X227" s="930"/>
      <c r="Y227" s="930"/>
      <c r="Z227" s="930"/>
      <c r="AA227" s="930"/>
      <c r="AB227" s="930"/>
      <c r="AC227" s="930"/>
      <c r="AD227" s="930"/>
      <c r="AE227" s="930"/>
      <c r="AF227" s="930"/>
      <c r="AG227" s="930"/>
      <c r="AH227" s="930"/>
      <c r="AI227" s="930"/>
      <c r="AJ227" s="930"/>
      <c r="AK227" s="930"/>
      <c r="AL227" s="931"/>
      <c r="AM227" s="931"/>
      <c r="AN227" s="931"/>
      <c r="AO227" s="931"/>
      <c r="AP227" s="931"/>
      <c r="AQ227" s="931"/>
      <c r="AR227" s="931"/>
      <c r="AS227" s="931"/>
      <c r="AT227" s="931"/>
      <c r="AU227" s="931"/>
      <c r="AV227" s="931"/>
      <c r="AW227" s="931"/>
      <c r="AX227" s="931"/>
      <c r="AY227" s="931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>
      <c r="A228" s="1007" t="s">
        <v>430</v>
      </c>
      <c r="B228" s="1007"/>
      <c r="C228" s="1007"/>
      <c r="D228" s="1008"/>
      <c r="E228" s="1008"/>
      <c r="F228" s="1008"/>
      <c r="G228" s="1009"/>
      <c r="H228" s="930"/>
      <c r="I228" s="930"/>
      <c r="J228" s="930"/>
      <c r="K228" s="930"/>
      <c r="L228" s="930"/>
      <c r="M228" s="930"/>
      <c r="N228" s="930"/>
      <c r="O228" s="930"/>
      <c r="P228" s="930"/>
      <c r="Q228" s="930"/>
      <c r="R228" s="930"/>
      <c r="S228" s="930"/>
      <c r="T228" s="930"/>
      <c r="U228" s="930"/>
      <c r="V228" s="930"/>
      <c r="W228" s="930"/>
      <c r="X228" s="930"/>
      <c r="Y228" s="930"/>
      <c r="Z228" s="930"/>
      <c r="AA228" s="930"/>
      <c r="AB228" s="930"/>
      <c r="AC228" s="930"/>
      <c r="AD228" s="930"/>
      <c r="AE228" s="930"/>
      <c r="AF228" s="930"/>
      <c r="AG228" s="930"/>
      <c r="AH228" s="930"/>
      <c r="AI228" s="930"/>
      <c r="AJ228" s="930"/>
      <c r="AK228" s="930"/>
      <c r="AL228" s="931"/>
      <c r="AM228" s="931"/>
      <c r="AN228" s="931"/>
      <c r="AO228" s="931"/>
      <c r="AP228" s="931"/>
      <c r="AQ228" s="931"/>
      <c r="AR228" s="931"/>
      <c r="AS228" s="931"/>
      <c r="AT228" s="931"/>
      <c r="AU228" s="931"/>
      <c r="AV228" s="931"/>
      <c r="AW228" s="931"/>
      <c r="AX228" s="931"/>
      <c r="AY228" s="931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>
      <c r="A229" s="7384" t="s">
        <v>398</v>
      </c>
      <c r="B229" s="7385"/>
      <c r="C229" s="1852" t="s">
        <v>58</v>
      </c>
      <c r="D229" s="1868" t="s">
        <v>59</v>
      </c>
      <c r="E229" s="5326" t="s">
        <v>36</v>
      </c>
      <c r="F229" s="5328" t="s">
        <v>37</v>
      </c>
      <c r="G229" s="1009"/>
      <c r="H229" s="930"/>
      <c r="I229" s="930"/>
      <c r="J229" s="930"/>
      <c r="K229" s="930"/>
      <c r="L229" s="930"/>
      <c r="M229" s="930"/>
      <c r="N229" s="930"/>
      <c r="O229" s="930"/>
      <c r="P229" s="930"/>
      <c r="Q229" s="930"/>
      <c r="R229" s="930"/>
      <c r="S229" s="930"/>
      <c r="T229" s="930"/>
      <c r="U229" s="930"/>
      <c r="V229" s="930"/>
      <c r="W229" s="930"/>
      <c r="X229" s="930"/>
      <c r="Y229" s="930"/>
      <c r="Z229" s="930"/>
      <c r="AA229" s="930"/>
      <c r="AB229" s="930"/>
      <c r="AC229" s="930"/>
      <c r="AD229" s="930"/>
      <c r="AE229" s="930"/>
      <c r="AF229" s="930"/>
      <c r="AG229" s="930"/>
      <c r="AH229" s="930"/>
      <c r="AI229" s="930"/>
      <c r="AJ229" s="930"/>
      <c r="AK229" s="930"/>
      <c r="AL229" s="931"/>
      <c r="AM229" s="931"/>
      <c r="AN229" s="931"/>
      <c r="AO229" s="931"/>
      <c r="AP229" s="931"/>
      <c r="AQ229" s="931"/>
      <c r="AR229" s="931"/>
      <c r="AS229" s="931"/>
      <c r="AT229" s="931"/>
      <c r="AU229" s="931"/>
      <c r="AV229" s="931"/>
      <c r="AW229" s="931"/>
      <c r="AX229" s="931"/>
      <c r="AY229" s="931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>
      <c r="A230" s="7269" t="s">
        <v>431</v>
      </c>
      <c r="B230" s="1869" t="s">
        <v>427</v>
      </c>
      <c r="C230" s="1870"/>
      <c r="D230" s="1871"/>
      <c r="E230" s="5332"/>
      <c r="F230" s="5333"/>
      <c r="G230" s="997" t="str">
        <f>$CB230&amp;CA230</f>
        <v/>
      </c>
      <c r="H230" s="930"/>
      <c r="I230" s="930"/>
      <c r="J230" s="930"/>
      <c r="K230" s="930"/>
      <c r="L230" s="930"/>
      <c r="M230" s="930"/>
      <c r="N230" s="930"/>
      <c r="O230" s="930"/>
      <c r="P230" s="930"/>
      <c r="Q230" s="930"/>
      <c r="R230" s="930"/>
      <c r="S230" s="930"/>
      <c r="T230" s="930"/>
      <c r="U230" s="930"/>
      <c r="V230" s="930"/>
      <c r="W230" s="930"/>
      <c r="X230" s="930"/>
      <c r="Y230" s="930"/>
      <c r="Z230" s="930"/>
      <c r="AA230" s="930"/>
      <c r="AB230" s="930"/>
      <c r="AC230" s="930"/>
      <c r="AD230" s="930"/>
      <c r="AE230" s="930"/>
      <c r="AF230" s="930"/>
      <c r="AG230" s="930"/>
      <c r="AH230" s="930"/>
      <c r="AI230" s="930"/>
      <c r="AJ230" s="930"/>
      <c r="AK230" s="930"/>
      <c r="AL230" s="931"/>
      <c r="AM230" s="931"/>
      <c r="AN230" s="931"/>
      <c r="AO230" s="931"/>
      <c r="AP230" s="931"/>
      <c r="AQ230" s="931"/>
      <c r="AR230" s="931"/>
      <c r="AS230" s="931"/>
      <c r="AT230" s="931"/>
      <c r="AU230" s="931"/>
      <c r="AV230" s="931"/>
      <c r="AW230" s="931"/>
      <c r="AX230" s="931"/>
      <c r="AY230" s="931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>
      <c r="A231" s="7271"/>
      <c r="B231" s="1872" t="s">
        <v>428</v>
      </c>
      <c r="C231" s="1873"/>
      <c r="D231" s="1874"/>
      <c r="E231" s="5330"/>
      <c r="F231" s="5331"/>
      <c r="G231" s="997" t="str">
        <f>$CB231&amp;CA231</f>
        <v/>
      </c>
      <c r="H231" s="930"/>
      <c r="I231" s="930"/>
      <c r="J231" s="930"/>
      <c r="K231" s="930"/>
      <c r="L231" s="930"/>
      <c r="M231" s="930"/>
      <c r="N231" s="930"/>
      <c r="O231" s="930"/>
      <c r="P231" s="930"/>
      <c r="Q231" s="930"/>
      <c r="R231" s="930"/>
      <c r="S231" s="930"/>
      <c r="T231" s="930"/>
      <c r="U231" s="930"/>
      <c r="V231" s="930"/>
      <c r="W231" s="930"/>
      <c r="X231" s="930"/>
      <c r="Y231" s="930"/>
      <c r="Z231" s="930"/>
      <c r="AA231" s="930"/>
      <c r="AB231" s="930"/>
      <c r="AC231" s="930"/>
      <c r="AD231" s="930"/>
      <c r="AE231" s="930"/>
      <c r="AF231" s="930"/>
      <c r="AG231" s="930"/>
      <c r="AH231" s="930"/>
      <c r="AI231" s="930"/>
      <c r="AJ231" s="930"/>
      <c r="AK231" s="930"/>
      <c r="AL231" s="931"/>
      <c r="AM231" s="931"/>
      <c r="AN231" s="931"/>
      <c r="AO231" s="931"/>
      <c r="AP231" s="931"/>
      <c r="AQ231" s="931"/>
      <c r="AR231" s="931"/>
      <c r="AS231" s="931"/>
      <c r="AT231" s="931"/>
      <c r="AU231" s="931"/>
      <c r="AV231" s="931"/>
      <c r="AW231" s="931"/>
      <c r="AX231" s="931"/>
      <c r="AY231" s="931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>
      <c r="A232" s="7384" t="s">
        <v>77</v>
      </c>
      <c r="B232" s="7385"/>
      <c r="C232" s="1875">
        <f>SUM(C230:C231)</f>
        <v>0</v>
      </c>
      <c r="D232" s="1876">
        <f t="shared" ref="D232:F232" si="83">SUM(D230:D231)</f>
        <v>0</v>
      </c>
      <c r="E232" s="5327">
        <f t="shared" si="83"/>
        <v>0</v>
      </c>
      <c r="F232" s="5329">
        <f t="shared" si="83"/>
        <v>0</v>
      </c>
      <c r="G232" s="1009"/>
      <c r="H232" s="930"/>
      <c r="I232" s="930"/>
      <c r="J232" s="930"/>
      <c r="K232" s="930"/>
      <c r="L232" s="930"/>
      <c r="M232" s="930"/>
      <c r="N232" s="930"/>
      <c r="O232" s="930"/>
      <c r="P232" s="930"/>
      <c r="Q232" s="930"/>
      <c r="R232" s="930"/>
      <c r="S232" s="930"/>
      <c r="T232" s="930"/>
      <c r="U232" s="930"/>
      <c r="V232" s="930"/>
      <c r="W232" s="930"/>
      <c r="X232" s="930"/>
      <c r="Y232" s="930"/>
      <c r="Z232" s="930"/>
      <c r="AA232" s="930"/>
      <c r="AB232" s="930"/>
      <c r="AC232" s="930"/>
      <c r="AD232" s="930"/>
      <c r="AE232" s="930"/>
      <c r="AF232" s="930"/>
      <c r="AG232" s="930"/>
      <c r="AH232" s="930"/>
      <c r="AI232" s="930"/>
      <c r="AJ232" s="930"/>
      <c r="AK232" s="930"/>
      <c r="AL232" s="931"/>
      <c r="AM232" s="931"/>
      <c r="AN232" s="931"/>
      <c r="AO232" s="931"/>
      <c r="AP232" s="931"/>
      <c r="AQ232" s="931"/>
      <c r="AR232" s="931"/>
      <c r="AS232" s="931"/>
      <c r="AT232" s="931"/>
      <c r="AU232" s="931"/>
      <c r="AV232" s="931"/>
      <c r="AW232" s="931"/>
      <c r="AX232" s="931"/>
      <c r="AY232" s="931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>
      <c r="A233" s="992" t="s">
        <v>432</v>
      </c>
      <c r="B233" s="996"/>
      <c r="C233" s="996"/>
      <c r="D233" s="991"/>
      <c r="E233" s="615"/>
      <c r="F233" s="615"/>
      <c r="G233" s="615"/>
      <c r="H233" s="615"/>
      <c r="I233" s="615"/>
      <c r="J233" s="615"/>
      <c r="K233" s="615"/>
      <c r="L233" s="615"/>
      <c r="M233" s="615"/>
      <c r="N233" s="615"/>
      <c r="O233" s="615"/>
      <c r="P233" s="615"/>
      <c r="Q233" s="615"/>
      <c r="R233" s="615"/>
      <c r="S233" s="615"/>
      <c r="T233" s="615"/>
      <c r="U233" s="615"/>
      <c r="V233" s="615"/>
      <c r="W233" s="615"/>
      <c r="X233" s="615"/>
      <c r="Y233" s="615"/>
      <c r="Z233" s="615"/>
      <c r="AA233" s="615"/>
      <c r="AB233" s="930"/>
      <c r="AC233" s="930"/>
      <c r="AD233" s="930"/>
      <c r="AE233" s="930"/>
      <c r="AF233" s="930"/>
      <c r="AG233" s="930"/>
      <c r="AH233" s="930"/>
      <c r="AI233" s="930"/>
      <c r="AJ233" s="930"/>
      <c r="AK233" s="930"/>
      <c r="AL233" s="931"/>
      <c r="AM233" s="931"/>
      <c r="AN233" s="931"/>
      <c r="AO233" s="931"/>
      <c r="AP233" s="931"/>
      <c r="AQ233" s="931"/>
      <c r="AR233" s="931"/>
      <c r="AS233" s="931"/>
      <c r="AT233" s="931"/>
      <c r="AU233" s="931"/>
      <c r="AV233" s="931"/>
      <c r="AW233" s="931"/>
      <c r="AX233" s="931"/>
      <c r="AY233" s="931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>
      <c r="A234" s="7400" t="s">
        <v>433</v>
      </c>
      <c r="B234" s="7296"/>
      <c r="C234" s="7138" t="s">
        <v>434</v>
      </c>
      <c r="D234" s="7263"/>
      <c r="E234" s="7268"/>
      <c r="F234" s="615"/>
      <c r="G234" s="615"/>
      <c r="H234" s="615"/>
      <c r="I234" s="615"/>
      <c r="J234" s="615"/>
      <c r="K234" s="615"/>
      <c r="L234" s="615"/>
      <c r="M234" s="615"/>
      <c r="N234" s="615"/>
      <c r="O234" s="615"/>
      <c r="P234" s="615"/>
      <c r="Q234" s="615"/>
      <c r="R234" s="615"/>
      <c r="S234" s="615"/>
      <c r="T234" s="615"/>
      <c r="U234" s="615"/>
      <c r="V234" s="615"/>
      <c r="W234" s="615"/>
      <c r="X234" s="615"/>
      <c r="Y234" s="615"/>
      <c r="Z234" s="615"/>
      <c r="AA234" s="615"/>
      <c r="AB234" s="930"/>
      <c r="AC234" s="930"/>
      <c r="AD234" s="930"/>
      <c r="AE234" s="930"/>
      <c r="AF234" s="930"/>
      <c r="AG234" s="930"/>
      <c r="AH234" s="930"/>
      <c r="AI234" s="930"/>
      <c r="AJ234" s="930"/>
      <c r="AK234" s="930"/>
      <c r="AL234" s="931"/>
      <c r="AM234" s="931"/>
      <c r="AN234" s="931"/>
      <c r="AO234" s="931"/>
      <c r="AP234" s="931"/>
      <c r="AQ234" s="931"/>
      <c r="AR234" s="931"/>
      <c r="AS234" s="931"/>
      <c r="AT234" s="931"/>
      <c r="AU234" s="931"/>
      <c r="AV234" s="931"/>
      <c r="AW234" s="931"/>
      <c r="AX234" s="931"/>
      <c r="AY234" s="931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>
      <c r="A235" s="7401"/>
      <c r="B235" s="7297"/>
      <c r="C235" s="7403" t="s">
        <v>435</v>
      </c>
      <c r="D235" s="7138" t="s">
        <v>436</v>
      </c>
      <c r="E235" s="7268"/>
      <c r="F235" s="615"/>
      <c r="G235" s="615"/>
      <c r="H235" s="615"/>
      <c r="I235" s="615"/>
      <c r="J235" s="615"/>
      <c r="K235" s="615"/>
      <c r="L235" s="615"/>
      <c r="M235" s="615"/>
      <c r="N235" s="615"/>
      <c r="O235" s="615"/>
      <c r="P235" s="615"/>
      <c r="Q235" s="615"/>
      <c r="R235" s="615"/>
      <c r="S235" s="615"/>
      <c r="T235" s="615"/>
      <c r="U235" s="615"/>
      <c r="V235" s="615"/>
      <c r="W235" s="615"/>
      <c r="X235" s="615"/>
      <c r="Y235" s="615"/>
      <c r="Z235" s="615"/>
      <c r="AA235" s="615"/>
      <c r="AB235" s="930"/>
      <c r="AC235" s="930"/>
      <c r="AD235" s="930"/>
      <c r="AE235" s="930"/>
      <c r="AF235" s="930"/>
      <c r="AG235" s="930"/>
      <c r="AH235" s="930"/>
      <c r="AI235" s="930"/>
      <c r="AJ235" s="930"/>
      <c r="AK235" s="930"/>
      <c r="AL235" s="931"/>
      <c r="AM235" s="931"/>
      <c r="AN235" s="931"/>
      <c r="AO235" s="931"/>
      <c r="AP235" s="931"/>
      <c r="AQ235" s="931"/>
      <c r="AR235" s="931"/>
      <c r="AS235" s="931"/>
      <c r="AT235" s="931"/>
      <c r="AU235" s="931"/>
      <c r="AV235" s="931"/>
      <c r="AW235" s="931"/>
      <c r="AX235" s="931"/>
      <c r="AY235" s="931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>
      <c r="A236" s="7402"/>
      <c r="B236" s="7298"/>
      <c r="C236" s="7404"/>
      <c r="D236" s="1877" t="s">
        <v>437</v>
      </c>
      <c r="E236" s="1793" t="s">
        <v>438</v>
      </c>
      <c r="F236" s="615"/>
      <c r="G236" s="615"/>
      <c r="H236" s="615"/>
      <c r="I236" s="615"/>
      <c r="J236" s="615"/>
      <c r="K236" s="615"/>
      <c r="L236" s="615"/>
      <c r="M236" s="615"/>
      <c r="N236" s="615"/>
      <c r="O236" s="615"/>
      <c r="P236" s="615"/>
      <c r="Q236" s="615"/>
      <c r="R236" s="615"/>
      <c r="S236" s="615"/>
      <c r="T236" s="615"/>
      <c r="U236" s="615"/>
      <c r="V236" s="615"/>
      <c r="W236" s="615"/>
      <c r="X236" s="615"/>
      <c r="Y236" s="615"/>
      <c r="Z236" s="615"/>
      <c r="AA236" s="615"/>
      <c r="AB236" s="930"/>
      <c r="AC236" s="930"/>
      <c r="AD236" s="930"/>
      <c r="AE236" s="930"/>
      <c r="AF236" s="930"/>
      <c r="AG236" s="930"/>
      <c r="AH236" s="930"/>
      <c r="AI236" s="930"/>
      <c r="AJ236" s="930"/>
      <c r="AK236" s="930"/>
      <c r="AL236" s="931"/>
      <c r="AM236" s="931"/>
      <c r="AN236" s="615"/>
      <c r="AO236" s="615"/>
      <c r="AP236" s="615"/>
      <c r="AQ236" s="615"/>
      <c r="AR236" s="615"/>
      <c r="AS236" s="615"/>
      <c r="AT236" s="615"/>
      <c r="AU236" s="615"/>
      <c r="AV236" s="615"/>
      <c r="AW236" s="615"/>
      <c r="AX236" s="615"/>
      <c r="AY236" s="615"/>
    </row>
    <row r="237" spans="1:90" ht="15" customHeight="1">
      <c r="A237" s="7405" t="s">
        <v>439</v>
      </c>
      <c r="B237" s="7406"/>
      <c r="C237" s="1878"/>
      <c r="D237" s="1799"/>
      <c r="E237" s="1801"/>
      <c r="F237" s="615"/>
      <c r="G237" s="615"/>
      <c r="H237" s="615"/>
      <c r="I237" s="615"/>
      <c r="J237" s="615"/>
      <c r="K237" s="615"/>
      <c r="L237" s="615"/>
      <c r="M237" s="615"/>
      <c r="N237" s="615"/>
      <c r="O237" s="615"/>
      <c r="P237" s="615"/>
      <c r="Q237" s="615"/>
      <c r="R237" s="615"/>
      <c r="S237" s="615"/>
      <c r="T237" s="615"/>
      <c r="U237" s="615"/>
      <c r="V237" s="615"/>
      <c r="W237" s="615"/>
      <c r="X237" s="615"/>
      <c r="Y237" s="615"/>
      <c r="Z237" s="615"/>
      <c r="AA237" s="615"/>
      <c r="AB237" s="930"/>
      <c r="AC237" s="930"/>
      <c r="AD237" s="930"/>
      <c r="AE237" s="930"/>
      <c r="AF237" s="930"/>
      <c r="AG237" s="930"/>
      <c r="AH237" s="930"/>
      <c r="AI237" s="930"/>
      <c r="AJ237" s="930"/>
      <c r="AK237" s="930"/>
      <c r="AL237" s="931"/>
      <c r="AM237" s="931"/>
      <c r="AN237" s="615"/>
      <c r="AO237" s="615"/>
      <c r="AP237" s="615"/>
      <c r="AQ237" s="615"/>
      <c r="AR237" s="615"/>
      <c r="AS237" s="615"/>
      <c r="AT237" s="615"/>
      <c r="AU237" s="615"/>
      <c r="AV237" s="615"/>
      <c r="AW237" s="615"/>
      <c r="AX237" s="615"/>
      <c r="AY237" s="615"/>
    </row>
    <row r="238" spans="1:90" ht="15" customHeight="1">
      <c r="A238" s="7407" t="s">
        <v>440</v>
      </c>
      <c r="B238" s="7408"/>
      <c r="C238" s="1879"/>
      <c r="D238" s="1880"/>
      <c r="E238" s="1881"/>
      <c r="F238" s="615"/>
      <c r="G238" s="615"/>
      <c r="H238" s="615"/>
      <c r="I238" s="615"/>
      <c r="J238" s="615"/>
      <c r="K238" s="615"/>
      <c r="L238" s="615"/>
      <c r="M238" s="615"/>
      <c r="N238" s="615"/>
      <c r="O238" s="615"/>
      <c r="P238" s="615"/>
      <c r="Q238" s="615"/>
      <c r="R238" s="615"/>
      <c r="S238" s="615"/>
      <c r="T238" s="615"/>
      <c r="U238" s="615"/>
      <c r="V238" s="615"/>
      <c r="W238" s="615"/>
      <c r="X238" s="615"/>
      <c r="Y238" s="615"/>
      <c r="Z238" s="615"/>
      <c r="AA238" s="615"/>
      <c r="AB238" s="930"/>
      <c r="AC238" s="930"/>
      <c r="AD238" s="930"/>
      <c r="AE238" s="930"/>
      <c r="AF238" s="930"/>
      <c r="AG238" s="930"/>
      <c r="AH238" s="930"/>
      <c r="AI238" s="930"/>
      <c r="AJ238" s="930"/>
      <c r="AK238" s="930"/>
      <c r="AL238" s="931"/>
      <c r="AM238" s="931"/>
      <c r="AN238" s="615"/>
      <c r="AO238" s="615"/>
      <c r="AP238" s="615"/>
      <c r="AQ238" s="615"/>
      <c r="AR238" s="615"/>
      <c r="AS238" s="615"/>
      <c r="AT238" s="615"/>
      <c r="AU238" s="615"/>
      <c r="AV238" s="615"/>
      <c r="AW238" s="615"/>
      <c r="AX238" s="615"/>
      <c r="AY238" s="615"/>
    </row>
    <row r="239" spans="1:90" ht="18" customHeight="1">
      <c r="A239" s="7407" t="s">
        <v>441</v>
      </c>
      <c r="B239" s="7408"/>
      <c r="C239" s="1880"/>
      <c r="D239" s="1880"/>
      <c r="E239" s="1881"/>
      <c r="F239" s="615"/>
      <c r="G239" s="615"/>
      <c r="H239" s="615"/>
      <c r="I239" s="615"/>
      <c r="J239" s="615"/>
      <c r="K239" s="615"/>
      <c r="L239" s="615"/>
      <c r="M239" s="615"/>
      <c r="N239" s="615"/>
      <c r="O239" s="615"/>
      <c r="P239" s="615"/>
      <c r="Q239" s="615"/>
      <c r="R239" s="615"/>
      <c r="S239" s="615"/>
      <c r="T239" s="615"/>
      <c r="U239" s="615"/>
      <c r="V239" s="615"/>
      <c r="W239" s="615"/>
      <c r="X239" s="615"/>
      <c r="Y239" s="615"/>
      <c r="Z239" s="615"/>
      <c r="AA239" s="615"/>
      <c r="AB239" s="615"/>
      <c r="AC239" s="615"/>
      <c r="AD239" s="615"/>
      <c r="AE239" s="615"/>
      <c r="AF239" s="615"/>
      <c r="AG239" s="615"/>
      <c r="AH239" s="615"/>
      <c r="AI239" s="615"/>
      <c r="AJ239" s="615"/>
      <c r="AK239" s="615"/>
      <c r="AL239" s="615"/>
      <c r="AM239" s="615"/>
      <c r="AN239" s="615"/>
      <c r="AO239" s="615"/>
      <c r="AP239" s="615"/>
      <c r="AQ239" s="615"/>
      <c r="AR239" s="615"/>
      <c r="AS239" s="615"/>
      <c r="AT239" s="615"/>
      <c r="AU239" s="615"/>
      <c r="AV239" s="615"/>
      <c r="AW239" s="615"/>
      <c r="AX239" s="615"/>
      <c r="AY239" s="615"/>
    </row>
    <row r="240" spans="1:90" ht="15" customHeight="1">
      <c r="A240" s="7407" t="s">
        <v>442</v>
      </c>
      <c r="B240" s="7408"/>
      <c r="C240" s="1880"/>
      <c r="D240" s="1880"/>
      <c r="E240" s="1881"/>
      <c r="F240" s="615"/>
      <c r="G240" s="615"/>
      <c r="H240" s="615"/>
      <c r="I240" s="615"/>
      <c r="J240" s="615"/>
      <c r="K240" s="615"/>
      <c r="L240" s="615"/>
      <c r="M240" s="615"/>
      <c r="N240" s="615"/>
      <c r="O240" s="615"/>
      <c r="P240" s="615"/>
      <c r="Q240" s="615"/>
      <c r="R240" s="615"/>
      <c r="S240" s="615"/>
      <c r="T240" s="615"/>
      <c r="U240" s="615"/>
      <c r="V240" s="615"/>
      <c r="W240" s="615"/>
      <c r="X240" s="615"/>
      <c r="Y240" s="615"/>
      <c r="Z240" s="615"/>
      <c r="AA240" s="615"/>
      <c r="AB240" s="615"/>
      <c r="AC240" s="615"/>
      <c r="AD240" s="615"/>
      <c r="AE240" s="615"/>
      <c r="AF240" s="615"/>
      <c r="AG240" s="615"/>
      <c r="AH240" s="615"/>
      <c r="AI240" s="615"/>
      <c r="AJ240" s="615"/>
      <c r="AK240" s="615"/>
      <c r="AL240" s="615"/>
      <c r="AM240" s="615"/>
      <c r="AN240" s="615"/>
      <c r="AO240" s="615"/>
      <c r="AP240" s="615"/>
      <c r="AQ240" s="615"/>
      <c r="AR240" s="615"/>
      <c r="AS240" s="615"/>
      <c r="AT240" s="615"/>
      <c r="AU240" s="615"/>
      <c r="AV240" s="615"/>
      <c r="AW240" s="615"/>
      <c r="AX240" s="615"/>
      <c r="AY240" s="615"/>
    </row>
    <row r="241" spans="1:51" ht="15" customHeight="1">
      <c r="A241" s="7409" t="s">
        <v>443</v>
      </c>
      <c r="B241" s="7410"/>
      <c r="C241" s="1882"/>
      <c r="D241" s="1883"/>
      <c r="E241" s="1844"/>
      <c r="F241" s="615"/>
      <c r="G241" s="615"/>
      <c r="H241" s="615"/>
      <c r="I241" s="615"/>
      <c r="J241" s="615"/>
      <c r="K241" s="615"/>
      <c r="L241" s="615"/>
      <c r="M241" s="615"/>
      <c r="N241" s="615"/>
      <c r="O241" s="615"/>
      <c r="P241" s="615"/>
      <c r="Q241" s="615"/>
      <c r="R241" s="615"/>
      <c r="S241" s="615"/>
      <c r="T241" s="615"/>
      <c r="U241" s="615"/>
      <c r="V241" s="615"/>
      <c r="W241" s="615"/>
      <c r="X241" s="615"/>
      <c r="Y241" s="615"/>
      <c r="Z241" s="615"/>
      <c r="AA241" s="615"/>
      <c r="AB241" s="615"/>
      <c r="AC241" s="615"/>
      <c r="AD241" s="615"/>
      <c r="AE241" s="615"/>
      <c r="AF241" s="615"/>
      <c r="AG241" s="615"/>
      <c r="AH241" s="615"/>
      <c r="AI241" s="615"/>
      <c r="AJ241" s="615"/>
      <c r="AK241" s="615"/>
      <c r="AL241" s="615"/>
      <c r="AM241" s="615"/>
      <c r="AN241" s="615"/>
      <c r="AO241" s="615"/>
      <c r="AP241" s="615"/>
      <c r="AQ241" s="615"/>
      <c r="AR241" s="615"/>
      <c r="AS241" s="615"/>
      <c r="AT241" s="615"/>
      <c r="AU241" s="615"/>
      <c r="AV241" s="615"/>
      <c r="AW241" s="615"/>
      <c r="AX241" s="615"/>
      <c r="AY241" s="615"/>
    </row>
    <row r="242" spans="1:51" ht="18" customHeight="1">
      <c r="A242" s="7272" t="s">
        <v>444</v>
      </c>
      <c r="B242" s="7272"/>
      <c r="C242" s="7272"/>
      <c r="D242" s="7272"/>
      <c r="E242" s="7272"/>
      <c r="F242" s="7272"/>
      <c r="G242" s="7272"/>
      <c r="H242" s="7272"/>
      <c r="I242" s="7272"/>
      <c r="J242" s="7272"/>
      <c r="K242" s="7272"/>
      <c r="L242" s="7272"/>
      <c r="M242" s="7272"/>
      <c r="N242" s="1010"/>
      <c r="O242" s="1010"/>
      <c r="P242" s="1010"/>
      <c r="Q242" s="1010"/>
      <c r="R242" s="1010"/>
      <c r="S242" s="1010"/>
      <c r="T242" s="1010"/>
      <c r="U242" s="1010"/>
      <c r="V242" s="1010"/>
      <c r="W242" s="1010"/>
      <c r="X242" s="1010"/>
      <c r="Y242" s="1010"/>
      <c r="Z242" s="615"/>
      <c r="AA242" s="615"/>
      <c r="AB242" s="615"/>
      <c r="AC242" s="615"/>
      <c r="AD242" s="615"/>
      <c r="AE242" s="615"/>
      <c r="AF242" s="615"/>
      <c r="AG242" s="615"/>
      <c r="AH242" s="615"/>
      <c r="AI242" s="615"/>
      <c r="AJ242" s="615"/>
      <c r="AK242" s="615"/>
      <c r="AL242" s="615"/>
      <c r="AM242" s="615"/>
      <c r="AN242" s="615"/>
      <c r="AO242" s="615"/>
      <c r="AP242" s="615"/>
      <c r="AQ242" s="615"/>
      <c r="AR242" s="615"/>
      <c r="AS242" s="615"/>
      <c r="AT242" s="615"/>
      <c r="AU242" s="615"/>
      <c r="AV242" s="615"/>
      <c r="AW242" s="615"/>
      <c r="AX242" s="615"/>
      <c r="AY242" s="615"/>
    </row>
    <row r="243" spans="1:51" ht="15" customHeight="1">
      <c r="A243" s="7273" t="s">
        <v>306</v>
      </c>
      <c r="B243" s="7274"/>
      <c r="C243" s="7279" t="s">
        <v>307</v>
      </c>
      <c r="D243" s="7280"/>
      <c r="E243" s="7280"/>
      <c r="F243" s="7284" t="s">
        <v>101</v>
      </c>
      <c r="G243" s="7285"/>
      <c r="H243" s="7285"/>
      <c r="I243" s="7285"/>
      <c r="J243" s="7285"/>
      <c r="K243" s="7285"/>
      <c r="L243" s="7285"/>
      <c r="M243" s="7285"/>
      <c r="N243" s="7285"/>
      <c r="O243" s="7285"/>
      <c r="P243" s="7285"/>
      <c r="Q243" s="7285"/>
      <c r="R243" s="7285"/>
      <c r="S243" s="7285"/>
      <c r="T243" s="7285"/>
      <c r="U243" s="7285"/>
      <c r="V243" s="7285"/>
      <c r="W243" s="7285"/>
      <c r="X243" s="7285"/>
      <c r="Y243" s="7285"/>
      <c r="Z243" s="7285"/>
      <c r="AA243" s="7286"/>
      <c r="AB243" s="615"/>
      <c r="AC243" s="615"/>
      <c r="AD243" s="615"/>
      <c r="AE243" s="615"/>
      <c r="AF243" s="615"/>
      <c r="AG243" s="615"/>
      <c r="AH243" s="615"/>
      <c r="AI243" s="615"/>
      <c r="AJ243" s="615"/>
      <c r="AK243" s="615"/>
      <c r="AL243" s="615"/>
      <c r="AM243" s="615"/>
      <c r="AN243" s="615"/>
      <c r="AO243" s="615"/>
      <c r="AP243" s="615"/>
      <c r="AQ243" s="615"/>
      <c r="AR243" s="615"/>
      <c r="AS243" s="615"/>
      <c r="AT243" s="615"/>
      <c r="AU243" s="615"/>
      <c r="AV243" s="615"/>
      <c r="AW243" s="615"/>
      <c r="AX243" s="615"/>
      <c r="AY243" s="615"/>
    </row>
    <row r="244" spans="1:51" ht="15" customHeight="1">
      <c r="A244" s="7275"/>
      <c r="B244" s="7276"/>
      <c r="C244" s="7281"/>
      <c r="D244" s="7282"/>
      <c r="E244" s="7283"/>
      <c r="F244" s="7287" t="s">
        <v>331</v>
      </c>
      <c r="G244" s="7283"/>
      <c r="H244" s="7287" t="s">
        <v>94</v>
      </c>
      <c r="I244" s="7283"/>
      <c r="J244" s="7287" t="s">
        <v>44</v>
      </c>
      <c r="K244" s="7283"/>
      <c r="L244" s="7287" t="s">
        <v>45</v>
      </c>
      <c r="M244" s="7283"/>
      <c r="N244" s="7287" t="s">
        <v>46</v>
      </c>
      <c r="O244" s="7283"/>
      <c r="P244" s="7287" t="s">
        <v>445</v>
      </c>
      <c r="Q244" s="7283"/>
      <c r="R244" s="7287" t="s">
        <v>446</v>
      </c>
      <c r="S244" s="7283"/>
      <c r="T244" s="7287" t="s">
        <v>53</v>
      </c>
      <c r="U244" s="7283"/>
      <c r="V244" s="7287" t="s">
        <v>54</v>
      </c>
      <c r="W244" s="7283"/>
      <c r="X244" s="7287" t="s">
        <v>333</v>
      </c>
      <c r="Y244" s="7283"/>
      <c r="Z244" s="7287" t="s">
        <v>57</v>
      </c>
      <c r="AA244" s="7283"/>
      <c r="AB244" s="615"/>
      <c r="AC244" s="615"/>
      <c r="AD244" s="615"/>
      <c r="AE244" s="615"/>
      <c r="AF244" s="615"/>
      <c r="AG244" s="615"/>
      <c r="AH244" s="615"/>
      <c r="AI244" s="615"/>
      <c r="AJ244" s="615"/>
      <c r="AK244" s="615"/>
      <c r="AL244" s="615"/>
      <c r="AM244" s="615"/>
      <c r="AN244" s="615"/>
      <c r="AO244" s="615"/>
      <c r="AP244" s="615"/>
      <c r="AQ244" s="615"/>
      <c r="AR244" s="615"/>
      <c r="AS244" s="615"/>
      <c r="AT244" s="615"/>
      <c r="AU244" s="615"/>
      <c r="AV244" s="615"/>
      <c r="AW244" s="615"/>
      <c r="AX244" s="615"/>
      <c r="AY244" s="615"/>
    </row>
    <row r="245" spans="1:51" ht="15" customHeight="1">
      <c r="A245" s="7277"/>
      <c r="B245" s="7278"/>
      <c r="C245" s="1011" t="s">
        <v>79</v>
      </c>
      <c r="D245" s="1012" t="s">
        <v>58</v>
      </c>
      <c r="E245" s="1013" t="s">
        <v>59</v>
      </c>
      <c r="F245" s="1014" t="s">
        <v>58</v>
      </c>
      <c r="G245" s="1015" t="s">
        <v>59</v>
      </c>
      <c r="H245" s="1014" t="s">
        <v>58</v>
      </c>
      <c r="I245" s="1016" t="s">
        <v>59</v>
      </c>
      <c r="J245" s="1014" t="s">
        <v>58</v>
      </c>
      <c r="K245" s="1016" t="s">
        <v>59</v>
      </c>
      <c r="L245" s="1014" t="s">
        <v>58</v>
      </c>
      <c r="M245" s="1016" t="s">
        <v>59</v>
      </c>
      <c r="N245" s="1014" t="s">
        <v>58</v>
      </c>
      <c r="O245" s="1016" t="s">
        <v>59</v>
      </c>
      <c r="P245" s="1014" t="s">
        <v>58</v>
      </c>
      <c r="Q245" s="1016" t="s">
        <v>59</v>
      </c>
      <c r="R245" s="1014" t="s">
        <v>58</v>
      </c>
      <c r="S245" s="1016" t="s">
        <v>59</v>
      </c>
      <c r="T245" s="1014" t="s">
        <v>58</v>
      </c>
      <c r="U245" s="1016" t="s">
        <v>59</v>
      </c>
      <c r="V245" s="1014" t="s">
        <v>58</v>
      </c>
      <c r="W245" s="1016" t="s">
        <v>59</v>
      </c>
      <c r="X245" s="1014" t="s">
        <v>58</v>
      </c>
      <c r="Y245" s="1016" t="s">
        <v>59</v>
      </c>
      <c r="Z245" s="1014" t="s">
        <v>58</v>
      </c>
      <c r="AA245" s="1016" t="s">
        <v>59</v>
      </c>
      <c r="AB245" s="615"/>
      <c r="AC245" s="615"/>
      <c r="AD245" s="615"/>
      <c r="AE245" s="615"/>
      <c r="AF245" s="615"/>
      <c r="AG245" s="615"/>
      <c r="AH245" s="615"/>
      <c r="AI245" s="615"/>
      <c r="AJ245" s="615"/>
      <c r="AK245" s="615"/>
      <c r="AL245" s="615"/>
      <c r="AM245" s="615"/>
      <c r="AN245" s="615"/>
      <c r="AO245" s="615"/>
      <c r="AP245" s="615"/>
      <c r="AQ245" s="615"/>
      <c r="AR245" s="615"/>
      <c r="AS245" s="615"/>
      <c r="AT245" s="615"/>
      <c r="AU245" s="615"/>
      <c r="AV245" s="615"/>
      <c r="AW245" s="615"/>
      <c r="AX245" s="615"/>
      <c r="AY245" s="615"/>
    </row>
    <row r="246" spans="1:51" ht="15" customHeight="1">
      <c r="A246" s="7398" t="s">
        <v>447</v>
      </c>
      <c r="B246" s="7399"/>
      <c r="C246" s="1017">
        <f t="shared" ref="C246:C255" si="84">SUM(D246+E246)</f>
        <v>0</v>
      </c>
      <c r="D246" s="1018">
        <f>+F246</f>
        <v>0</v>
      </c>
      <c r="E246" s="1019">
        <f>+G246</f>
        <v>0</v>
      </c>
      <c r="F246" s="1020"/>
      <c r="G246" s="1021"/>
      <c r="H246" s="1022"/>
      <c r="I246" s="1023"/>
      <c r="J246" s="1022"/>
      <c r="K246" s="1023"/>
      <c r="L246" s="1022"/>
      <c r="M246" s="1023"/>
      <c r="N246" s="1022"/>
      <c r="O246" s="1023"/>
      <c r="P246" s="1022"/>
      <c r="Q246" s="1023"/>
      <c r="R246" s="1022"/>
      <c r="S246" s="1023"/>
      <c r="T246" s="1022"/>
      <c r="U246" s="1023"/>
      <c r="V246" s="1022"/>
      <c r="W246" s="1023"/>
      <c r="X246" s="1022"/>
      <c r="Y246" s="1023"/>
      <c r="Z246" s="1022"/>
      <c r="AA246" s="1023"/>
      <c r="AB246" s="615"/>
      <c r="AC246" s="615"/>
      <c r="AD246" s="615"/>
      <c r="AE246" s="615"/>
      <c r="AF246" s="615"/>
      <c r="AG246" s="615"/>
      <c r="AH246" s="615"/>
      <c r="AI246" s="615"/>
      <c r="AJ246" s="615"/>
      <c r="AK246" s="615"/>
      <c r="AL246" s="615"/>
      <c r="AM246" s="615"/>
      <c r="AN246" s="615"/>
      <c r="AO246" s="615"/>
      <c r="AP246" s="615"/>
      <c r="AQ246" s="615"/>
      <c r="AR246" s="615"/>
      <c r="AS246" s="615"/>
      <c r="AT246" s="615"/>
      <c r="AU246" s="615"/>
      <c r="AV246" s="615"/>
      <c r="AW246" s="615"/>
      <c r="AX246" s="615"/>
      <c r="AY246" s="615"/>
    </row>
    <row r="247" spans="1:51" ht="15" customHeight="1">
      <c r="A247" s="7393" t="s">
        <v>448</v>
      </c>
      <c r="B247" s="7394"/>
      <c r="C247" s="1024">
        <f t="shared" si="84"/>
        <v>0</v>
      </c>
      <c r="D247" s="1025">
        <f>+H247</f>
        <v>0</v>
      </c>
      <c r="E247" s="1026">
        <f>+I247</f>
        <v>0</v>
      </c>
      <c r="F247" s="1027"/>
      <c r="G247" s="1028"/>
      <c r="H247" s="1029"/>
      <c r="I247" s="1030"/>
      <c r="J247" s="1031"/>
      <c r="K247" s="1028"/>
      <c r="L247" s="1031"/>
      <c r="M247" s="1028"/>
      <c r="N247" s="1031"/>
      <c r="O247" s="1028"/>
      <c r="P247" s="1031"/>
      <c r="Q247" s="1028"/>
      <c r="R247" s="1031"/>
      <c r="S247" s="1028"/>
      <c r="T247" s="1031"/>
      <c r="U247" s="1028"/>
      <c r="V247" s="1031"/>
      <c r="W247" s="1028"/>
      <c r="X247" s="1031"/>
      <c r="Y247" s="1028"/>
      <c r="Z247" s="1031"/>
      <c r="AA247" s="1028"/>
      <c r="AB247" s="615"/>
      <c r="AC247" s="615"/>
      <c r="AD247" s="615"/>
      <c r="AE247" s="615"/>
      <c r="AF247" s="615"/>
      <c r="AG247" s="615"/>
      <c r="AH247" s="615"/>
      <c r="AI247" s="615"/>
      <c r="AJ247" s="615"/>
      <c r="AK247" s="615"/>
      <c r="AL247" s="615"/>
      <c r="AM247" s="615"/>
      <c r="AN247" s="615"/>
      <c r="AO247" s="615"/>
      <c r="AP247" s="615"/>
      <c r="AQ247" s="615"/>
      <c r="AR247" s="615"/>
      <c r="AS247" s="615"/>
      <c r="AT247" s="615"/>
      <c r="AU247" s="615"/>
      <c r="AV247" s="615"/>
      <c r="AW247" s="615"/>
      <c r="AX247" s="615"/>
      <c r="AY247" s="615"/>
    </row>
    <row r="248" spans="1:51" ht="18" customHeight="1">
      <c r="A248" s="7393" t="s">
        <v>449</v>
      </c>
      <c r="B248" s="7394"/>
      <c r="C248" s="1024">
        <f t="shared" si="84"/>
        <v>0</v>
      </c>
      <c r="D248" s="1025">
        <f>+J248</f>
        <v>0</v>
      </c>
      <c r="E248" s="1026">
        <f>+K248</f>
        <v>0</v>
      </c>
      <c r="F248" s="1027"/>
      <c r="G248" s="1028"/>
      <c r="H248" s="1031"/>
      <c r="I248" s="1028"/>
      <c r="J248" s="1029"/>
      <c r="K248" s="1030"/>
      <c r="L248" s="1031"/>
      <c r="M248" s="1028"/>
      <c r="N248" s="1031"/>
      <c r="O248" s="1028"/>
      <c r="P248" s="1031"/>
      <c r="Q248" s="1028"/>
      <c r="R248" s="1031"/>
      <c r="S248" s="1028"/>
      <c r="T248" s="1031"/>
      <c r="U248" s="1028"/>
      <c r="V248" s="1031"/>
      <c r="W248" s="1028"/>
      <c r="X248" s="1031"/>
      <c r="Y248" s="1028"/>
      <c r="Z248" s="1031"/>
      <c r="AA248" s="1028"/>
      <c r="AB248" s="615"/>
      <c r="AC248" s="615"/>
      <c r="AD248" s="615"/>
      <c r="AE248" s="615"/>
      <c r="AF248" s="615"/>
      <c r="AG248" s="615"/>
      <c r="AH248" s="615"/>
      <c r="AI248" s="615"/>
      <c r="AJ248" s="615"/>
      <c r="AK248" s="615"/>
      <c r="AL248" s="615"/>
      <c r="AM248" s="615"/>
      <c r="AN248" s="615"/>
      <c r="AO248" s="615"/>
      <c r="AP248" s="615"/>
      <c r="AQ248" s="615"/>
      <c r="AR248" s="615"/>
      <c r="AS248" s="615"/>
      <c r="AT248" s="615"/>
      <c r="AU248" s="615"/>
      <c r="AV248" s="615"/>
      <c r="AW248" s="615"/>
      <c r="AX248" s="615"/>
      <c r="AY248" s="615"/>
    </row>
    <row r="249" spans="1:51" ht="15" customHeight="1">
      <c r="A249" s="7393" t="s">
        <v>450</v>
      </c>
      <c r="B249" s="7394"/>
      <c r="C249" s="1024">
        <f t="shared" si="84"/>
        <v>0</v>
      </c>
      <c r="D249" s="1025">
        <f>(L249+N249+P249+R249+T249)</f>
        <v>0</v>
      </c>
      <c r="E249" s="1026">
        <f>(M249+O249+Q249+S249+U249)</f>
        <v>0</v>
      </c>
      <c r="F249" s="1027"/>
      <c r="G249" s="1028"/>
      <c r="H249" s="1031"/>
      <c r="I249" s="1028"/>
      <c r="J249" s="1031"/>
      <c r="K249" s="1028"/>
      <c r="L249" s="1029"/>
      <c r="M249" s="1030"/>
      <c r="N249" s="1029"/>
      <c r="O249" s="1030"/>
      <c r="P249" s="1029"/>
      <c r="Q249" s="1030"/>
      <c r="R249" s="1029"/>
      <c r="S249" s="1030"/>
      <c r="T249" s="1029"/>
      <c r="U249" s="1030"/>
      <c r="V249" s="1031"/>
      <c r="W249" s="1028"/>
      <c r="X249" s="1031"/>
      <c r="Y249" s="1028"/>
      <c r="Z249" s="1031"/>
      <c r="AA249" s="1028"/>
      <c r="AB249" s="615"/>
      <c r="AC249" s="615"/>
      <c r="AD249" s="615"/>
      <c r="AE249" s="615"/>
      <c r="AF249" s="615"/>
      <c r="AG249" s="615"/>
      <c r="AH249" s="615"/>
      <c r="AI249" s="615"/>
      <c r="AJ249" s="615"/>
      <c r="AK249" s="615"/>
      <c r="AL249" s="615"/>
      <c r="AM249" s="615"/>
      <c r="AN249" s="615"/>
      <c r="AO249" s="615"/>
      <c r="AP249" s="615"/>
      <c r="AQ249" s="615"/>
      <c r="AR249" s="615"/>
      <c r="AS249" s="615"/>
      <c r="AT249" s="615"/>
      <c r="AU249" s="615"/>
      <c r="AV249" s="615"/>
      <c r="AW249" s="615"/>
      <c r="AX249" s="615"/>
      <c r="AY249" s="615"/>
    </row>
    <row r="250" spans="1:51" ht="15" customHeight="1">
      <c r="A250" s="7393" t="s">
        <v>451</v>
      </c>
      <c r="B250" s="7394"/>
      <c r="C250" s="1024">
        <f>SUM(D250+E250)</f>
        <v>0</v>
      </c>
      <c r="D250" s="1025">
        <f>+H250+J250+L250+N250</f>
        <v>0</v>
      </c>
      <c r="E250" s="1026">
        <f>+I250+K250+M250+O250</f>
        <v>0</v>
      </c>
      <c r="F250" s="1027"/>
      <c r="G250" s="1028"/>
      <c r="H250" s="1029"/>
      <c r="I250" s="1030"/>
      <c r="J250" s="1029"/>
      <c r="K250" s="1030"/>
      <c r="L250" s="1029"/>
      <c r="M250" s="1030"/>
      <c r="N250" s="1029"/>
      <c r="O250" s="1030"/>
      <c r="P250" s="1031"/>
      <c r="Q250" s="1028"/>
      <c r="R250" s="1031"/>
      <c r="S250" s="1028"/>
      <c r="T250" s="1031"/>
      <c r="U250" s="1028"/>
      <c r="V250" s="1031"/>
      <c r="W250" s="1028"/>
      <c r="X250" s="1031"/>
      <c r="Y250" s="1028"/>
      <c r="Z250" s="1031"/>
      <c r="AA250" s="1028"/>
      <c r="AB250" s="615"/>
      <c r="AC250" s="615"/>
      <c r="AD250" s="615"/>
      <c r="AE250" s="615"/>
      <c r="AF250" s="615"/>
      <c r="AG250" s="615"/>
      <c r="AH250" s="615"/>
      <c r="AI250" s="615"/>
      <c r="AJ250" s="615"/>
      <c r="AK250" s="615"/>
      <c r="AL250" s="615"/>
      <c r="AM250" s="615"/>
      <c r="AN250" s="615"/>
      <c r="AO250" s="615"/>
      <c r="AP250" s="615"/>
      <c r="AQ250" s="615"/>
      <c r="AR250" s="615"/>
      <c r="AS250" s="615"/>
      <c r="AT250" s="615"/>
      <c r="AU250" s="615"/>
      <c r="AV250" s="615"/>
      <c r="AW250" s="615"/>
      <c r="AX250" s="615"/>
      <c r="AY250" s="615"/>
    </row>
    <row r="251" spans="1:51" ht="15" customHeight="1">
      <c r="A251" s="7393" t="s">
        <v>452</v>
      </c>
      <c r="B251" s="7394"/>
      <c r="C251" s="1024">
        <f>SUM(D251+E251)</f>
        <v>0</v>
      </c>
      <c r="D251" s="1025">
        <f>+H251+J251+L251+N251+P251+R251+T251+V251+X251+Z251</f>
        <v>0</v>
      </c>
      <c r="E251" s="1026">
        <f>+I251+K251+M251+O251+Q251+S251+U251+W251+Y251+AA251</f>
        <v>0</v>
      </c>
      <c r="F251" s="1027"/>
      <c r="G251" s="1028"/>
      <c r="H251" s="1029"/>
      <c r="I251" s="1020"/>
      <c r="J251" s="1029"/>
      <c r="K251" s="1030"/>
      <c r="L251" s="1029"/>
      <c r="M251" s="1030"/>
      <c r="N251" s="1029"/>
      <c r="O251" s="1030"/>
      <c r="P251" s="1029"/>
      <c r="Q251" s="1030"/>
      <c r="R251" s="1029"/>
      <c r="S251" s="1030"/>
      <c r="T251" s="1029"/>
      <c r="U251" s="1030"/>
      <c r="V251" s="1029"/>
      <c r="W251" s="1030"/>
      <c r="X251" s="1029"/>
      <c r="Y251" s="1030"/>
      <c r="Z251" s="1029"/>
      <c r="AA251" s="1030"/>
      <c r="AB251" s="615"/>
      <c r="AC251" s="615"/>
      <c r="AD251" s="615"/>
      <c r="AE251" s="615"/>
      <c r="AF251" s="615"/>
      <c r="AG251" s="615"/>
      <c r="AH251" s="615"/>
      <c r="AI251" s="615"/>
      <c r="AJ251" s="615"/>
      <c r="AK251" s="615"/>
      <c r="AL251" s="615"/>
      <c r="AM251" s="615"/>
      <c r="AN251" s="615"/>
      <c r="AO251" s="615"/>
      <c r="AP251" s="615"/>
      <c r="AQ251" s="615"/>
      <c r="AR251" s="615"/>
      <c r="AS251" s="615"/>
      <c r="AT251" s="615"/>
      <c r="AU251" s="615"/>
      <c r="AV251" s="615"/>
      <c r="AW251" s="615"/>
      <c r="AX251" s="615"/>
      <c r="AY251" s="615"/>
    </row>
    <row r="252" spans="1:51" ht="15" customHeight="1">
      <c r="A252" s="7391" t="s">
        <v>453</v>
      </c>
      <c r="B252" s="7392"/>
      <c r="C252" s="1032">
        <f>SUM(D252+E252)</f>
        <v>0</v>
      </c>
      <c r="D252" s="1033">
        <f>+V252+X252+Z252+T252</f>
        <v>0</v>
      </c>
      <c r="E252" s="1034">
        <f>+W252+Y252+AA252+U252</f>
        <v>0</v>
      </c>
      <c r="F252" s="1035"/>
      <c r="G252" s="1036"/>
      <c r="H252" s="1037"/>
      <c r="I252" s="1035"/>
      <c r="J252" s="1037"/>
      <c r="K252" s="1036"/>
      <c r="L252" s="1037"/>
      <c r="M252" s="1036"/>
      <c r="N252" s="1037"/>
      <c r="O252" s="1036"/>
      <c r="P252" s="1037"/>
      <c r="Q252" s="1036"/>
      <c r="R252" s="1037"/>
      <c r="S252" s="1036"/>
      <c r="T252" s="1038"/>
      <c r="U252" s="1039"/>
      <c r="V252" s="1040"/>
      <c r="W252" s="1041"/>
      <c r="X252" s="1040"/>
      <c r="Y252" s="1041"/>
      <c r="Z252" s="1040"/>
      <c r="AA252" s="1041"/>
      <c r="AB252" s="615"/>
      <c r="AC252" s="615"/>
      <c r="AD252" s="615"/>
      <c r="AE252" s="615"/>
      <c r="AF252" s="615"/>
      <c r="AG252" s="615"/>
      <c r="AH252" s="615"/>
      <c r="AI252" s="615"/>
      <c r="AJ252" s="615"/>
      <c r="AK252" s="615"/>
      <c r="AL252" s="615"/>
      <c r="AM252" s="615"/>
      <c r="AN252" s="615"/>
      <c r="AO252" s="615"/>
      <c r="AP252" s="615"/>
      <c r="AQ252" s="615"/>
      <c r="AR252" s="615"/>
      <c r="AS252" s="615"/>
      <c r="AT252" s="615"/>
      <c r="AU252" s="615"/>
      <c r="AV252" s="615"/>
      <c r="AW252" s="615"/>
      <c r="AX252" s="615"/>
      <c r="AY252" s="615"/>
    </row>
    <row r="253" spans="1:51" ht="15" customHeight="1">
      <c r="A253" s="7395" t="s">
        <v>322</v>
      </c>
      <c r="B253" s="1042" t="s">
        <v>323</v>
      </c>
      <c r="C253" s="1043">
        <f t="shared" si="84"/>
        <v>0</v>
      </c>
      <c r="D253" s="1884">
        <f>F253+H253+J253+L253+N253+P253+R253+T253+V253+X253+Z253</f>
        <v>0</v>
      </c>
      <c r="E253" s="1044">
        <f>G253+I253+K253+M253+O253+Q253+S253+U253+W253+Y253+AA253</f>
        <v>0</v>
      </c>
      <c r="F253" s="1045"/>
      <c r="G253" s="1021"/>
      <c r="H253" s="1046"/>
      <c r="I253" s="1021"/>
      <c r="J253" s="1046"/>
      <c r="K253" s="1021"/>
      <c r="L253" s="1046"/>
      <c r="M253" s="1021"/>
      <c r="N253" s="1046"/>
      <c r="O253" s="1047"/>
      <c r="P253" s="1046"/>
      <c r="Q253" s="1047"/>
      <c r="R253" s="1048"/>
      <c r="S253" s="1049"/>
      <c r="T253" s="1048"/>
      <c r="U253" s="1049"/>
      <c r="V253" s="1045"/>
      <c r="W253" s="1021"/>
      <c r="X253" s="1046"/>
      <c r="Y253" s="1021"/>
      <c r="Z253" s="1046"/>
      <c r="AA253" s="1021"/>
      <c r="AB253" s="615"/>
      <c r="AC253" s="615"/>
      <c r="AD253" s="615"/>
      <c r="AE253" s="615"/>
      <c r="AF253" s="615"/>
      <c r="AG253" s="615"/>
      <c r="AH253" s="615"/>
      <c r="AI253" s="615"/>
      <c r="AJ253" s="615"/>
      <c r="AK253" s="615"/>
      <c r="AL253" s="615"/>
      <c r="AM253" s="615"/>
      <c r="AN253" s="615"/>
      <c r="AO253" s="615"/>
      <c r="AP253" s="615"/>
      <c r="AQ253" s="615"/>
      <c r="AR253" s="615"/>
      <c r="AS253" s="615"/>
      <c r="AT253" s="615"/>
      <c r="AU253" s="615"/>
      <c r="AV253" s="615"/>
      <c r="AW253" s="615"/>
      <c r="AX253" s="615"/>
      <c r="AY253" s="615"/>
    </row>
    <row r="254" spans="1:51" ht="15" customHeight="1">
      <c r="A254" s="7396"/>
      <c r="B254" s="1050" t="s">
        <v>426</v>
      </c>
      <c r="C254" s="1051">
        <f t="shared" si="84"/>
        <v>0</v>
      </c>
      <c r="D254" s="1884">
        <f t="shared" ref="D254:E255" si="85">F254+H254+J254+L254+N254+P254+R254+T254+V254+X254+Z254</f>
        <v>0</v>
      </c>
      <c r="E254" s="1044">
        <f t="shared" si="85"/>
        <v>0</v>
      </c>
      <c r="F254" s="1020"/>
      <c r="G254" s="1030"/>
      <c r="H254" s="1029"/>
      <c r="I254" s="1030"/>
      <c r="J254" s="1029"/>
      <c r="K254" s="1030"/>
      <c r="L254" s="1029"/>
      <c r="M254" s="1030"/>
      <c r="N254" s="1029"/>
      <c r="O254" s="1052"/>
      <c r="P254" s="1029"/>
      <c r="Q254" s="1052"/>
      <c r="R254" s="1053"/>
      <c r="S254" s="1054"/>
      <c r="T254" s="1053"/>
      <c r="U254" s="1054"/>
      <c r="V254" s="1020"/>
      <c r="W254" s="1030"/>
      <c r="X254" s="1029"/>
      <c r="Y254" s="1030"/>
      <c r="Z254" s="1029"/>
      <c r="AA254" s="1030"/>
      <c r="AB254" s="615"/>
      <c r="AC254" s="615"/>
      <c r="AD254" s="615"/>
      <c r="AE254" s="615"/>
      <c r="AF254" s="615"/>
      <c r="AG254" s="615"/>
      <c r="AH254" s="615"/>
      <c r="AI254" s="615"/>
      <c r="AJ254" s="615"/>
      <c r="AK254" s="615"/>
      <c r="AL254" s="615"/>
      <c r="AM254" s="615"/>
      <c r="AN254" s="615"/>
      <c r="AO254" s="615"/>
      <c r="AP254" s="615"/>
      <c r="AQ254" s="615"/>
      <c r="AR254" s="615"/>
      <c r="AS254" s="615"/>
      <c r="AT254" s="615"/>
      <c r="AU254" s="615"/>
      <c r="AV254" s="615"/>
      <c r="AW254" s="615"/>
      <c r="AX254" s="615"/>
      <c r="AY254" s="615"/>
    </row>
    <row r="255" spans="1:51" ht="15" customHeight="1">
      <c r="A255" s="7397"/>
      <c r="B255" s="1055" t="s">
        <v>396</v>
      </c>
      <c r="C255" s="1056">
        <f t="shared" si="84"/>
        <v>0</v>
      </c>
      <c r="D255" s="1057">
        <f t="shared" si="85"/>
        <v>0</v>
      </c>
      <c r="E255" s="1058">
        <f t="shared" si="85"/>
        <v>0</v>
      </c>
      <c r="F255" s="1059"/>
      <c r="G255" s="1041"/>
      <c r="H255" s="1040"/>
      <c r="I255" s="1041"/>
      <c r="J255" s="1040"/>
      <c r="K255" s="1041"/>
      <c r="L255" s="1040"/>
      <c r="M255" s="1041"/>
      <c r="N255" s="1040"/>
      <c r="O255" s="1060"/>
      <c r="P255" s="1040"/>
      <c r="Q255" s="1060"/>
      <c r="R255" s="1061"/>
      <c r="S255" s="1062"/>
      <c r="T255" s="1061"/>
      <c r="U255" s="1062"/>
      <c r="V255" s="1059"/>
      <c r="W255" s="1041"/>
      <c r="X255" s="1040"/>
      <c r="Y255" s="1041"/>
      <c r="Z255" s="1040"/>
      <c r="AA255" s="1041"/>
      <c r="AB255" s="615"/>
      <c r="AC255" s="615"/>
      <c r="AD255" s="615"/>
      <c r="AE255" s="615"/>
      <c r="AF255" s="615"/>
      <c r="AG255" s="615"/>
      <c r="AH255" s="615"/>
      <c r="AI255" s="615"/>
      <c r="AJ255" s="615"/>
      <c r="AK255" s="615"/>
      <c r="AL255" s="615"/>
      <c r="AM255" s="615"/>
      <c r="AN255" s="615"/>
      <c r="AO255" s="615"/>
      <c r="AP255" s="615"/>
      <c r="AQ255" s="615"/>
      <c r="AR255" s="615"/>
      <c r="AS255" s="615"/>
      <c r="AT255" s="615"/>
      <c r="AU255" s="615"/>
      <c r="AV255" s="615"/>
      <c r="AW255" s="615"/>
      <c r="AX255" s="615"/>
      <c r="AY255" s="615"/>
    </row>
    <row r="256" spans="1:51" ht="18" customHeight="1">
      <c r="A256" s="1001" t="s">
        <v>454</v>
      </c>
      <c r="B256" s="615"/>
      <c r="C256" s="615"/>
      <c r="D256" s="615"/>
      <c r="E256" s="615"/>
      <c r="F256" s="615"/>
      <c r="G256" s="615"/>
      <c r="H256" s="615"/>
      <c r="I256" s="615"/>
      <c r="J256" s="615"/>
      <c r="K256" s="1063"/>
      <c r="L256" s="1063"/>
      <c r="M256" s="1063"/>
      <c r="N256" s="1063"/>
      <c r="O256" s="1063"/>
      <c r="P256" s="615"/>
      <c r="Q256" s="615"/>
      <c r="R256" s="615"/>
      <c r="S256" s="615"/>
      <c r="T256" s="615"/>
      <c r="U256" s="615"/>
      <c r="V256" s="615"/>
      <c r="W256" s="615"/>
      <c r="X256" s="615"/>
      <c r="Y256" s="615"/>
      <c r="Z256" s="615"/>
      <c r="AA256" s="615"/>
      <c r="AB256" s="615"/>
      <c r="AC256" s="615"/>
      <c r="AD256" s="615"/>
      <c r="AE256" s="615"/>
      <c r="AF256" s="615"/>
      <c r="AG256" s="615"/>
      <c r="AH256" s="615"/>
      <c r="AI256" s="615"/>
      <c r="AJ256" s="615"/>
      <c r="AK256" s="615"/>
      <c r="AL256" s="615"/>
      <c r="AM256" s="615"/>
      <c r="AN256" s="615"/>
      <c r="AO256" s="615"/>
      <c r="AP256" s="615"/>
      <c r="AQ256" s="615"/>
      <c r="AR256" s="615"/>
      <c r="AS256" s="615"/>
      <c r="AT256" s="615"/>
      <c r="AU256" s="615"/>
      <c r="AV256" s="615"/>
      <c r="AW256" s="615"/>
      <c r="AX256" s="615"/>
      <c r="AY256" s="615"/>
    </row>
    <row r="257" spans="1:96" ht="15" customHeight="1">
      <c r="A257" s="7288" t="s">
        <v>252</v>
      </c>
      <c r="B257" s="7289"/>
      <c r="C257" s="7294" t="s">
        <v>77</v>
      </c>
      <c r="D257" s="7179"/>
      <c r="E257" s="7205"/>
      <c r="F257" s="7267" t="s">
        <v>101</v>
      </c>
      <c r="G257" s="7267"/>
      <c r="H257" s="7267"/>
      <c r="I257" s="7267"/>
      <c r="J257" s="7267"/>
      <c r="K257" s="7267"/>
      <c r="L257" s="7267"/>
      <c r="M257" s="7267"/>
      <c r="N257" s="7267"/>
      <c r="O257" s="7295"/>
      <c r="P257" s="7296" t="s">
        <v>455</v>
      </c>
      <c r="Q257" s="1064"/>
      <c r="R257" s="1064"/>
      <c r="S257" s="615"/>
      <c r="T257" s="615"/>
      <c r="U257" s="615"/>
      <c r="V257" s="615"/>
      <c r="W257" s="615"/>
      <c r="X257" s="615"/>
      <c r="Y257" s="615"/>
      <c r="Z257" s="615"/>
      <c r="AA257" s="615"/>
      <c r="AB257" s="615"/>
      <c r="AC257" s="615"/>
      <c r="AD257" s="615"/>
      <c r="AE257" s="615"/>
      <c r="AF257" s="615"/>
      <c r="AG257" s="615"/>
      <c r="AH257" s="615"/>
      <c r="AI257" s="615"/>
      <c r="AJ257" s="615"/>
      <c r="AK257" s="615"/>
      <c r="AL257" s="615"/>
      <c r="AM257" s="615"/>
      <c r="AN257" s="615"/>
      <c r="AO257" s="615"/>
      <c r="AP257" s="615"/>
      <c r="AQ257" s="615"/>
      <c r="AR257" s="615"/>
      <c r="AS257" s="615"/>
      <c r="AT257" s="615"/>
      <c r="AU257" s="615"/>
      <c r="AV257" s="615"/>
      <c r="AW257" s="615"/>
      <c r="AX257" s="615"/>
      <c r="AY257" s="615"/>
    </row>
    <row r="258" spans="1:96" ht="15" customHeight="1">
      <c r="A258" s="7290"/>
      <c r="B258" s="7291"/>
      <c r="C258" s="7200"/>
      <c r="D258" s="7249"/>
      <c r="E258" s="7201"/>
      <c r="F258" s="7138" t="s">
        <v>348</v>
      </c>
      <c r="G258" s="7268"/>
      <c r="H258" s="7138" t="s">
        <v>331</v>
      </c>
      <c r="I258" s="7268"/>
      <c r="J258" s="7138" t="s">
        <v>94</v>
      </c>
      <c r="K258" s="7268"/>
      <c r="L258" s="7386" t="s">
        <v>44</v>
      </c>
      <c r="M258" s="7387"/>
      <c r="N258" s="7388" t="s">
        <v>45</v>
      </c>
      <c r="O258" s="7389"/>
      <c r="P258" s="7297"/>
      <c r="Q258" s="1065"/>
      <c r="R258" s="7390"/>
      <c r="S258" s="615"/>
      <c r="T258" s="615"/>
      <c r="U258" s="615"/>
      <c r="V258" s="615"/>
      <c r="W258" s="615"/>
      <c r="X258" s="615"/>
      <c r="Y258" s="615"/>
      <c r="Z258" s="615"/>
      <c r="AA258" s="615"/>
      <c r="AB258" s="615"/>
      <c r="AC258" s="615"/>
      <c r="AD258" s="615"/>
      <c r="AE258" s="615"/>
      <c r="AF258" s="615"/>
      <c r="AG258" s="615"/>
      <c r="AH258" s="615"/>
      <c r="AI258" s="615"/>
      <c r="AJ258" s="615"/>
      <c r="AK258" s="615"/>
      <c r="AL258" s="615"/>
      <c r="AM258" s="615"/>
      <c r="AN258" s="615"/>
      <c r="AO258" s="615"/>
      <c r="AP258" s="615"/>
      <c r="AQ258" s="615"/>
      <c r="AR258" s="615"/>
      <c r="AS258" s="615"/>
      <c r="AT258" s="615"/>
      <c r="AU258" s="615"/>
      <c r="AV258" s="615"/>
      <c r="AW258" s="615"/>
      <c r="AX258" s="615"/>
      <c r="AY258" s="615"/>
    </row>
    <row r="259" spans="1:96" ht="15" customHeight="1">
      <c r="A259" s="7292"/>
      <c r="B259" s="7293"/>
      <c r="C259" s="1513" t="s">
        <v>79</v>
      </c>
      <c r="D259" s="1755" t="s">
        <v>58</v>
      </c>
      <c r="E259" s="1664" t="s">
        <v>59</v>
      </c>
      <c r="F259" s="1493" t="s">
        <v>58</v>
      </c>
      <c r="G259" s="1664" t="s">
        <v>59</v>
      </c>
      <c r="H259" s="1493" t="s">
        <v>58</v>
      </c>
      <c r="I259" s="1664" t="s">
        <v>59</v>
      </c>
      <c r="J259" s="1493" t="s">
        <v>58</v>
      </c>
      <c r="K259" s="1664" t="s">
        <v>59</v>
      </c>
      <c r="L259" s="1491" t="s">
        <v>58</v>
      </c>
      <c r="M259" s="939" t="s">
        <v>59</v>
      </c>
      <c r="N259" s="1492" t="s">
        <v>58</v>
      </c>
      <c r="O259" s="1885" t="s">
        <v>59</v>
      </c>
      <c r="P259" s="7298"/>
      <c r="Q259" s="1065"/>
      <c r="R259" s="7390"/>
      <c r="S259" s="615"/>
      <c r="T259" s="615"/>
      <c r="U259" s="615"/>
      <c r="V259" s="615"/>
      <c r="W259" s="615"/>
      <c r="X259" s="615"/>
      <c r="Y259" s="615"/>
      <c r="Z259" s="615"/>
      <c r="AA259" s="615"/>
      <c r="AB259" s="615"/>
      <c r="AC259" s="615"/>
      <c r="AD259" s="615"/>
      <c r="AE259" s="615"/>
      <c r="AF259" s="615"/>
      <c r="AG259" s="615"/>
      <c r="AH259" s="615"/>
      <c r="AI259" s="615"/>
      <c r="AJ259" s="615"/>
      <c r="AK259" s="615"/>
      <c r="AL259" s="615"/>
      <c r="AM259" s="615"/>
      <c r="AN259" s="615"/>
      <c r="AO259" s="615"/>
      <c r="AP259" s="615"/>
      <c r="AQ259" s="615"/>
      <c r="AR259" s="615"/>
      <c r="AS259" s="615"/>
      <c r="AT259" s="615"/>
      <c r="AU259" s="615"/>
      <c r="AV259" s="615"/>
      <c r="AW259" s="615"/>
      <c r="AX259" s="615"/>
      <c r="AY259" s="615"/>
    </row>
    <row r="260" spans="1:96" ht="15" customHeight="1">
      <c r="A260" s="7269" t="s">
        <v>349</v>
      </c>
      <c r="B260" s="1869" t="s">
        <v>456</v>
      </c>
      <c r="C260" s="1712">
        <f t="shared" ref="C260:C265" si="86">SUM(D260:E260)</f>
        <v>0</v>
      </c>
      <c r="D260" s="1655">
        <f>+F260+H260+J260+L260+N260</f>
        <v>0</v>
      </c>
      <c r="E260" s="1570">
        <f>+G260+I260+K260+M260+O260</f>
        <v>0</v>
      </c>
      <c r="F260" s="1604"/>
      <c r="G260" s="1545"/>
      <c r="H260" s="1502"/>
      <c r="I260" s="1545"/>
      <c r="J260" s="1502"/>
      <c r="K260" s="1545"/>
      <c r="L260" s="1502"/>
      <c r="M260" s="1545"/>
      <c r="N260" s="1604"/>
      <c r="O260" s="1545"/>
      <c r="P260" s="1886"/>
      <c r="Q260" s="997" t="str">
        <f>$CA260</f>
        <v/>
      </c>
      <c r="R260" s="1066"/>
      <c r="S260" s="615"/>
      <c r="T260" s="615"/>
      <c r="U260" s="615"/>
      <c r="V260" s="615"/>
      <c r="W260" s="615"/>
      <c r="X260" s="615"/>
      <c r="Y260" s="615"/>
      <c r="Z260" s="615"/>
      <c r="AA260" s="615"/>
      <c r="AB260" s="615"/>
      <c r="AC260" s="615"/>
      <c r="AD260" s="615"/>
      <c r="AE260" s="615"/>
      <c r="AF260" s="615"/>
      <c r="AG260" s="615"/>
      <c r="AH260" s="615"/>
      <c r="AI260" s="615"/>
      <c r="AJ260" s="615"/>
      <c r="AK260" s="615"/>
      <c r="AL260" s="615"/>
      <c r="AM260" s="615"/>
      <c r="AN260" s="615"/>
      <c r="AO260" s="615"/>
      <c r="AP260" s="615"/>
      <c r="AQ260" s="615"/>
      <c r="AR260" s="615"/>
      <c r="AS260" s="615"/>
      <c r="AT260" s="615"/>
      <c r="AU260" s="615"/>
      <c r="AV260" s="615"/>
      <c r="AW260" s="615"/>
      <c r="AX260" s="615"/>
      <c r="AY260" s="615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>
      <c r="A261" s="7270"/>
      <c r="B261" s="1887" t="s">
        <v>351</v>
      </c>
      <c r="C261" s="1635">
        <f t="shared" si="86"/>
        <v>0</v>
      </c>
      <c r="D261" s="1657">
        <f t="shared" ref="D261:E265" si="87">+F261+H261+J261+L261+N261</f>
        <v>0</v>
      </c>
      <c r="E261" s="1574">
        <f t="shared" si="87"/>
        <v>0</v>
      </c>
      <c r="F261" s="1606"/>
      <c r="G261" s="1531"/>
      <c r="H261" s="1530"/>
      <c r="I261" s="1531"/>
      <c r="J261" s="1530"/>
      <c r="K261" s="1531"/>
      <c r="L261" s="1530"/>
      <c r="M261" s="1531"/>
      <c r="N261" s="1606"/>
      <c r="O261" s="1531"/>
      <c r="P261" s="1082"/>
      <c r="Q261" s="997" t="str">
        <f t="shared" ref="Q261:Q262" si="88">$CA261</f>
        <v/>
      </c>
      <c r="R261" s="1066"/>
      <c r="S261" s="615"/>
      <c r="T261" s="615"/>
      <c r="U261" s="615"/>
      <c r="V261" s="615"/>
      <c r="W261" s="615"/>
      <c r="X261" s="615"/>
      <c r="Y261" s="615"/>
      <c r="Z261" s="615"/>
      <c r="AA261" s="615"/>
      <c r="AB261" s="615"/>
      <c r="AC261" s="615"/>
      <c r="AD261" s="615"/>
      <c r="AE261" s="615"/>
      <c r="AF261" s="615"/>
      <c r="AG261" s="615"/>
      <c r="AH261" s="615"/>
      <c r="AI261" s="615"/>
      <c r="AJ261" s="615"/>
      <c r="AK261" s="615"/>
      <c r="AL261" s="615"/>
      <c r="AM261" s="615"/>
      <c r="AN261" s="615"/>
      <c r="AO261" s="615"/>
      <c r="AP261" s="615"/>
      <c r="AQ261" s="615"/>
      <c r="AR261" s="615"/>
      <c r="AS261" s="615"/>
      <c r="AT261" s="615"/>
      <c r="AU261" s="615"/>
      <c r="AV261" s="615"/>
      <c r="AW261" s="615"/>
      <c r="AX261" s="615"/>
      <c r="AY261" s="615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>
      <c r="A262" s="7271"/>
      <c r="B262" s="1872" t="s">
        <v>352</v>
      </c>
      <c r="C262" s="1080">
        <f t="shared" si="86"/>
        <v>0</v>
      </c>
      <c r="D262" s="1764">
        <f t="shared" si="87"/>
        <v>0</v>
      </c>
      <c r="E262" s="1580">
        <f t="shared" si="87"/>
        <v>0</v>
      </c>
      <c r="F262" s="1618"/>
      <c r="G262" s="1541"/>
      <c r="H262" s="1510"/>
      <c r="I262" s="1541"/>
      <c r="J262" s="1510"/>
      <c r="K262" s="1541"/>
      <c r="L262" s="1510"/>
      <c r="M262" s="1541"/>
      <c r="N262" s="1618"/>
      <c r="O262" s="1541"/>
      <c r="P262" s="1888"/>
      <c r="Q262" s="997" t="str">
        <f t="shared" si="88"/>
        <v/>
      </c>
      <c r="R262" s="1066"/>
      <c r="S262" s="615"/>
      <c r="T262" s="615"/>
      <c r="U262" s="615"/>
      <c r="V262" s="615"/>
      <c r="W262" s="615"/>
      <c r="X262" s="615"/>
      <c r="Y262" s="615"/>
      <c r="Z262" s="615"/>
      <c r="AA262" s="615"/>
      <c r="AB262" s="615"/>
      <c r="AC262" s="615"/>
      <c r="AD262" s="615"/>
      <c r="AE262" s="615"/>
      <c r="AF262" s="615"/>
      <c r="AG262" s="615"/>
      <c r="AH262" s="615"/>
      <c r="AI262" s="615"/>
      <c r="AJ262" s="615"/>
      <c r="AK262" s="615"/>
      <c r="AL262" s="615"/>
      <c r="AM262" s="615"/>
      <c r="AN262" s="615"/>
      <c r="AO262" s="615"/>
      <c r="AP262" s="615"/>
      <c r="AQ262" s="615"/>
      <c r="AR262" s="615"/>
      <c r="AS262" s="615"/>
      <c r="AT262" s="615"/>
      <c r="AU262" s="615"/>
      <c r="AV262" s="615"/>
      <c r="AW262" s="615"/>
      <c r="AX262" s="615"/>
      <c r="AY262" s="615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>
      <c r="A263" s="7269" t="s">
        <v>353</v>
      </c>
      <c r="B263" s="1869" t="s">
        <v>456</v>
      </c>
      <c r="C263" s="1712">
        <f t="shared" si="86"/>
        <v>0</v>
      </c>
      <c r="D263" s="1655">
        <f t="shared" si="87"/>
        <v>0</v>
      </c>
      <c r="E263" s="1570">
        <f t="shared" si="87"/>
        <v>0</v>
      </c>
      <c r="F263" s="1604"/>
      <c r="G263" s="1545"/>
      <c r="H263" s="1502"/>
      <c r="I263" s="1545"/>
      <c r="J263" s="1502"/>
      <c r="K263" s="1545"/>
      <c r="L263" s="1502"/>
      <c r="M263" s="1545"/>
      <c r="N263" s="1604"/>
      <c r="O263" s="1645"/>
      <c r="P263" s="1889"/>
      <c r="Q263" s="615"/>
      <c r="R263" s="615"/>
      <c r="S263" s="615"/>
      <c r="T263" s="615"/>
      <c r="U263" s="615"/>
      <c r="V263" s="615"/>
      <c r="W263" s="615"/>
      <c r="X263" s="615"/>
      <c r="Y263" s="615"/>
      <c r="Z263" s="615"/>
      <c r="AA263" s="615"/>
      <c r="AB263" s="615"/>
      <c r="AC263" s="615"/>
      <c r="AD263" s="615"/>
      <c r="AE263" s="615"/>
      <c r="AF263" s="615"/>
      <c r="AG263" s="615"/>
      <c r="AH263" s="615"/>
      <c r="AI263" s="615"/>
      <c r="AJ263" s="615"/>
      <c r="AK263" s="615"/>
      <c r="AL263" s="615"/>
      <c r="AM263" s="615"/>
      <c r="AN263" s="615"/>
      <c r="AO263" s="615"/>
      <c r="AP263" s="615"/>
      <c r="AQ263" s="615"/>
      <c r="AR263" s="615"/>
      <c r="AS263" s="615"/>
      <c r="AT263" s="615"/>
      <c r="AU263" s="615"/>
      <c r="AV263" s="615"/>
      <c r="AW263" s="615"/>
      <c r="AX263" s="615"/>
      <c r="AY263" s="615"/>
    </row>
    <row r="264" spans="1:96" ht="15" customHeight="1">
      <c r="A264" s="7270"/>
      <c r="B264" s="1887" t="s">
        <v>351</v>
      </c>
      <c r="C264" s="1635">
        <f t="shared" si="86"/>
        <v>0</v>
      </c>
      <c r="D264" s="1657">
        <f t="shared" si="87"/>
        <v>0</v>
      </c>
      <c r="E264" s="1574">
        <f t="shared" si="87"/>
        <v>0</v>
      </c>
      <c r="F264" s="1606"/>
      <c r="G264" s="1531"/>
      <c r="H264" s="1530"/>
      <c r="I264" s="1531"/>
      <c r="J264" s="1530"/>
      <c r="K264" s="1531"/>
      <c r="L264" s="1530"/>
      <c r="M264" s="1531"/>
      <c r="N264" s="1606"/>
      <c r="O264" s="1611"/>
      <c r="P264" s="1678"/>
      <c r="Q264" s="615"/>
      <c r="R264" s="615"/>
      <c r="S264" s="615"/>
      <c r="T264" s="615"/>
      <c r="U264" s="615"/>
      <c r="V264" s="615"/>
      <c r="W264" s="615"/>
      <c r="X264" s="615"/>
      <c r="Y264" s="615"/>
      <c r="Z264" s="615"/>
      <c r="AA264" s="615"/>
      <c r="AB264" s="615"/>
      <c r="AC264" s="615"/>
      <c r="AD264" s="615"/>
      <c r="AE264" s="615"/>
      <c r="AF264" s="615"/>
      <c r="AG264" s="615"/>
      <c r="AH264" s="615"/>
      <c r="AI264" s="615"/>
      <c r="AJ264" s="615"/>
      <c r="AK264" s="615"/>
      <c r="AL264" s="615"/>
      <c r="AM264" s="615"/>
      <c r="AN264" s="615"/>
      <c r="AO264" s="615"/>
      <c r="AP264" s="615"/>
      <c r="AQ264" s="615"/>
      <c r="AR264" s="615"/>
      <c r="AS264" s="615"/>
      <c r="AT264" s="615"/>
      <c r="AU264" s="615"/>
      <c r="AV264" s="615"/>
      <c r="AW264" s="615"/>
      <c r="AX264" s="615"/>
      <c r="AY264" s="615"/>
    </row>
    <row r="265" spans="1:96" ht="15" customHeight="1">
      <c r="A265" s="7271"/>
      <c r="B265" s="1872" t="s">
        <v>352</v>
      </c>
      <c r="C265" s="1080">
        <f t="shared" si="86"/>
        <v>0</v>
      </c>
      <c r="D265" s="1764">
        <f t="shared" si="87"/>
        <v>0</v>
      </c>
      <c r="E265" s="1580">
        <f t="shared" si="87"/>
        <v>0</v>
      </c>
      <c r="F265" s="1618"/>
      <c r="G265" s="1541"/>
      <c r="H265" s="1510"/>
      <c r="I265" s="1541"/>
      <c r="J265" s="1510"/>
      <c r="K265" s="1541"/>
      <c r="L265" s="1510"/>
      <c r="M265" s="1541"/>
      <c r="N265" s="1618"/>
      <c r="O265" s="1617"/>
      <c r="P265" s="1890"/>
      <c r="Q265" s="615"/>
      <c r="R265" s="615"/>
      <c r="S265" s="615"/>
      <c r="T265" s="615"/>
      <c r="U265" s="615"/>
      <c r="V265" s="615"/>
      <c r="W265" s="615"/>
      <c r="X265" s="615"/>
      <c r="Y265" s="615"/>
      <c r="Z265" s="615"/>
      <c r="AA265" s="615"/>
      <c r="AB265" s="615"/>
      <c r="AC265" s="615"/>
      <c r="AD265" s="615"/>
      <c r="AE265" s="615"/>
      <c r="AF265" s="615"/>
      <c r="AG265" s="615"/>
      <c r="AH265" s="615"/>
      <c r="AI265" s="615"/>
      <c r="AJ265" s="615"/>
      <c r="AK265" s="615"/>
      <c r="AL265" s="615"/>
      <c r="AM265" s="615"/>
      <c r="AN265" s="615"/>
      <c r="AO265" s="615"/>
      <c r="AP265" s="615"/>
      <c r="AQ265" s="615"/>
      <c r="AR265" s="615"/>
      <c r="AS265" s="615"/>
      <c r="AT265" s="615"/>
      <c r="AU265" s="615"/>
      <c r="AV265" s="615"/>
      <c r="AW265" s="615"/>
      <c r="AX265" s="615"/>
      <c r="AY265" s="615"/>
    </row>
    <row r="266" spans="1:96" ht="18" customHeight="1">
      <c r="A266" s="992" t="s">
        <v>457</v>
      </c>
      <c r="B266" s="1067"/>
      <c r="C266" s="1067"/>
      <c r="D266" s="1067"/>
      <c r="E266" s="1067"/>
      <c r="F266" s="1067"/>
      <c r="G266" s="1067"/>
      <c r="H266" s="1067"/>
      <c r="I266" s="1067"/>
      <c r="J266" s="1067"/>
      <c r="K266" s="1067"/>
      <c r="L266" s="1067"/>
      <c r="M266" s="1067"/>
      <c r="N266" s="1067"/>
      <c r="O266" s="1067"/>
      <c r="P266" s="1067"/>
      <c r="Q266" s="1067"/>
      <c r="R266" s="1067"/>
      <c r="S266" s="1067"/>
      <c r="T266" s="1067"/>
      <c r="U266" s="1067"/>
      <c r="V266" s="615"/>
      <c r="W266" s="615"/>
      <c r="X266" s="615"/>
      <c r="Y266" s="615"/>
      <c r="Z266" s="615"/>
      <c r="AA266" s="615"/>
      <c r="AB266" s="615"/>
      <c r="AC266" s="615"/>
      <c r="AD266" s="615"/>
      <c r="AE266" s="615"/>
      <c r="AF266" s="615"/>
      <c r="AG266" s="615"/>
      <c r="AH266" s="615"/>
      <c r="AI266" s="615"/>
      <c r="AJ266" s="615"/>
      <c r="AK266" s="615"/>
      <c r="AL266" s="615"/>
      <c r="AM266" s="615"/>
      <c r="AN266" s="615"/>
      <c r="AO266" s="615"/>
      <c r="AP266" s="615"/>
      <c r="AQ266" s="615"/>
      <c r="AR266" s="615"/>
      <c r="AS266" s="615"/>
      <c r="AT266" s="615"/>
      <c r="AU266" s="615"/>
      <c r="AV266" s="615"/>
      <c r="AW266" s="615"/>
      <c r="AX266" s="615"/>
      <c r="AY266" s="615"/>
    </row>
    <row r="267" spans="1:96" ht="15" customHeight="1">
      <c r="A267" s="7152" t="s">
        <v>220</v>
      </c>
      <c r="B267" s="7152" t="s">
        <v>458</v>
      </c>
      <c r="C267" s="7267" t="s">
        <v>459</v>
      </c>
      <c r="D267" s="7267"/>
      <c r="E267" s="7267"/>
      <c r="F267" s="7138" t="s">
        <v>101</v>
      </c>
      <c r="G267" s="7263"/>
      <c r="H267" s="7263"/>
      <c r="I267" s="7263"/>
      <c r="J267" s="7263"/>
      <c r="K267" s="7263"/>
      <c r="L267" s="7263"/>
      <c r="M267" s="7263"/>
      <c r="N267" s="7263"/>
      <c r="O267" s="7263"/>
      <c r="P267" s="7263"/>
      <c r="Q267" s="7263"/>
      <c r="R267" s="7263"/>
      <c r="S267" s="7263"/>
      <c r="T267" s="7263"/>
      <c r="U267" s="7264"/>
      <c r="V267" s="7228" t="s">
        <v>460</v>
      </c>
      <c r="W267" s="7179" t="s">
        <v>461</v>
      </c>
      <c r="X267" s="7256" t="s">
        <v>34</v>
      </c>
      <c r="Y267" s="7250" t="s">
        <v>35</v>
      </c>
      <c r="Z267" s="7259" t="s">
        <v>462</v>
      </c>
      <c r="AA267" s="7260"/>
      <c r="AB267" s="7253" t="s">
        <v>36</v>
      </c>
      <c r="AC267" s="7265" t="s">
        <v>37</v>
      </c>
      <c r="AD267" s="615"/>
      <c r="AE267" s="615"/>
      <c r="AF267" s="615"/>
      <c r="AG267" s="615"/>
      <c r="AH267" s="615"/>
      <c r="AI267" s="615"/>
      <c r="AJ267" s="615"/>
      <c r="AK267" s="615"/>
      <c r="AL267" s="615"/>
      <c r="AM267" s="615"/>
      <c r="AN267" s="615"/>
      <c r="AO267" s="615"/>
      <c r="AP267" s="615"/>
      <c r="AQ267" s="615"/>
      <c r="AR267" s="615"/>
      <c r="AS267" s="615"/>
      <c r="AT267" s="615"/>
      <c r="AU267" s="615"/>
      <c r="AV267" s="615"/>
      <c r="AW267" s="615"/>
      <c r="AX267" s="615"/>
      <c r="AY267" s="615"/>
    </row>
    <row r="268" spans="1:96">
      <c r="A268" s="7153"/>
      <c r="B268" s="7153"/>
      <c r="C268" s="7267"/>
      <c r="D268" s="7267"/>
      <c r="E268" s="7267"/>
      <c r="F268" s="7138" t="s">
        <v>463</v>
      </c>
      <c r="G268" s="7268"/>
      <c r="H268" s="7138" t="s">
        <v>464</v>
      </c>
      <c r="I268" s="7268"/>
      <c r="J268" s="7138" t="s">
        <v>45</v>
      </c>
      <c r="K268" s="7268"/>
      <c r="L268" s="7138" t="s">
        <v>371</v>
      </c>
      <c r="M268" s="7268"/>
      <c r="N268" s="7138" t="s">
        <v>446</v>
      </c>
      <c r="O268" s="7268"/>
      <c r="P268" s="7138" t="s">
        <v>53</v>
      </c>
      <c r="Q268" s="7268"/>
      <c r="R268" s="7138" t="s">
        <v>465</v>
      </c>
      <c r="S268" s="7268"/>
      <c r="T268" s="7138" t="s">
        <v>57</v>
      </c>
      <c r="U268" s="7264"/>
      <c r="V268" s="7248"/>
      <c r="W268" s="7182"/>
      <c r="X268" s="7257"/>
      <c r="Y268" s="7251"/>
      <c r="Z268" s="7261"/>
      <c r="AA268" s="7262"/>
      <c r="AB268" s="7254"/>
      <c r="AC268" s="7266"/>
      <c r="AD268" s="615"/>
      <c r="AE268" s="615"/>
      <c r="AF268" s="615"/>
      <c r="AG268" s="615"/>
      <c r="AH268" s="615"/>
      <c r="AI268" s="615"/>
      <c r="AJ268" s="615"/>
      <c r="AK268" s="615"/>
      <c r="AL268" s="615"/>
      <c r="AM268" s="615"/>
      <c r="AN268" s="615"/>
      <c r="AO268" s="615"/>
      <c r="AP268" s="615"/>
      <c r="AQ268" s="615"/>
      <c r="AR268" s="615"/>
      <c r="AS268" s="615"/>
      <c r="AT268" s="615"/>
      <c r="AU268" s="615"/>
      <c r="AV268" s="615"/>
      <c r="AW268" s="615"/>
      <c r="AX268" s="615"/>
      <c r="AY268" s="615"/>
    </row>
    <row r="269" spans="1:96" ht="47.25" customHeight="1">
      <c r="A269" s="7154"/>
      <c r="B269" s="7154"/>
      <c r="C269" s="1891" t="s">
        <v>79</v>
      </c>
      <c r="D269" s="1892" t="s">
        <v>58</v>
      </c>
      <c r="E269" s="1490" t="s">
        <v>59</v>
      </c>
      <c r="F269" s="1491" t="s">
        <v>58</v>
      </c>
      <c r="G269" s="1490" t="s">
        <v>59</v>
      </c>
      <c r="H269" s="1491" t="s">
        <v>58</v>
      </c>
      <c r="I269" s="1490" t="s">
        <v>59</v>
      </c>
      <c r="J269" s="1491" t="s">
        <v>58</v>
      </c>
      <c r="K269" s="1490" t="s">
        <v>59</v>
      </c>
      <c r="L269" s="1491" t="s">
        <v>466</v>
      </c>
      <c r="M269" s="1490" t="s">
        <v>59</v>
      </c>
      <c r="N269" s="1491" t="s">
        <v>466</v>
      </c>
      <c r="O269" s="1490" t="s">
        <v>59</v>
      </c>
      <c r="P269" s="1491" t="s">
        <v>466</v>
      </c>
      <c r="Q269" s="1490" t="s">
        <v>59</v>
      </c>
      <c r="R269" s="1491" t="s">
        <v>466</v>
      </c>
      <c r="S269" s="1490" t="s">
        <v>59</v>
      </c>
      <c r="T269" s="1491" t="s">
        <v>466</v>
      </c>
      <c r="U269" s="1600" t="s">
        <v>59</v>
      </c>
      <c r="V269" s="7229"/>
      <c r="W269" s="7249"/>
      <c r="X269" s="7258"/>
      <c r="Y269" s="7252"/>
      <c r="Z269" s="1492" t="s">
        <v>467</v>
      </c>
      <c r="AA269" s="1566" t="s">
        <v>468</v>
      </c>
      <c r="AB269" s="7255"/>
      <c r="AC269" s="7211"/>
      <c r="AD269" s="615"/>
      <c r="AE269" s="615"/>
      <c r="AF269" s="615"/>
      <c r="AG269" s="615"/>
      <c r="AH269" s="615"/>
      <c r="AI269" s="615"/>
      <c r="AJ269" s="615"/>
      <c r="AK269" s="615"/>
      <c r="AL269" s="615"/>
      <c r="AM269" s="615"/>
      <c r="AN269" s="615"/>
      <c r="AO269" s="615"/>
      <c r="AP269" s="615"/>
      <c r="AQ269" s="615"/>
      <c r="AR269" s="615"/>
      <c r="AS269" s="615"/>
      <c r="AT269" s="615"/>
      <c r="AU269" s="615"/>
      <c r="AV269" s="615"/>
      <c r="AW269" s="615"/>
      <c r="AX269" s="615"/>
      <c r="AY269" s="615"/>
    </row>
    <row r="270" spans="1:96" ht="21">
      <c r="A270" s="7196" t="s">
        <v>469</v>
      </c>
      <c r="B270" s="1893" t="s">
        <v>470</v>
      </c>
      <c r="C270" s="1602">
        <f>SUM(D270+E270)</f>
        <v>0</v>
      </c>
      <c r="D270" s="1894">
        <f t="shared" ref="D270:E274" si="90">SUM(F270+H270+J270+L270+N270+P270+R270+T270)</f>
        <v>0</v>
      </c>
      <c r="E270" s="1895">
        <f t="shared" si="90"/>
        <v>0</v>
      </c>
      <c r="F270" s="1502"/>
      <c r="G270" s="1503"/>
      <c r="H270" s="1502"/>
      <c r="I270" s="1503"/>
      <c r="J270" s="1502"/>
      <c r="K270" s="1503"/>
      <c r="L270" s="1502"/>
      <c r="M270" s="1503"/>
      <c r="N270" s="1502"/>
      <c r="O270" s="1503"/>
      <c r="P270" s="1502"/>
      <c r="Q270" s="1503"/>
      <c r="R270" s="1502"/>
      <c r="S270" s="1503"/>
      <c r="T270" s="1502"/>
      <c r="U270" s="1896"/>
      <c r="V270" s="1897"/>
      <c r="W270" s="1898"/>
      <c r="X270" s="1899"/>
      <c r="Y270" s="1900"/>
      <c r="Z270" s="1901"/>
      <c r="AA270" s="1902"/>
      <c r="AB270" s="1903"/>
      <c r="AC270" s="5334"/>
      <c r="AD270" s="615"/>
      <c r="AE270" s="615"/>
      <c r="AF270" s="615"/>
      <c r="AG270" s="615"/>
      <c r="AH270" s="615"/>
      <c r="AI270" s="615"/>
      <c r="AJ270" s="615"/>
      <c r="AK270" s="615"/>
      <c r="AL270" s="615"/>
      <c r="AM270" s="615"/>
      <c r="AN270" s="615"/>
      <c r="AO270" s="615"/>
      <c r="AP270" s="615"/>
      <c r="AQ270" s="615"/>
      <c r="AR270" s="615"/>
      <c r="AS270" s="615"/>
      <c r="AT270" s="615"/>
      <c r="AU270" s="615"/>
      <c r="AV270" s="615"/>
      <c r="AW270" s="615"/>
      <c r="AX270" s="615"/>
      <c r="AY270" s="615"/>
    </row>
    <row r="271" spans="1:96">
      <c r="A271" s="7197"/>
      <c r="B271" s="1635" t="s">
        <v>471</v>
      </c>
      <c r="C271" s="1775">
        <f>SUM(D271+E271)</f>
        <v>0</v>
      </c>
      <c r="D271" s="1776">
        <f t="shared" si="90"/>
        <v>0</v>
      </c>
      <c r="E271" s="1777">
        <f t="shared" si="90"/>
        <v>0</v>
      </c>
      <c r="F271" s="933"/>
      <c r="G271" s="1526"/>
      <c r="H271" s="933"/>
      <c r="I271" s="1526"/>
      <c r="J271" s="933"/>
      <c r="K271" s="1526"/>
      <c r="L271" s="933"/>
      <c r="M271" s="1526"/>
      <c r="N271" s="933"/>
      <c r="O271" s="1526"/>
      <c r="P271" s="933"/>
      <c r="Q271" s="1526"/>
      <c r="R271" s="933"/>
      <c r="S271" s="1526"/>
      <c r="T271" s="933"/>
      <c r="U271" s="1625"/>
      <c r="V271" s="1525"/>
      <c r="W271" s="1068"/>
      <c r="X271" s="1904"/>
      <c r="Y271" s="1905"/>
      <c r="Z271" s="1626"/>
      <c r="AA271" s="1526"/>
      <c r="AB271" s="933"/>
      <c r="AC271" s="945"/>
      <c r="AD271" s="962" t="str">
        <f>CA271&amp;CB271&amp;CC271&amp;CD271&amp;CE271&amp;CF271&amp;CG271&amp;CH271</f>
        <v/>
      </c>
      <c r="AE271" s="615"/>
      <c r="AF271" s="615"/>
      <c r="AG271" s="615"/>
      <c r="AH271" s="615"/>
      <c r="AI271" s="615"/>
      <c r="AJ271" s="615"/>
      <c r="AK271" s="615"/>
      <c r="AL271" s="615"/>
      <c r="AM271" s="615"/>
      <c r="AN271" s="615"/>
      <c r="AO271" s="615"/>
      <c r="AP271" s="615"/>
      <c r="AQ271" s="615"/>
      <c r="AR271" s="615"/>
      <c r="AS271" s="615"/>
      <c r="AT271" s="615"/>
      <c r="AU271" s="615"/>
      <c r="AV271" s="615"/>
      <c r="AW271" s="615"/>
      <c r="AX271" s="615"/>
      <c r="AY271" s="615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>
      <c r="A272" s="7197"/>
      <c r="B272" s="1637" t="s">
        <v>472</v>
      </c>
      <c r="C272" s="1605">
        <f>SUM(D272+E272)</f>
        <v>0</v>
      </c>
      <c r="D272" s="1596">
        <f t="shared" si="90"/>
        <v>0</v>
      </c>
      <c r="E272" s="1906">
        <f t="shared" si="90"/>
        <v>0</v>
      </c>
      <c r="F272" s="933"/>
      <c r="G272" s="1526"/>
      <c r="H272" s="933"/>
      <c r="I272" s="1526"/>
      <c r="J272" s="933"/>
      <c r="K272" s="1526"/>
      <c r="L272" s="933"/>
      <c r="M272" s="1526"/>
      <c r="N272" s="933"/>
      <c r="O272" s="1526"/>
      <c r="P272" s="933"/>
      <c r="Q272" s="1526"/>
      <c r="R272" s="933"/>
      <c r="S272" s="1526"/>
      <c r="T272" s="933"/>
      <c r="U272" s="1625"/>
      <c r="V272" s="1525"/>
      <c r="W272" s="1068"/>
      <c r="X272" s="1904"/>
      <c r="Y272" s="1905"/>
      <c r="Z272" s="1626"/>
      <c r="AA272" s="1526"/>
      <c r="AB272" s="933"/>
      <c r="AC272" s="945"/>
      <c r="AD272" s="960" t="str">
        <f>CA272&amp;CB272&amp;CC272&amp;CD272&amp;CE272&amp;CF272&amp;CG272&amp;CH272</f>
        <v/>
      </c>
      <c r="AE272" s="615"/>
      <c r="AF272" s="615"/>
      <c r="AG272" s="615"/>
      <c r="AH272" s="615"/>
      <c r="AI272" s="615"/>
      <c r="AJ272" s="615"/>
      <c r="AK272" s="615"/>
      <c r="AL272" s="615"/>
      <c r="AM272" s="615"/>
      <c r="AN272" s="615"/>
      <c r="AO272" s="615"/>
      <c r="AP272" s="615"/>
      <c r="AQ272" s="615"/>
      <c r="AR272" s="615"/>
      <c r="AS272" s="615"/>
      <c r="AT272" s="615"/>
      <c r="AU272" s="615"/>
      <c r="AV272" s="615"/>
      <c r="AW272" s="615"/>
      <c r="AX272" s="615"/>
      <c r="AY272" s="615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>
      <c r="A273" s="7197"/>
      <c r="B273" s="1774" t="s">
        <v>473</v>
      </c>
      <c r="C273" s="1605">
        <f>SUM(D273+E273)</f>
        <v>0</v>
      </c>
      <c r="D273" s="1596">
        <f t="shared" si="90"/>
        <v>0</v>
      </c>
      <c r="E273" s="1906">
        <f t="shared" si="90"/>
        <v>0</v>
      </c>
      <c r="F273" s="1530"/>
      <c r="G273" s="1535"/>
      <c r="H273" s="1530"/>
      <c r="I273" s="1535"/>
      <c r="J273" s="1530"/>
      <c r="K273" s="1535"/>
      <c r="L273" s="1530"/>
      <c r="M273" s="1535"/>
      <c r="N273" s="1530"/>
      <c r="O273" s="1535"/>
      <c r="P273" s="1530"/>
      <c r="Q273" s="1535"/>
      <c r="R273" s="1530"/>
      <c r="S273" s="1535"/>
      <c r="T273" s="1530"/>
      <c r="U273" s="1630"/>
      <c r="V273" s="1534"/>
      <c r="W273" s="1717"/>
      <c r="X273" s="1907"/>
      <c r="Y273" s="1680"/>
      <c r="Z273" s="1606"/>
      <c r="AA273" s="1535"/>
      <c r="AB273" s="1530"/>
      <c r="AC273" s="5335"/>
      <c r="AD273" s="960" t="str">
        <f t="shared" ref="AD273:AD274" si="106">CA273&amp;CB273&amp;CC273&amp;CD273&amp;CE273&amp;CF273&amp;CG273&amp;CH273</f>
        <v/>
      </c>
      <c r="AE273" s="615"/>
      <c r="AF273" s="615"/>
      <c r="AG273" s="615"/>
      <c r="AH273" s="615"/>
      <c r="AI273" s="615"/>
      <c r="AJ273" s="615"/>
      <c r="AK273" s="615"/>
      <c r="AL273" s="615"/>
      <c r="AM273" s="615"/>
      <c r="AN273" s="615"/>
      <c r="AO273" s="615"/>
      <c r="AP273" s="615"/>
      <c r="AQ273" s="615"/>
      <c r="AR273" s="615"/>
      <c r="AS273" s="615"/>
      <c r="AT273" s="615"/>
      <c r="AU273" s="615"/>
      <c r="AV273" s="615"/>
      <c r="AW273" s="615"/>
      <c r="AX273" s="615"/>
      <c r="AY273" s="615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>
      <c r="A274" s="7198"/>
      <c r="B274" s="1639" t="s">
        <v>474</v>
      </c>
      <c r="C274" s="1612">
        <f>SUM(D274+E274)</f>
        <v>0</v>
      </c>
      <c r="D274" s="1599">
        <f t="shared" si="90"/>
        <v>0</v>
      </c>
      <c r="E274" s="1908">
        <f t="shared" si="90"/>
        <v>0</v>
      </c>
      <c r="F274" s="1074"/>
      <c r="G274" s="1581"/>
      <c r="H274" s="1074"/>
      <c r="I274" s="1581"/>
      <c r="J274" s="1074"/>
      <c r="K274" s="1581"/>
      <c r="L274" s="1074"/>
      <c r="M274" s="1581"/>
      <c r="N274" s="1074"/>
      <c r="O274" s="1581"/>
      <c r="P274" s="1074"/>
      <c r="Q274" s="1581"/>
      <c r="R274" s="1074"/>
      <c r="S274" s="1581"/>
      <c r="T274" s="1074"/>
      <c r="U274" s="1909"/>
      <c r="V274" s="942"/>
      <c r="W274" s="1910"/>
      <c r="X274" s="1083"/>
      <c r="Y274" s="1911"/>
      <c r="Z274" s="1619"/>
      <c r="AA274" s="1581"/>
      <c r="AB274" s="1074"/>
      <c r="AC274" s="945"/>
      <c r="AD274" s="960" t="str">
        <f t="shared" si="106"/>
        <v/>
      </c>
      <c r="AE274" s="615"/>
      <c r="AF274" s="615"/>
      <c r="AG274" s="615"/>
      <c r="AH274" s="615"/>
      <c r="AI274" s="615"/>
      <c r="AJ274" s="615"/>
      <c r="AK274" s="615"/>
      <c r="AL274" s="615"/>
      <c r="AM274" s="615"/>
      <c r="AN274" s="615"/>
      <c r="AO274" s="615"/>
      <c r="AP274" s="615"/>
      <c r="AQ274" s="615"/>
      <c r="AR274" s="615"/>
      <c r="AS274" s="615"/>
      <c r="AT274" s="615"/>
      <c r="AU274" s="615"/>
      <c r="AV274" s="615"/>
      <c r="AW274" s="615"/>
      <c r="AX274" s="615"/>
      <c r="AY274" s="615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>
      <c r="A275" s="615"/>
      <c r="B275" s="615"/>
      <c r="C275" s="615"/>
      <c r="D275" s="615"/>
      <c r="E275" s="615"/>
      <c r="F275" s="615"/>
      <c r="G275" s="615"/>
      <c r="H275" s="615"/>
      <c r="I275" s="615"/>
      <c r="J275" s="615"/>
      <c r="K275" s="615"/>
      <c r="L275" s="615"/>
      <c r="M275" s="615"/>
      <c r="N275" s="615"/>
      <c r="O275" s="615"/>
      <c r="P275" s="615"/>
      <c r="Q275" s="615"/>
      <c r="R275" s="615"/>
      <c r="S275" s="615"/>
      <c r="T275" s="615"/>
      <c r="U275" s="615"/>
      <c r="V275" s="615"/>
      <c r="W275" s="615"/>
      <c r="X275" s="615"/>
      <c r="Y275" s="615"/>
      <c r="Z275" s="615"/>
      <c r="AA275" s="615"/>
      <c r="AB275" s="615"/>
      <c r="AC275" s="615"/>
      <c r="AD275" s="615"/>
      <c r="AE275" s="615"/>
      <c r="AF275" s="615"/>
      <c r="AG275" s="615"/>
      <c r="AH275" s="615"/>
      <c r="AI275" s="615"/>
      <c r="AJ275" s="615"/>
      <c r="AK275" s="615"/>
      <c r="AL275" s="615"/>
      <c r="AM275" s="615"/>
      <c r="AN275" s="615"/>
      <c r="AO275" s="615"/>
      <c r="AP275" s="615"/>
      <c r="AQ275" s="615"/>
      <c r="AR275" s="615"/>
      <c r="AS275" s="615"/>
      <c r="AT275" s="615"/>
      <c r="AU275" s="615"/>
      <c r="AV275" s="615"/>
      <c r="AW275" s="615"/>
      <c r="AX275" s="615"/>
      <c r="AY275" s="615"/>
    </row>
    <row r="276" spans="1:96">
      <c r="A276" s="615"/>
      <c r="B276" s="615"/>
      <c r="C276" s="615"/>
      <c r="D276" s="615"/>
      <c r="E276" s="615"/>
      <c r="F276" s="615"/>
      <c r="G276" s="615"/>
      <c r="H276" s="615"/>
      <c r="I276" s="615"/>
      <c r="J276" s="615"/>
      <c r="K276" s="615"/>
      <c r="L276" s="615"/>
      <c r="M276" s="615"/>
      <c r="N276" s="615"/>
      <c r="O276" s="615"/>
      <c r="P276" s="615"/>
      <c r="Q276" s="615"/>
      <c r="R276" s="615"/>
      <c r="S276" s="615"/>
      <c r="T276" s="615"/>
      <c r="U276" s="615"/>
      <c r="V276" s="615"/>
      <c r="W276" s="615"/>
      <c r="X276" s="615"/>
      <c r="Y276" s="615"/>
      <c r="Z276" s="615"/>
      <c r="AA276" s="615"/>
      <c r="AB276" s="615"/>
      <c r="AC276" s="615"/>
      <c r="AD276" s="615"/>
      <c r="AE276" s="615"/>
      <c r="AF276" s="615"/>
      <c r="AG276" s="615"/>
      <c r="AH276" s="615"/>
      <c r="AI276" s="615"/>
      <c r="AJ276" s="615"/>
      <c r="AK276" s="615"/>
      <c r="AL276" s="615"/>
      <c r="AM276" s="615"/>
      <c r="AN276" s="615"/>
      <c r="AO276" s="615"/>
      <c r="AP276" s="615"/>
      <c r="AQ276" s="615"/>
      <c r="AR276" s="615"/>
      <c r="AS276" s="615"/>
      <c r="AT276" s="615"/>
      <c r="AU276" s="615"/>
      <c r="AV276" s="615"/>
      <c r="AW276" s="615"/>
      <c r="AX276" s="615"/>
      <c r="AY276" s="615"/>
    </row>
    <row r="277" spans="1:96" ht="12" customHeight="1">
      <c r="A277" s="615"/>
      <c r="B277" s="615"/>
      <c r="C277" s="615"/>
      <c r="D277" s="615"/>
      <c r="E277" s="615"/>
      <c r="F277" s="615"/>
      <c r="G277" s="615"/>
      <c r="H277" s="615"/>
      <c r="I277" s="615"/>
      <c r="J277" s="615"/>
      <c r="K277" s="615"/>
      <c r="L277" s="615"/>
      <c r="M277" s="615"/>
      <c r="N277" s="615"/>
      <c r="O277" s="615"/>
      <c r="P277" s="615"/>
      <c r="Q277" s="615"/>
      <c r="R277" s="615"/>
      <c r="S277" s="615"/>
      <c r="T277" s="615"/>
      <c r="U277" s="615"/>
      <c r="V277" s="615"/>
      <c r="W277" s="615"/>
      <c r="X277" s="615"/>
      <c r="Y277" s="615"/>
      <c r="Z277" s="615"/>
      <c r="AA277" s="615"/>
      <c r="AB277" s="615"/>
      <c r="AC277" s="615"/>
      <c r="AD277" s="615"/>
      <c r="AE277" s="615"/>
      <c r="AF277" s="615"/>
      <c r="AG277" s="615"/>
      <c r="AH277" s="615"/>
      <c r="AI277" s="615"/>
      <c r="AJ277" s="615"/>
      <c r="AK277" s="615"/>
      <c r="AL277" s="615"/>
      <c r="AM277" s="615"/>
      <c r="AN277" s="615"/>
      <c r="AO277" s="615"/>
      <c r="AP277" s="615"/>
      <c r="AQ277" s="615"/>
      <c r="AR277" s="615"/>
      <c r="AS277" s="615"/>
      <c r="AT277" s="615"/>
      <c r="AU277" s="615"/>
      <c r="AV277" s="615"/>
      <c r="AW277" s="615"/>
      <c r="AX277" s="615"/>
      <c r="AY277" s="615"/>
    </row>
    <row r="278" spans="1:96" ht="18" hidden="1" customHeight="1">
      <c r="A278" s="1069">
        <f>SUM(C13:C15,C20:C41,B46:B49,B54:B57,C61:C67,B72:B74,B80:B83,B86:F87,C90:G93,C97:C102,C108:C117,C122:C158,C163:C168,C173:C178,C183:C186,C192:C194,C199:C201,C206:C208,C213:C215,E219:H221,E223:F226,C230:D231,C237:E241,C246:C255,C260:C265,C270:C274)</f>
        <v>36</v>
      </c>
      <c r="B278" s="1069">
        <f>SUM(CK20:CR274)</f>
        <v>0</v>
      </c>
      <c r="C278" s="615"/>
      <c r="D278" s="615"/>
      <c r="E278" s="615"/>
      <c r="F278" s="615"/>
      <c r="G278" s="615"/>
      <c r="H278" s="615"/>
      <c r="I278" s="615"/>
      <c r="J278" s="615"/>
      <c r="K278" s="615"/>
      <c r="L278" s="615"/>
      <c r="M278" s="615"/>
      <c r="N278" s="615"/>
      <c r="O278" s="615"/>
      <c r="P278" s="615"/>
      <c r="Q278" s="615"/>
      <c r="R278" s="615"/>
      <c r="S278" s="615"/>
      <c r="T278" s="615"/>
      <c r="U278" s="615"/>
      <c r="V278" s="615"/>
      <c r="W278" s="615"/>
      <c r="X278" s="615"/>
      <c r="Y278" s="615"/>
      <c r="Z278" s="615"/>
      <c r="AA278" s="615"/>
      <c r="AB278" s="615"/>
      <c r="AC278" s="615"/>
      <c r="AD278" s="615"/>
      <c r="AE278" s="615"/>
      <c r="AF278" s="615"/>
      <c r="AG278" s="615"/>
      <c r="AH278" s="615"/>
      <c r="AI278" s="615"/>
      <c r="AJ278" s="615"/>
      <c r="AK278" s="615"/>
      <c r="AL278" s="615"/>
      <c r="AM278" s="615"/>
      <c r="AN278" s="615"/>
      <c r="AO278" s="615"/>
      <c r="AP278" s="615"/>
      <c r="AQ278" s="615"/>
      <c r="AR278" s="615"/>
      <c r="AS278" s="615"/>
      <c r="AT278" s="615"/>
      <c r="AU278" s="615"/>
      <c r="AV278" s="615"/>
      <c r="AW278" s="615"/>
      <c r="AX278" s="615"/>
      <c r="AY278" s="615"/>
    </row>
    <row r="279" spans="1:96">
      <c r="A279" s="615"/>
      <c r="B279" s="615"/>
      <c r="C279" s="615"/>
      <c r="D279" s="615"/>
      <c r="E279" s="615"/>
      <c r="F279" s="615"/>
      <c r="G279" s="615"/>
      <c r="H279" s="615"/>
      <c r="I279" s="615"/>
      <c r="J279" s="615"/>
      <c r="K279" s="615"/>
      <c r="L279" s="615"/>
      <c r="M279" s="615"/>
      <c r="N279" s="615"/>
      <c r="O279" s="615"/>
      <c r="P279" s="615"/>
      <c r="Q279" s="615"/>
      <c r="R279" s="615"/>
      <c r="S279" s="615"/>
      <c r="T279" s="615"/>
      <c r="U279" s="615"/>
      <c r="V279" s="615"/>
      <c r="W279" s="615"/>
      <c r="X279" s="615"/>
      <c r="Y279" s="615"/>
      <c r="Z279" s="615"/>
      <c r="AA279" s="615"/>
      <c r="AB279" s="615"/>
      <c r="AC279" s="615"/>
      <c r="AD279" s="615"/>
      <c r="AE279" s="615"/>
      <c r="AF279" s="615"/>
      <c r="AG279" s="615"/>
      <c r="AH279" s="615"/>
      <c r="AI279" s="615"/>
      <c r="AJ279" s="615"/>
      <c r="AK279" s="615"/>
      <c r="AL279" s="615"/>
      <c r="AM279" s="615"/>
      <c r="AN279" s="615"/>
      <c r="AO279" s="615"/>
      <c r="AP279" s="615"/>
      <c r="AQ279" s="615"/>
      <c r="AR279" s="615"/>
      <c r="AS279" s="615"/>
      <c r="AT279" s="615"/>
      <c r="AU279" s="615"/>
      <c r="AV279" s="615"/>
      <c r="AW279" s="615"/>
      <c r="AX279" s="615"/>
      <c r="AY279" s="615"/>
    </row>
    <row r="280" spans="1:96">
      <c r="A280" s="615"/>
      <c r="B280" s="615"/>
      <c r="C280" s="615"/>
      <c r="D280" s="615"/>
      <c r="E280" s="615"/>
      <c r="F280" s="615"/>
      <c r="G280" s="615"/>
      <c r="H280" s="615"/>
      <c r="I280" s="615"/>
      <c r="J280" s="615"/>
      <c r="K280" s="615"/>
      <c r="L280" s="615"/>
      <c r="M280" s="615"/>
      <c r="N280" s="615"/>
      <c r="O280" s="615"/>
      <c r="P280" s="615"/>
      <c r="Q280" s="615"/>
      <c r="R280" s="615"/>
      <c r="S280" s="615"/>
      <c r="T280" s="615"/>
      <c r="U280" s="615"/>
      <c r="V280" s="615"/>
      <c r="W280" s="615"/>
      <c r="X280" s="615"/>
      <c r="Y280" s="615"/>
      <c r="Z280" s="615"/>
      <c r="AA280" s="615"/>
      <c r="AB280" s="615"/>
      <c r="AC280" s="615"/>
      <c r="AD280" s="615"/>
      <c r="AE280" s="615"/>
      <c r="AF280" s="615"/>
      <c r="AG280" s="615"/>
      <c r="AH280" s="615"/>
      <c r="AI280" s="615"/>
      <c r="AJ280" s="615"/>
      <c r="AK280" s="615"/>
      <c r="AL280" s="615"/>
      <c r="AM280" s="615"/>
      <c r="AN280" s="615"/>
      <c r="AO280" s="615"/>
      <c r="AP280" s="615"/>
      <c r="AQ280" s="615"/>
      <c r="AR280" s="615"/>
      <c r="AS280" s="615"/>
      <c r="AT280" s="615"/>
      <c r="AU280" s="615"/>
      <c r="AV280" s="615"/>
      <c r="AW280" s="615"/>
      <c r="AX280" s="615"/>
      <c r="AY280" s="615"/>
    </row>
    <row r="281" spans="1:96">
      <c r="A281" s="615"/>
      <c r="B281" s="615"/>
      <c r="C281" s="615"/>
      <c r="D281" s="615"/>
      <c r="E281" s="615"/>
      <c r="F281" s="615"/>
      <c r="G281" s="615"/>
      <c r="H281" s="615"/>
      <c r="I281" s="615"/>
      <c r="J281" s="615"/>
      <c r="K281" s="615"/>
      <c r="L281" s="615"/>
      <c r="M281" s="615"/>
      <c r="N281" s="615"/>
      <c r="O281" s="615"/>
      <c r="P281" s="615"/>
      <c r="Q281" s="615"/>
      <c r="R281" s="615"/>
      <c r="S281" s="615"/>
      <c r="T281" s="615"/>
      <c r="U281" s="615"/>
      <c r="V281" s="615"/>
      <c r="W281" s="615"/>
      <c r="X281" s="615"/>
      <c r="Y281" s="615"/>
      <c r="Z281" s="615"/>
      <c r="AA281" s="615"/>
      <c r="AB281" s="615"/>
      <c r="AC281" s="615"/>
      <c r="AD281" s="615"/>
      <c r="AE281" s="615"/>
      <c r="AF281" s="615"/>
      <c r="AG281" s="615"/>
      <c r="AH281" s="615"/>
      <c r="AI281" s="615"/>
      <c r="AJ281" s="615"/>
      <c r="AK281" s="615"/>
      <c r="AL281" s="615"/>
      <c r="AM281" s="615"/>
      <c r="AN281" s="615"/>
      <c r="AO281" s="615"/>
      <c r="AP281" s="615"/>
      <c r="AQ281" s="615"/>
      <c r="AR281" s="615"/>
      <c r="AS281" s="615"/>
      <c r="AT281" s="615"/>
      <c r="AU281" s="615"/>
      <c r="AV281" s="615"/>
      <c r="AW281" s="615"/>
      <c r="AX281" s="615"/>
      <c r="AY281" s="615"/>
    </row>
    <row r="282" spans="1:96">
      <c r="A282" s="615"/>
      <c r="B282" s="615"/>
      <c r="C282" s="615"/>
      <c r="D282" s="615"/>
      <c r="E282" s="615"/>
      <c r="F282" s="615"/>
      <c r="G282" s="615"/>
      <c r="H282" s="615"/>
      <c r="I282" s="615"/>
      <c r="J282" s="615"/>
      <c r="K282" s="615"/>
      <c r="L282" s="615"/>
      <c r="M282" s="615"/>
      <c r="N282" s="615"/>
      <c r="O282" s="615"/>
      <c r="P282" s="615"/>
      <c r="Q282" s="615"/>
      <c r="R282" s="615"/>
      <c r="S282" s="615"/>
      <c r="T282" s="615"/>
      <c r="U282" s="615"/>
      <c r="V282" s="615"/>
      <c r="W282" s="615"/>
      <c r="X282" s="615"/>
      <c r="Y282" s="615"/>
      <c r="Z282" s="615"/>
      <c r="AA282" s="615"/>
      <c r="AB282" s="615"/>
      <c r="AC282" s="615"/>
      <c r="AD282" s="615"/>
      <c r="AE282" s="615"/>
      <c r="AF282" s="615"/>
      <c r="AG282" s="615"/>
      <c r="AH282" s="615"/>
      <c r="AI282" s="615"/>
      <c r="AJ282" s="615"/>
      <c r="AK282" s="615"/>
      <c r="AL282" s="615"/>
      <c r="AM282" s="615"/>
      <c r="AN282" s="615"/>
      <c r="AO282" s="615"/>
      <c r="AP282" s="615"/>
      <c r="AQ282" s="615"/>
      <c r="AR282" s="615"/>
      <c r="AS282" s="615"/>
      <c r="AT282" s="615"/>
      <c r="AU282" s="615"/>
      <c r="AV282" s="615"/>
      <c r="AW282" s="615"/>
      <c r="AX282" s="615"/>
      <c r="AY282" s="615"/>
    </row>
    <row r="283" spans="1:96">
      <c r="A283" s="615"/>
      <c r="B283" s="615"/>
      <c r="C283" s="615"/>
      <c r="D283" s="615"/>
      <c r="E283" s="615"/>
      <c r="F283" s="615"/>
      <c r="G283" s="615"/>
      <c r="H283" s="615"/>
      <c r="I283" s="615"/>
      <c r="J283" s="615"/>
      <c r="K283" s="615"/>
      <c r="L283" s="615"/>
      <c r="M283" s="615"/>
      <c r="N283" s="615"/>
      <c r="O283" s="615"/>
      <c r="P283" s="615"/>
      <c r="Q283" s="615"/>
      <c r="R283" s="615"/>
      <c r="S283" s="615"/>
      <c r="T283" s="615"/>
      <c r="U283" s="615"/>
      <c r="V283" s="615"/>
      <c r="W283" s="615"/>
      <c r="X283" s="615"/>
      <c r="Y283" s="615"/>
      <c r="Z283" s="615"/>
      <c r="AA283" s="615"/>
      <c r="AB283" s="615"/>
      <c r="AC283" s="615"/>
      <c r="AD283" s="615"/>
      <c r="AE283" s="615"/>
      <c r="AF283" s="615"/>
      <c r="AG283" s="615"/>
      <c r="AH283" s="615"/>
      <c r="AI283" s="615"/>
      <c r="AJ283" s="615"/>
      <c r="AK283" s="615"/>
      <c r="AL283" s="615"/>
      <c r="AM283" s="615"/>
      <c r="AN283" s="615"/>
      <c r="AO283" s="615"/>
      <c r="AP283" s="615"/>
      <c r="AQ283" s="615"/>
      <c r="AR283" s="615"/>
      <c r="AS283" s="615"/>
      <c r="AT283" s="615"/>
      <c r="AU283" s="615"/>
      <c r="AV283" s="615"/>
      <c r="AW283" s="615"/>
      <c r="AX283" s="615"/>
      <c r="AY283" s="615"/>
    </row>
    <row r="284" spans="1:96">
      <c r="A284" s="615"/>
      <c r="B284" s="615"/>
      <c r="C284" s="615"/>
      <c r="D284" s="615"/>
      <c r="E284" s="615"/>
      <c r="F284" s="615"/>
      <c r="G284" s="615"/>
      <c r="H284" s="615"/>
      <c r="I284" s="615"/>
      <c r="J284" s="615"/>
      <c r="K284" s="615"/>
      <c r="L284" s="615"/>
      <c r="M284" s="615"/>
      <c r="N284" s="615"/>
      <c r="O284" s="615"/>
      <c r="P284" s="615"/>
      <c r="Q284" s="615"/>
      <c r="R284" s="615"/>
      <c r="S284" s="615"/>
      <c r="T284" s="615"/>
      <c r="U284" s="615"/>
      <c r="V284" s="615"/>
      <c r="W284" s="615"/>
      <c r="X284" s="615"/>
      <c r="Y284" s="615"/>
      <c r="Z284" s="615"/>
      <c r="AA284" s="615"/>
      <c r="AB284" s="615"/>
      <c r="AC284" s="615"/>
      <c r="AD284" s="615"/>
      <c r="AE284" s="615"/>
      <c r="AF284" s="615"/>
      <c r="AG284" s="615"/>
      <c r="AH284" s="615"/>
      <c r="AI284" s="615"/>
      <c r="AJ284" s="615"/>
      <c r="AK284" s="615"/>
      <c r="AL284" s="615"/>
      <c r="AM284" s="615"/>
      <c r="AN284" s="615"/>
      <c r="AO284" s="615"/>
      <c r="AP284" s="615"/>
      <c r="AQ284" s="615"/>
      <c r="AR284" s="615"/>
      <c r="AS284" s="615"/>
      <c r="AT284" s="615"/>
      <c r="AU284" s="615"/>
      <c r="AV284" s="615"/>
      <c r="AW284" s="615"/>
      <c r="AX284" s="615"/>
      <c r="AY284" s="615"/>
    </row>
    <row r="285" spans="1:96">
      <c r="A285" s="615"/>
      <c r="B285" s="615"/>
      <c r="C285" s="615"/>
      <c r="D285" s="615"/>
      <c r="E285" s="615"/>
      <c r="F285" s="615"/>
      <c r="G285" s="615"/>
      <c r="H285" s="615"/>
      <c r="I285" s="615"/>
      <c r="J285" s="615"/>
      <c r="K285" s="615"/>
      <c r="L285" s="615"/>
      <c r="M285" s="615"/>
      <c r="N285" s="615"/>
      <c r="O285" s="615"/>
      <c r="P285" s="615"/>
      <c r="Q285" s="615"/>
      <c r="R285" s="615"/>
      <c r="S285" s="615"/>
      <c r="T285" s="615"/>
      <c r="U285" s="615"/>
      <c r="V285" s="615"/>
      <c r="W285" s="615"/>
      <c r="X285" s="615"/>
      <c r="Y285" s="615"/>
      <c r="Z285" s="615"/>
      <c r="AA285" s="615"/>
      <c r="AB285" s="615"/>
      <c r="AC285" s="615"/>
      <c r="AD285" s="615"/>
      <c r="AE285" s="615"/>
      <c r="AF285" s="615"/>
      <c r="AG285" s="615"/>
      <c r="AH285" s="615"/>
      <c r="AI285" s="615"/>
      <c r="AJ285" s="615"/>
      <c r="AK285" s="615"/>
      <c r="AL285" s="615"/>
      <c r="AM285" s="615"/>
      <c r="AN285" s="615"/>
      <c r="AO285" s="615"/>
      <c r="AP285" s="615"/>
      <c r="AQ285" s="615"/>
      <c r="AR285" s="615"/>
      <c r="AS285" s="615"/>
      <c r="AT285" s="615"/>
      <c r="AU285" s="615"/>
      <c r="AV285" s="615"/>
      <c r="AW285" s="615"/>
      <c r="AX285" s="615"/>
      <c r="AY285" s="615"/>
    </row>
    <row r="286" spans="1:96">
      <c r="A286" s="615"/>
      <c r="B286" s="615"/>
      <c r="C286" s="615"/>
      <c r="D286" s="615"/>
      <c r="E286" s="615"/>
      <c r="F286" s="615"/>
      <c r="G286" s="615"/>
      <c r="H286" s="615"/>
      <c r="I286" s="615"/>
      <c r="J286" s="615"/>
      <c r="K286" s="615"/>
      <c r="L286" s="615"/>
      <c r="M286" s="615"/>
      <c r="N286" s="615"/>
      <c r="O286" s="615"/>
      <c r="P286" s="615"/>
      <c r="Q286" s="615"/>
      <c r="R286" s="615"/>
      <c r="S286" s="615"/>
      <c r="T286" s="615"/>
      <c r="U286" s="615"/>
      <c r="V286" s="615"/>
      <c r="W286" s="615"/>
      <c r="X286" s="615"/>
      <c r="Y286" s="615"/>
      <c r="Z286" s="615"/>
      <c r="AA286" s="615"/>
      <c r="AB286" s="615"/>
      <c r="AC286" s="615"/>
      <c r="AD286" s="615"/>
      <c r="AE286" s="615"/>
      <c r="AF286" s="615"/>
      <c r="AG286" s="615"/>
      <c r="AH286" s="615"/>
      <c r="AI286" s="615"/>
      <c r="AJ286" s="615"/>
      <c r="AK286" s="615"/>
      <c r="AL286" s="615"/>
      <c r="AM286" s="615"/>
      <c r="AN286" s="615"/>
      <c r="AO286" s="615"/>
      <c r="AP286" s="615"/>
      <c r="AQ286" s="615"/>
      <c r="AR286" s="615"/>
      <c r="AS286" s="615"/>
      <c r="AT286" s="615"/>
      <c r="AU286" s="615"/>
      <c r="AV286" s="615"/>
      <c r="AW286" s="615"/>
      <c r="AX286" s="615"/>
      <c r="AY286" s="615"/>
    </row>
    <row r="287" spans="1:96">
      <c r="A287" s="615"/>
      <c r="B287" s="615"/>
      <c r="C287" s="615"/>
      <c r="D287" s="615"/>
      <c r="E287" s="615"/>
      <c r="F287" s="615"/>
      <c r="G287" s="615"/>
      <c r="H287" s="615"/>
      <c r="I287" s="615"/>
      <c r="J287" s="615"/>
      <c r="K287" s="615"/>
      <c r="L287" s="615"/>
      <c r="M287" s="615"/>
      <c r="N287" s="615"/>
      <c r="O287" s="615"/>
      <c r="P287" s="615"/>
      <c r="Q287" s="615"/>
      <c r="R287" s="615"/>
      <c r="S287" s="615"/>
      <c r="T287" s="615"/>
      <c r="U287" s="615"/>
      <c r="V287" s="615"/>
      <c r="W287" s="615"/>
      <c r="X287" s="615"/>
      <c r="Y287" s="615"/>
      <c r="Z287" s="615"/>
      <c r="AA287" s="615"/>
      <c r="AB287" s="615"/>
      <c r="AC287" s="615"/>
      <c r="AD287" s="615"/>
      <c r="AE287" s="615"/>
      <c r="AF287" s="615"/>
      <c r="AG287" s="615"/>
      <c r="AH287" s="615"/>
      <c r="AI287" s="615"/>
      <c r="AJ287" s="615"/>
      <c r="AK287" s="615"/>
      <c r="AL287" s="615"/>
      <c r="AM287" s="615"/>
      <c r="AN287" s="615"/>
      <c r="AO287" s="615"/>
      <c r="AP287" s="615"/>
      <c r="AQ287" s="615"/>
      <c r="AR287" s="615"/>
      <c r="AS287" s="615"/>
      <c r="AT287" s="615"/>
      <c r="AU287" s="615"/>
      <c r="AV287" s="615"/>
      <c r="AW287" s="615"/>
      <c r="AX287" s="615"/>
      <c r="AY287" s="615"/>
    </row>
    <row r="288" spans="1:96">
      <c r="A288" s="615"/>
      <c r="B288" s="615"/>
      <c r="C288" s="615"/>
      <c r="D288" s="615"/>
      <c r="E288" s="615"/>
      <c r="F288" s="615"/>
      <c r="G288" s="615"/>
      <c r="H288" s="615"/>
      <c r="I288" s="615"/>
      <c r="J288" s="615"/>
      <c r="K288" s="615"/>
      <c r="L288" s="615"/>
      <c r="M288" s="615"/>
      <c r="N288" s="615"/>
      <c r="O288" s="615"/>
      <c r="P288" s="615"/>
      <c r="Q288" s="615"/>
      <c r="R288" s="615"/>
      <c r="S288" s="615"/>
      <c r="T288" s="615"/>
      <c r="U288" s="615"/>
      <c r="V288" s="615"/>
      <c r="W288" s="615"/>
      <c r="X288" s="615"/>
      <c r="Y288" s="615"/>
      <c r="Z288" s="615"/>
      <c r="AA288" s="615"/>
      <c r="AB288" s="615"/>
      <c r="AC288" s="615"/>
      <c r="AD288" s="615"/>
      <c r="AE288" s="615"/>
      <c r="AF288" s="615"/>
      <c r="AG288" s="615"/>
      <c r="AH288" s="615"/>
      <c r="AI288" s="615"/>
      <c r="AJ288" s="615"/>
      <c r="AK288" s="615"/>
      <c r="AL288" s="615"/>
      <c r="AM288" s="615"/>
      <c r="AN288" s="615"/>
      <c r="AO288" s="615"/>
      <c r="AP288" s="615"/>
      <c r="AQ288" s="615"/>
      <c r="AR288" s="615"/>
      <c r="AS288" s="615"/>
      <c r="AT288" s="615"/>
      <c r="AU288" s="615"/>
      <c r="AV288" s="615"/>
      <c r="AW288" s="615"/>
      <c r="AX288" s="615"/>
      <c r="AY288" s="615"/>
    </row>
    <row r="289" spans="1:51">
      <c r="A289" s="615"/>
      <c r="B289" s="615"/>
      <c r="C289" s="615"/>
      <c r="D289" s="615"/>
      <c r="E289" s="615"/>
      <c r="F289" s="615"/>
      <c r="G289" s="615"/>
      <c r="H289" s="615"/>
      <c r="I289" s="615"/>
      <c r="J289" s="615"/>
      <c r="K289" s="615"/>
      <c r="L289" s="615"/>
      <c r="M289" s="615"/>
      <c r="N289" s="615"/>
      <c r="O289" s="615"/>
      <c r="P289" s="615"/>
      <c r="Q289" s="615"/>
      <c r="R289" s="615"/>
      <c r="S289" s="615"/>
      <c r="T289" s="615"/>
      <c r="U289" s="615"/>
      <c r="V289" s="615"/>
      <c r="W289" s="615"/>
      <c r="X289" s="615"/>
      <c r="Y289" s="615"/>
      <c r="Z289" s="615"/>
      <c r="AA289" s="615"/>
      <c r="AB289" s="615"/>
      <c r="AC289" s="615"/>
      <c r="AD289" s="615"/>
      <c r="AE289" s="615"/>
      <c r="AF289" s="615"/>
      <c r="AG289" s="615"/>
      <c r="AH289" s="615"/>
      <c r="AI289" s="615"/>
      <c r="AJ289" s="615"/>
      <c r="AK289" s="615"/>
      <c r="AL289" s="615"/>
      <c r="AM289" s="615"/>
      <c r="AN289" s="615"/>
      <c r="AO289" s="615"/>
      <c r="AP289" s="615"/>
      <c r="AQ289" s="615"/>
      <c r="AR289" s="615"/>
      <c r="AS289" s="615"/>
      <c r="AT289" s="615"/>
      <c r="AU289" s="615"/>
      <c r="AV289" s="615"/>
      <c r="AW289" s="615"/>
      <c r="AX289" s="615"/>
      <c r="AY289" s="615"/>
    </row>
    <row r="290" spans="1:51">
      <c r="A290" s="615"/>
      <c r="B290" s="615"/>
      <c r="C290" s="615"/>
      <c r="D290" s="615"/>
      <c r="E290" s="615"/>
      <c r="F290" s="615"/>
      <c r="G290" s="615"/>
      <c r="H290" s="615"/>
      <c r="I290" s="615"/>
      <c r="J290" s="615"/>
      <c r="K290" s="615"/>
      <c r="L290" s="615"/>
      <c r="M290" s="615"/>
      <c r="N290" s="615"/>
      <c r="O290" s="615"/>
      <c r="P290" s="615"/>
      <c r="Q290" s="615"/>
      <c r="R290" s="615"/>
      <c r="S290" s="615"/>
      <c r="T290" s="615"/>
      <c r="U290" s="615"/>
      <c r="V290" s="615"/>
      <c r="W290" s="615"/>
      <c r="X290" s="615"/>
      <c r="Y290" s="615"/>
      <c r="Z290" s="615"/>
      <c r="AA290" s="615"/>
      <c r="AB290" s="615"/>
      <c r="AC290" s="615"/>
      <c r="AD290" s="615"/>
      <c r="AE290" s="615"/>
      <c r="AF290" s="615"/>
      <c r="AG290" s="615"/>
      <c r="AH290" s="615"/>
      <c r="AI290" s="615"/>
      <c r="AJ290" s="615"/>
      <c r="AK290" s="615"/>
      <c r="AL290" s="615"/>
      <c r="AM290" s="615"/>
      <c r="AN290" s="615"/>
      <c r="AO290" s="615"/>
      <c r="AP290" s="615"/>
      <c r="AQ290" s="615"/>
      <c r="AR290" s="615"/>
      <c r="AS290" s="615"/>
      <c r="AT290" s="615"/>
      <c r="AU290" s="615"/>
      <c r="AV290" s="615"/>
      <c r="AW290" s="615"/>
      <c r="AX290" s="615"/>
      <c r="AY290" s="615"/>
    </row>
    <row r="291" spans="1:51">
      <c r="A291" s="615"/>
      <c r="B291" s="615"/>
      <c r="C291" s="615"/>
      <c r="D291" s="615"/>
      <c r="E291" s="615"/>
      <c r="F291" s="615"/>
      <c r="G291" s="615"/>
      <c r="H291" s="615"/>
      <c r="I291" s="615"/>
      <c r="J291" s="615"/>
      <c r="K291" s="615"/>
      <c r="L291" s="615"/>
      <c r="M291" s="615"/>
      <c r="N291" s="615"/>
      <c r="O291" s="615"/>
      <c r="P291" s="615"/>
      <c r="Q291" s="615"/>
      <c r="R291" s="615"/>
      <c r="S291" s="615"/>
      <c r="T291" s="615"/>
      <c r="U291" s="615"/>
      <c r="V291" s="615"/>
      <c r="W291" s="615"/>
      <c r="X291" s="615"/>
      <c r="Y291" s="615"/>
      <c r="Z291" s="615"/>
      <c r="AA291" s="615"/>
      <c r="AB291" s="615"/>
      <c r="AC291" s="615"/>
      <c r="AD291" s="615"/>
      <c r="AE291" s="615"/>
      <c r="AF291" s="615"/>
      <c r="AG291" s="615"/>
      <c r="AH291" s="615"/>
      <c r="AI291" s="615"/>
      <c r="AJ291" s="615"/>
      <c r="AK291" s="615"/>
      <c r="AL291" s="615"/>
      <c r="AM291" s="615"/>
      <c r="AN291" s="615"/>
      <c r="AO291" s="615"/>
      <c r="AP291" s="615"/>
      <c r="AQ291" s="615"/>
      <c r="AR291" s="615"/>
      <c r="AS291" s="615"/>
      <c r="AT291" s="615"/>
      <c r="AU291" s="615"/>
      <c r="AV291" s="615"/>
      <c r="AW291" s="615"/>
      <c r="AX291" s="615"/>
      <c r="AY291" s="615"/>
    </row>
    <row r="292" spans="1:51">
      <c r="A292" s="615"/>
      <c r="B292" s="615"/>
      <c r="C292" s="615"/>
      <c r="D292" s="615"/>
      <c r="E292" s="615"/>
      <c r="F292" s="615"/>
      <c r="G292" s="615"/>
      <c r="H292" s="615"/>
      <c r="I292" s="615"/>
      <c r="J292" s="615"/>
      <c r="K292" s="615"/>
      <c r="L292" s="615"/>
      <c r="M292" s="615"/>
      <c r="N292" s="615"/>
      <c r="O292" s="615"/>
      <c r="P292" s="615"/>
      <c r="Q292" s="615"/>
      <c r="R292" s="615"/>
      <c r="S292" s="615"/>
      <c r="T292" s="615"/>
      <c r="U292" s="615"/>
      <c r="V292" s="615"/>
      <c r="W292" s="615"/>
      <c r="X292" s="615"/>
      <c r="Y292" s="615"/>
      <c r="Z292" s="615"/>
      <c r="AA292" s="615"/>
      <c r="AB292" s="615"/>
      <c r="AC292" s="615"/>
      <c r="AD292" s="615"/>
      <c r="AE292" s="615"/>
      <c r="AF292" s="615"/>
      <c r="AG292" s="615"/>
      <c r="AH292" s="615"/>
      <c r="AI292" s="615"/>
      <c r="AJ292" s="615"/>
      <c r="AK292" s="615"/>
      <c r="AL292" s="615"/>
      <c r="AM292" s="615"/>
      <c r="AN292" s="615"/>
      <c r="AO292" s="615"/>
      <c r="AP292" s="615"/>
      <c r="AQ292" s="615"/>
      <c r="AR292" s="615"/>
      <c r="AS292" s="615"/>
      <c r="AT292" s="615"/>
      <c r="AU292" s="615"/>
      <c r="AV292" s="615"/>
      <c r="AW292" s="615"/>
      <c r="AX292" s="615"/>
      <c r="AY292" s="615"/>
    </row>
    <row r="293" spans="1:51">
      <c r="A293" s="615"/>
      <c r="B293" s="615"/>
      <c r="C293" s="615"/>
      <c r="D293" s="615"/>
      <c r="E293" s="615"/>
      <c r="F293" s="615"/>
      <c r="G293" s="615"/>
      <c r="H293" s="615"/>
      <c r="I293" s="615"/>
      <c r="J293" s="615"/>
      <c r="K293" s="615"/>
      <c r="L293" s="615"/>
      <c r="M293" s="615"/>
      <c r="N293" s="615"/>
      <c r="O293" s="615"/>
      <c r="P293" s="615"/>
      <c r="Q293" s="615"/>
      <c r="R293" s="615"/>
      <c r="S293" s="615"/>
      <c r="T293" s="615"/>
      <c r="U293" s="615"/>
      <c r="V293" s="615"/>
      <c r="W293" s="615"/>
      <c r="X293" s="615"/>
      <c r="Y293" s="615"/>
      <c r="Z293" s="615"/>
      <c r="AA293" s="615"/>
      <c r="AB293" s="615"/>
      <c r="AC293" s="615"/>
      <c r="AD293" s="615"/>
      <c r="AE293" s="615"/>
      <c r="AF293" s="615"/>
      <c r="AG293" s="615"/>
      <c r="AH293" s="615"/>
      <c r="AI293" s="615"/>
      <c r="AJ293" s="615"/>
      <c r="AK293" s="615"/>
      <c r="AL293" s="615"/>
      <c r="AM293" s="615"/>
      <c r="AN293" s="615"/>
      <c r="AO293" s="615"/>
      <c r="AP293" s="615"/>
      <c r="AQ293" s="615"/>
      <c r="AR293" s="615"/>
      <c r="AS293" s="615"/>
      <c r="AT293" s="615"/>
      <c r="AU293" s="615"/>
      <c r="AV293" s="615"/>
      <c r="AW293" s="615"/>
      <c r="AX293" s="615"/>
      <c r="AY293" s="615"/>
    </row>
    <row r="294" spans="1:51">
      <c r="A294" s="615"/>
      <c r="B294" s="615"/>
      <c r="C294" s="615"/>
      <c r="D294" s="615"/>
      <c r="E294" s="615"/>
      <c r="F294" s="615"/>
      <c r="G294" s="615"/>
      <c r="H294" s="615"/>
      <c r="I294" s="615"/>
      <c r="J294" s="615"/>
      <c r="K294" s="615"/>
      <c r="L294" s="615"/>
      <c r="M294" s="615"/>
      <c r="N294" s="615"/>
      <c r="O294" s="615"/>
      <c r="P294" s="615"/>
      <c r="Q294" s="615"/>
      <c r="R294" s="615"/>
      <c r="S294" s="615"/>
      <c r="T294" s="615"/>
      <c r="U294" s="615"/>
      <c r="V294" s="615"/>
      <c r="W294" s="615"/>
      <c r="X294" s="615"/>
      <c r="Y294" s="615"/>
      <c r="Z294" s="615"/>
      <c r="AA294" s="615"/>
      <c r="AB294" s="615"/>
      <c r="AC294" s="615"/>
      <c r="AD294" s="615"/>
      <c r="AE294" s="615"/>
      <c r="AF294" s="615"/>
      <c r="AG294" s="615"/>
      <c r="AH294" s="615"/>
      <c r="AI294" s="615"/>
      <c r="AJ294" s="615"/>
      <c r="AK294" s="615"/>
      <c r="AL294" s="615"/>
      <c r="AM294" s="615"/>
      <c r="AN294" s="615"/>
      <c r="AO294" s="615"/>
      <c r="AP294" s="615"/>
      <c r="AQ294" s="615"/>
      <c r="AR294" s="615"/>
      <c r="AS294" s="615"/>
      <c r="AT294" s="615"/>
      <c r="AU294" s="615"/>
      <c r="AV294" s="615"/>
      <c r="AW294" s="615"/>
      <c r="AX294" s="615"/>
      <c r="AY294" s="615"/>
    </row>
    <row r="295" spans="1:51">
      <c r="A295" s="615"/>
      <c r="B295" s="615"/>
      <c r="C295" s="615"/>
      <c r="D295" s="615"/>
      <c r="E295" s="615"/>
      <c r="F295" s="615"/>
      <c r="G295" s="615"/>
      <c r="H295" s="615"/>
      <c r="I295" s="615"/>
      <c r="J295" s="615"/>
      <c r="K295" s="615"/>
      <c r="L295" s="615"/>
      <c r="M295" s="615"/>
      <c r="N295" s="615"/>
      <c r="O295" s="615"/>
      <c r="P295" s="615"/>
      <c r="Q295" s="615"/>
      <c r="R295" s="615"/>
      <c r="S295" s="615"/>
      <c r="T295" s="615"/>
      <c r="U295" s="615"/>
      <c r="V295" s="615"/>
      <c r="W295" s="615"/>
      <c r="X295" s="615"/>
      <c r="Y295" s="615"/>
      <c r="Z295" s="615"/>
      <c r="AA295" s="615"/>
      <c r="AB295" s="615"/>
      <c r="AC295" s="615"/>
      <c r="AD295" s="615"/>
      <c r="AE295" s="615"/>
      <c r="AF295" s="615"/>
      <c r="AG295" s="615"/>
      <c r="AH295" s="615"/>
      <c r="AI295" s="615"/>
      <c r="AJ295" s="615"/>
      <c r="AK295" s="615"/>
      <c r="AL295" s="615"/>
      <c r="AM295" s="615"/>
      <c r="AN295" s="615"/>
      <c r="AO295" s="615"/>
      <c r="AP295" s="615"/>
      <c r="AQ295" s="615"/>
      <c r="AR295" s="615"/>
      <c r="AS295" s="615"/>
      <c r="AT295" s="615"/>
      <c r="AU295" s="615"/>
      <c r="AV295" s="615"/>
      <c r="AW295" s="615"/>
      <c r="AX295" s="615"/>
      <c r="AY295" s="615"/>
    </row>
    <row r="296" spans="1:51">
      <c r="A296" s="615"/>
      <c r="B296" s="615"/>
      <c r="C296" s="615"/>
      <c r="D296" s="615"/>
      <c r="E296" s="615"/>
      <c r="F296" s="615"/>
      <c r="G296" s="615"/>
      <c r="H296" s="615"/>
      <c r="I296" s="615"/>
      <c r="J296" s="615"/>
      <c r="K296" s="615"/>
      <c r="L296" s="615"/>
      <c r="M296" s="615"/>
      <c r="N296" s="615"/>
      <c r="O296" s="615"/>
      <c r="P296" s="615"/>
      <c r="Q296" s="615"/>
      <c r="R296" s="615"/>
      <c r="S296" s="615"/>
      <c r="T296" s="615"/>
      <c r="U296" s="615"/>
      <c r="V296" s="615"/>
      <c r="W296" s="615"/>
      <c r="X296" s="615"/>
      <c r="Y296" s="615"/>
      <c r="Z296" s="615"/>
      <c r="AA296" s="615"/>
      <c r="AB296" s="615"/>
      <c r="AC296" s="615"/>
      <c r="AD296" s="615"/>
      <c r="AE296" s="615"/>
      <c r="AF296" s="615"/>
      <c r="AG296" s="615"/>
      <c r="AH296" s="615"/>
      <c r="AI296" s="615"/>
      <c r="AJ296" s="615"/>
      <c r="AK296" s="615"/>
      <c r="AL296" s="615"/>
      <c r="AM296" s="615"/>
      <c r="AN296" s="615"/>
      <c r="AO296" s="615"/>
      <c r="AP296" s="615"/>
      <c r="AQ296" s="615"/>
      <c r="AR296" s="615"/>
      <c r="AS296" s="615"/>
      <c r="AT296" s="615"/>
      <c r="AU296" s="615"/>
      <c r="AV296" s="615"/>
      <c r="AW296" s="615"/>
      <c r="AX296" s="615"/>
      <c r="AY296" s="615"/>
    </row>
    <row r="297" spans="1:51">
      <c r="A297" s="615"/>
      <c r="B297" s="615"/>
      <c r="C297" s="615"/>
      <c r="D297" s="615"/>
      <c r="E297" s="615"/>
      <c r="F297" s="615"/>
      <c r="G297" s="615"/>
      <c r="H297" s="615"/>
      <c r="I297" s="615"/>
      <c r="J297" s="615"/>
      <c r="K297" s="615"/>
      <c r="L297" s="615"/>
      <c r="M297" s="615"/>
      <c r="N297" s="615"/>
      <c r="O297" s="615"/>
      <c r="P297" s="615"/>
      <c r="Q297" s="615"/>
      <c r="R297" s="615"/>
      <c r="S297" s="615"/>
      <c r="T297" s="615"/>
      <c r="U297" s="615"/>
      <c r="V297" s="615"/>
      <c r="W297" s="615"/>
      <c r="X297" s="615"/>
      <c r="Y297" s="615"/>
      <c r="Z297" s="615"/>
      <c r="AA297" s="615"/>
      <c r="AB297" s="615"/>
      <c r="AC297" s="615"/>
      <c r="AD297" s="615"/>
      <c r="AE297" s="615"/>
      <c r="AF297" s="615"/>
      <c r="AG297" s="615"/>
      <c r="AH297" s="615"/>
      <c r="AI297" s="615"/>
      <c r="AJ297" s="615"/>
      <c r="AK297" s="615"/>
      <c r="AL297" s="615"/>
      <c r="AM297" s="615"/>
      <c r="AN297" s="615"/>
      <c r="AO297" s="615"/>
      <c r="AP297" s="615"/>
      <c r="AQ297" s="615"/>
      <c r="AR297" s="615"/>
      <c r="AS297" s="615"/>
      <c r="AT297" s="615"/>
      <c r="AU297" s="615"/>
      <c r="AV297" s="615"/>
      <c r="AW297" s="615"/>
      <c r="AX297" s="615"/>
      <c r="AY297" s="615"/>
    </row>
    <row r="298" spans="1:51">
      <c r="A298" s="615"/>
      <c r="B298" s="615"/>
      <c r="C298" s="615"/>
      <c r="D298" s="615"/>
      <c r="E298" s="615"/>
      <c r="F298" s="615"/>
      <c r="G298" s="615"/>
      <c r="H298" s="615"/>
      <c r="I298" s="615"/>
      <c r="J298" s="615"/>
      <c r="K298" s="615"/>
      <c r="L298" s="615"/>
      <c r="M298" s="615"/>
      <c r="N298" s="615"/>
      <c r="O298" s="615"/>
      <c r="P298" s="615"/>
      <c r="Q298" s="615"/>
      <c r="R298" s="615"/>
      <c r="S298" s="615"/>
      <c r="T298" s="615"/>
      <c r="U298" s="615"/>
      <c r="V298" s="615"/>
      <c r="W298" s="615"/>
      <c r="X298" s="615"/>
      <c r="Y298" s="615"/>
      <c r="Z298" s="615"/>
      <c r="AA298" s="615"/>
      <c r="AB298" s="615"/>
      <c r="AC298" s="615"/>
      <c r="AD298" s="615"/>
      <c r="AE298" s="615"/>
      <c r="AF298" s="615"/>
      <c r="AG298" s="615"/>
      <c r="AH298" s="615"/>
      <c r="AI298" s="615"/>
      <c r="AJ298" s="615"/>
      <c r="AK298" s="615"/>
      <c r="AL298" s="615"/>
      <c r="AM298" s="615"/>
      <c r="AN298" s="615"/>
      <c r="AO298" s="615"/>
      <c r="AP298" s="615"/>
      <c r="AQ298" s="615"/>
      <c r="AR298" s="615"/>
      <c r="AS298" s="615"/>
      <c r="AT298" s="615"/>
      <c r="AU298" s="615"/>
      <c r="AV298" s="615"/>
      <c r="AW298" s="615"/>
      <c r="AX298" s="615"/>
      <c r="AY298" s="615"/>
    </row>
    <row r="299" spans="1:51">
      <c r="A299" s="615"/>
      <c r="B299" s="615"/>
      <c r="C299" s="615"/>
      <c r="D299" s="615"/>
      <c r="E299" s="615"/>
      <c r="F299" s="615"/>
      <c r="G299" s="615"/>
      <c r="H299" s="615"/>
      <c r="I299" s="615"/>
      <c r="J299" s="615"/>
      <c r="K299" s="615"/>
      <c r="L299" s="615"/>
      <c r="M299" s="615"/>
      <c r="N299" s="615"/>
      <c r="O299" s="615"/>
      <c r="P299" s="615"/>
      <c r="Q299" s="615"/>
      <c r="R299" s="615"/>
      <c r="S299" s="615"/>
      <c r="T299" s="615"/>
      <c r="U299" s="615"/>
      <c r="V299" s="615"/>
      <c r="W299" s="615"/>
      <c r="X299" s="615"/>
      <c r="Y299" s="615"/>
      <c r="Z299" s="615"/>
      <c r="AA299" s="615"/>
      <c r="AB299" s="615"/>
      <c r="AC299" s="615"/>
      <c r="AD299" s="615"/>
      <c r="AE299" s="615"/>
      <c r="AF299" s="615"/>
      <c r="AG299" s="615"/>
      <c r="AH299" s="615"/>
      <c r="AI299" s="615"/>
      <c r="AJ299" s="615"/>
      <c r="AK299" s="615"/>
      <c r="AL299" s="615"/>
      <c r="AM299" s="615"/>
      <c r="AN299" s="615"/>
      <c r="AO299" s="615"/>
      <c r="AP299" s="615"/>
      <c r="AQ299" s="615"/>
      <c r="AR299" s="615"/>
      <c r="AS299" s="615"/>
      <c r="AT299" s="615"/>
      <c r="AU299" s="615"/>
      <c r="AV299" s="615"/>
      <c r="AW299" s="615"/>
      <c r="AX299" s="615"/>
      <c r="AY299" s="615"/>
    </row>
    <row r="300" spans="1:51">
      <c r="A300" s="615"/>
      <c r="B300" s="615"/>
      <c r="C300" s="615"/>
      <c r="D300" s="615"/>
      <c r="E300" s="615"/>
      <c r="F300" s="615"/>
      <c r="G300" s="615"/>
      <c r="H300" s="615"/>
      <c r="I300" s="615"/>
      <c r="J300" s="615"/>
      <c r="K300" s="615"/>
      <c r="L300" s="615"/>
      <c r="M300" s="615"/>
      <c r="N300" s="615"/>
      <c r="O300" s="615"/>
      <c r="P300" s="615"/>
      <c r="Q300" s="615"/>
      <c r="R300" s="615"/>
      <c r="S300" s="615"/>
      <c r="T300" s="615"/>
      <c r="U300" s="615"/>
      <c r="V300" s="615"/>
      <c r="W300" s="615"/>
      <c r="X300" s="615"/>
      <c r="Y300" s="615"/>
      <c r="Z300" s="615"/>
      <c r="AA300" s="615"/>
      <c r="AB300" s="615"/>
      <c r="AC300" s="615"/>
      <c r="AD300" s="615"/>
      <c r="AE300" s="615"/>
      <c r="AF300" s="615"/>
      <c r="AG300" s="615"/>
      <c r="AH300" s="615"/>
      <c r="AI300" s="615"/>
      <c r="AJ300" s="615"/>
      <c r="AK300" s="615"/>
      <c r="AL300" s="615"/>
      <c r="AM300" s="615"/>
      <c r="AN300" s="615"/>
      <c r="AO300" s="615"/>
      <c r="AP300" s="615"/>
      <c r="AQ300" s="615"/>
      <c r="AR300" s="615"/>
      <c r="AS300" s="615"/>
      <c r="AT300" s="615"/>
      <c r="AU300" s="615"/>
      <c r="AV300" s="615"/>
      <c r="AW300" s="615"/>
      <c r="AX300" s="615"/>
      <c r="AY300" s="615"/>
    </row>
    <row r="301" spans="1:51">
      <c r="A301" s="615"/>
      <c r="B301" s="615"/>
      <c r="C301" s="615"/>
      <c r="D301" s="615"/>
      <c r="E301" s="615"/>
      <c r="F301" s="615"/>
      <c r="G301" s="615"/>
      <c r="H301" s="615"/>
      <c r="I301" s="615"/>
      <c r="J301" s="615"/>
      <c r="K301" s="615"/>
      <c r="L301" s="615"/>
      <c r="M301" s="615"/>
      <c r="N301" s="615"/>
      <c r="O301" s="615"/>
      <c r="P301" s="615"/>
      <c r="Q301" s="615"/>
      <c r="R301" s="615"/>
      <c r="S301" s="615"/>
      <c r="T301" s="615"/>
      <c r="U301" s="615"/>
      <c r="V301" s="615"/>
      <c r="W301" s="615"/>
      <c r="X301" s="615"/>
      <c r="Y301" s="615"/>
      <c r="Z301" s="615"/>
      <c r="AA301" s="615"/>
      <c r="AB301" s="615"/>
      <c r="AC301" s="615"/>
      <c r="AD301" s="615"/>
      <c r="AE301" s="615"/>
      <c r="AF301" s="615"/>
      <c r="AG301" s="615"/>
      <c r="AH301" s="615"/>
      <c r="AI301" s="615"/>
      <c r="AJ301" s="615"/>
      <c r="AK301" s="615"/>
      <c r="AL301" s="615"/>
      <c r="AM301" s="615"/>
      <c r="AN301" s="615"/>
      <c r="AO301" s="615"/>
      <c r="AP301" s="615"/>
      <c r="AQ301" s="615"/>
      <c r="AR301" s="615"/>
      <c r="AS301" s="615"/>
      <c r="AT301" s="615"/>
      <c r="AU301" s="615"/>
      <c r="AV301" s="615"/>
      <c r="AW301" s="615"/>
      <c r="AX301" s="615"/>
      <c r="AY301" s="615"/>
    </row>
    <row r="302" spans="1:51">
      <c r="A302" s="615"/>
      <c r="B302" s="615"/>
      <c r="C302" s="615"/>
      <c r="D302" s="615"/>
      <c r="E302" s="615"/>
      <c r="F302" s="615"/>
      <c r="G302" s="615"/>
      <c r="H302" s="615"/>
      <c r="I302" s="615"/>
      <c r="J302" s="615"/>
      <c r="K302" s="615"/>
      <c r="L302" s="615"/>
      <c r="M302" s="615"/>
      <c r="N302" s="615"/>
      <c r="O302" s="615"/>
      <c r="P302" s="615"/>
      <c r="Q302" s="615"/>
      <c r="R302" s="615"/>
      <c r="S302" s="615"/>
      <c r="T302" s="615"/>
      <c r="U302" s="615"/>
      <c r="V302" s="615"/>
      <c r="W302" s="615"/>
      <c r="X302" s="615"/>
      <c r="Y302" s="615"/>
      <c r="Z302" s="615"/>
      <c r="AA302" s="615"/>
      <c r="AB302" s="615"/>
      <c r="AC302" s="615"/>
      <c r="AD302" s="615"/>
      <c r="AE302" s="615"/>
      <c r="AF302" s="615"/>
      <c r="AG302" s="615"/>
      <c r="AH302" s="615"/>
      <c r="AI302" s="615"/>
      <c r="AJ302" s="615"/>
      <c r="AK302" s="615"/>
      <c r="AL302" s="615"/>
      <c r="AM302" s="615"/>
      <c r="AN302" s="615"/>
      <c r="AO302" s="615"/>
      <c r="AP302" s="615"/>
      <c r="AQ302" s="615"/>
      <c r="AR302" s="615"/>
      <c r="AS302" s="615"/>
      <c r="AT302" s="615"/>
      <c r="AU302" s="615"/>
      <c r="AV302" s="615"/>
      <c r="AW302" s="615"/>
      <c r="AX302" s="615"/>
      <c r="AY302" s="615"/>
    </row>
    <row r="303" spans="1:51">
      <c r="A303" s="615"/>
      <c r="B303" s="615"/>
      <c r="C303" s="615"/>
      <c r="D303" s="615"/>
      <c r="E303" s="615"/>
      <c r="F303" s="615"/>
      <c r="G303" s="615"/>
      <c r="H303" s="615"/>
      <c r="I303" s="615"/>
      <c r="J303" s="615"/>
      <c r="K303" s="615"/>
      <c r="L303" s="615"/>
      <c r="M303" s="615"/>
      <c r="N303" s="615"/>
      <c r="O303" s="615"/>
      <c r="P303" s="615"/>
      <c r="Q303" s="615"/>
      <c r="R303" s="615"/>
      <c r="S303" s="615"/>
      <c r="T303" s="615"/>
      <c r="U303" s="615"/>
      <c r="V303" s="615"/>
      <c r="W303" s="615"/>
      <c r="X303" s="615"/>
      <c r="Y303" s="615"/>
      <c r="Z303" s="615"/>
      <c r="AA303" s="615"/>
      <c r="AB303" s="615"/>
      <c r="AC303" s="615"/>
      <c r="AD303" s="615"/>
      <c r="AE303" s="615"/>
      <c r="AF303" s="615"/>
      <c r="AG303" s="615"/>
      <c r="AH303" s="615"/>
      <c r="AI303" s="615"/>
      <c r="AJ303" s="615"/>
      <c r="AK303" s="615"/>
      <c r="AL303" s="615"/>
      <c r="AM303" s="615"/>
      <c r="AN303" s="615"/>
      <c r="AO303" s="615"/>
      <c r="AP303" s="615"/>
      <c r="AQ303" s="615"/>
      <c r="AR303" s="615"/>
      <c r="AS303" s="615"/>
      <c r="AT303" s="615"/>
      <c r="AU303" s="615"/>
      <c r="AV303" s="615"/>
      <c r="AW303" s="615"/>
      <c r="AX303" s="615"/>
      <c r="AY303" s="615"/>
    </row>
    <row r="304" spans="1:51">
      <c r="A304" s="615"/>
      <c r="B304" s="615"/>
      <c r="C304" s="615"/>
      <c r="D304" s="615"/>
      <c r="E304" s="615"/>
      <c r="F304" s="615"/>
      <c r="G304" s="615"/>
      <c r="H304" s="615"/>
      <c r="I304" s="615"/>
      <c r="J304" s="615"/>
      <c r="K304" s="615"/>
      <c r="L304" s="615"/>
      <c r="M304" s="615"/>
      <c r="N304" s="615"/>
      <c r="O304" s="615"/>
      <c r="P304" s="615"/>
      <c r="Q304" s="615"/>
      <c r="R304" s="615"/>
      <c r="S304" s="615"/>
      <c r="T304" s="615"/>
      <c r="U304" s="615"/>
      <c r="V304" s="615"/>
      <c r="W304" s="615"/>
      <c r="X304" s="615"/>
      <c r="Y304" s="615"/>
      <c r="Z304" s="615"/>
      <c r="AA304" s="615"/>
      <c r="AB304" s="615"/>
      <c r="AC304" s="615"/>
      <c r="AD304" s="615"/>
      <c r="AE304" s="615"/>
      <c r="AF304" s="615"/>
      <c r="AG304" s="615"/>
      <c r="AH304" s="615"/>
      <c r="AI304" s="615"/>
      <c r="AJ304" s="615"/>
      <c r="AK304" s="615"/>
      <c r="AL304" s="615"/>
      <c r="AM304" s="615"/>
      <c r="AN304" s="615"/>
      <c r="AO304" s="615"/>
      <c r="AP304" s="615"/>
      <c r="AQ304" s="615"/>
      <c r="AR304" s="615"/>
      <c r="AS304" s="615"/>
      <c r="AT304" s="615"/>
      <c r="AU304" s="615"/>
      <c r="AV304" s="615"/>
      <c r="AW304" s="615"/>
      <c r="AX304" s="615"/>
      <c r="AY304" s="615"/>
    </row>
    <row r="305" spans="1:51">
      <c r="A305" s="615"/>
      <c r="B305" s="615"/>
      <c r="C305" s="615"/>
      <c r="D305" s="615"/>
      <c r="E305" s="615"/>
      <c r="F305" s="615"/>
      <c r="G305" s="615"/>
      <c r="H305" s="615"/>
      <c r="I305" s="615"/>
      <c r="J305" s="615"/>
      <c r="K305" s="615"/>
      <c r="L305" s="615"/>
      <c r="M305" s="615"/>
      <c r="N305" s="615"/>
      <c r="O305" s="615"/>
      <c r="P305" s="615"/>
      <c r="Q305" s="615"/>
      <c r="R305" s="615"/>
      <c r="S305" s="615"/>
      <c r="T305" s="615"/>
      <c r="U305" s="615"/>
      <c r="V305" s="615"/>
      <c r="W305" s="615"/>
      <c r="X305" s="615"/>
      <c r="Y305" s="615"/>
      <c r="Z305" s="615"/>
      <c r="AA305" s="615"/>
      <c r="AB305" s="615"/>
      <c r="AC305" s="615"/>
      <c r="AD305" s="615"/>
      <c r="AE305" s="615"/>
      <c r="AF305" s="615"/>
      <c r="AG305" s="615"/>
      <c r="AH305" s="615"/>
      <c r="AI305" s="615"/>
      <c r="AJ305" s="615"/>
      <c r="AK305" s="615"/>
      <c r="AL305" s="615"/>
      <c r="AM305" s="615"/>
      <c r="AN305" s="615"/>
      <c r="AO305" s="615"/>
      <c r="AP305" s="615"/>
      <c r="AQ305" s="615"/>
      <c r="AR305" s="615"/>
      <c r="AS305" s="615"/>
      <c r="AT305" s="615"/>
      <c r="AU305" s="615"/>
      <c r="AV305" s="615"/>
      <c r="AW305" s="615"/>
      <c r="AX305" s="615"/>
      <c r="AY305" s="615"/>
    </row>
    <row r="306" spans="1:51">
      <c r="A306" s="615"/>
      <c r="B306" s="615"/>
      <c r="C306" s="615"/>
      <c r="D306" s="615"/>
      <c r="E306" s="615"/>
      <c r="F306" s="615"/>
      <c r="G306" s="615"/>
      <c r="H306" s="615"/>
      <c r="I306" s="615"/>
      <c r="J306" s="615"/>
      <c r="K306" s="615"/>
      <c r="L306" s="615"/>
      <c r="M306" s="615"/>
      <c r="N306" s="615"/>
      <c r="O306" s="615"/>
      <c r="P306" s="615"/>
      <c r="Q306" s="615"/>
      <c r="R306" s="615"/>
      <c r="S306" s="615"/>
      <c r="T306" s="615"/>
      <c r="U306" s="615"/>
      <c r="V306" s="615"/>
      <c r="W306" s="615"/>
      <c r="X306" s="615"/>
      <c r="Y306" s="615"/>
      <c r="Z306" s="615"/>
      <c r="AA306" s="615"/>
      <c r="AB306" s="615"/>
      <c r="AC306" s="615"/>
      <c r="AD306" s="615"/>
      <c r="AE306" s="615"/>
      <c r="AF306" s="615"/>
      <c r="AG306" s="615"/>
      <c r="AH306" s="615"/>
      <c r="AI306" s="615"/>
      <c r="AJ306" s="615"/>
      <c r="AK306" s="615"/>
      <c r="AL306" s="615"/>
      <c r="AM306" s="615"/>
      <c r="AN306" s="615"/>
      <c r="AO306" s="615"/>
      <c r="AP306" s="615"/>
      <c r="AQ306" s="615"/>
      <c r="AR306" s="615"/>
      <c r="AS306" s="615"/>
      <c r="AT306" s="615"/>
      <c r="AU306" s="615"/>
      <c r="AV306" s="615"/>
      <c r="AW306" s="615"/>
      <c r="AX306" s="615"/>
      <c r="AY306" s="615"/>
    </row>
    <row r="307" spans="1:51">
      <c r="A307" s="615"/>
      <c r="B307" s="615"/>
      <c r="C307" s="615"/>
      <c r="D307" s="615"/>
      <c r="E307" s="615"/>
      <c r="F307" s="615"/>
      <c r="G307" s="615"/>
      <c r="H307" s="615"/>
      <c r="I307" s="615"/>
      <c r="J307" s="615"/>
      <c r="K307" s="615"/>
      <c r="L307" s="615"/>
      <c r="M307" s="615"/>
      <c r="N307" s="615"/>
      <c r="O307" s="615"/>
      <c r="P307" s="615"/>
      <c r="Q307" s="615"/>
      <c r="R307" s="615"/>
      <c r="S307" s="615"/>
      <c r="T307" s="615"/>
      <c r="U307" s="615"/>
      <c r="V307" s="615"/>
      <c r="W307" s="615"/>
      <c r="X307" s="615"/>
      <c r="Y307" s="615"/>
      <c r="Z307" s="615"/>
      <c r="AA307" s="615"/>
      <c r="AB307" s="615"/>
      <c r="AC307" s="615"/>
      <c r="AD307" s="615"/>
      <c r="AE307" s="615"/>
      <c r="AF307" s="615"/>
      <c r="AG307" s="615"/>
      <c r="AH307" s="615"/>
      <c r="AI307" s="615"/>
      <c r="AJ307" s="615"/>
      <c r="AK307" s="615"/>
      <c r="AL307" s="615"/>
      <c r="AM307" s="615"/>
      <c r="AN307" s="615"/>
      <c r="AO307" s="615"/>
      <c r="AP307" s="615"/>
      <c r="AQ307" s="615"/>
      <c r="AR307" s="615"/>
      <c r="AS307" s="615"/>
      <c r="AT307" s="615"/>
      <c r="AU307" s="615"/>
      <c r="AV307" s="615"/>
      <c r="AW307" s="615"/>
      <c r="AX307" s="615"/>
      <c r="AY307" s="615"/>
    </row>
    <row r="308" spans="1:51">
      <c r="A308" s="615"/>
      <c r="B308" s="615"/>
      <c r="C308" s="615"/>
      <c r="D308" s="615"/>
      <c r="E308" s="615"/>
      <c r="F308" s="615"/>
      <c r="G308" s="615"/>
      <c r="H308" s="615"/>
      <c r="I308" s="615"/>
      <c r="J308" s="615"/>
      <c r="K308" s="615"/>
      <c r="L308" s="615"/>
      <c r="M308" s="615"/>
      <c r="N308" s="615"/>
      <c r="O308" s="615"/>
      <c r="P308" s="615"/>
      <c r="Q308" s="615"/>
      <c r="R308" s="615"/>
      <c r="S308" s="615"/>
      <c r="T308" s="615"/>
      <c r="U308" s="615"/>
      <c r="V308" s="615"/>
      <c r="W308" s="615"/>
      <c r="X308" s="615"/>
      <c r="Y308" s="615"/>
      <c r="Z308" s="615"/>
      <c r="AA308" s="615"/>
      <c r="AB308" s="615"/>
      <c r="AC308" s="615"/>
      <c r="AD308" s="615"/>
      <c r="AE308" s="615"/>
      <c r="AF308" s="615"/>
      <c r="AG308" s="615"/>
      <c r="AH308" s="615"/>
      <c r="AI308" s="615"/>
      <c r="AJ308" s="615"/>
      <c r="AK308" s="615"/>
      <c r="AL308" s="615"/>
      <c r="AM308" s="615"/>
      <c r="AN308" s="615"/>
      <c r="AO308" s="615"/>
      <c r="AP308" s="615"/>
      <c r="AQ308" s="615"/>
      <c r="AR308" s="615"/>
      <c r="AS308" s="615"/>
      <c r="AT308" s="615"/>
      <c r="AU308" s="615"/>
      <c r="AV308" s="615"/>
      <c r="AW308" s="615"/>
      <c r="AX308" s="615"/>
      <c r="AY308" s="615"/>
    </row>
    <row r="309" spans="1:51">
      <c r="A309" s="615"/>
      <c r="B309" s="615"/>
      <c r="C309" s="615"/>
      <c r="D309" s="615"/>
      <c r="E309" s="615"/>
      <c r="F309" s="615"/>
      <c r="G309" s="615"/>
      <c r="H309" s="615"/>
      <c r="I309" s="615"/>
      <c r="J309" s="615"/>
      <c r="K309" s="615"/>
      <c r="L309" s="615"/>
      <c r="M309" s="615"/>
      <c r="N309" s="615"/>
      <c r="O309" s="615"/>
      <c r="P309" s="615"/>
      <c r="Q309" s="615"/>
      <c r="R309" s="615"/>
      <c r="S309" s="615"/>
      <c r="T309" s="615"/>
      <c r="U309" s="615"/>
      <c r="V309" s="615"/>
      <c r="W309" s="615"/>
      <c r="X309" s="615"/>
      <c r="Y309" s="615"/>
      <c r="Z309" s="615"/>
      <c r="AA309" s="615"/>
      <c r="AB309" s="615"/>
      <c r="AC309" s="615"/>
      <c r="AD309" s="615"/>
      <c r="AE309" s="615"/>
      <c r="AF309" s="615"/>
      <c r="AG309" s="615"/>
      <c r="AH309" s="615"/>
      <c r="AI309" s="615"/>
      <c r="AJ309" s="615"/>
      <c r="AK309" s="615"/>
      <c r="AL309" s="615"/>
      <c r="AM309" s="615"/>
      <c r="AN309" s="615"/>
      <c r="AO309" s="615"/>
      <c r="AP309" s="615"/>
      <c r="AQ309" s="615"/>
      <c r="AR309" s="615"/>
      <c r="AS309" s="615"/>
      <c r="AT309" s="615"/>
      <c r="AU309" s="615"/>
      <c r="AV309" s="615"/>
      <c r="AW309" s="615"/>
      <c r="AX309" s="615"/>
      <c r="AY309" s="615"/>
    </row>
    <row r="310" spans="1:51">
      <c r="A310" s="615"/>
      <c r="B310" s="615"/>
      <c r="C310" s="615"/>
      <c r="D310" s="615"/>
      <c r="E310" s="615"/>
      <c r="F310" s="615"/>
      <c r="G310" s="615"/>
      <c r="H310" s="615"/>
      <c r="I310" s="615"/>
      <c r="J310" s="615"/>
      <c r="K310" s="615"/>
      <c r="L310" s="615"/>
      <c r="M310" s="615"/>
      <c r="N310" s="615"/>
      <c r="O310" s="615"/>
      <c r="P310" s="615"/>
      <c r="Q310" s="615"/>
      <c r="R310" s="615"/>
      <c r="S310" s="615"/>
      <c r="T310" s="615"/>
      <c r="U310" s="615"/>
      <c r="V310" s="615"/>
      <c r="W310" s="615"/>
      <c r="X310" s="615"/>
      <c r="Y310" s="615"/>
      <c r="Z310" s="615"/>
      <c r="AA310" s="615"/>
      <c r="AB310" s="615"/>
      <c r="AC310" s="615"/>
      <c r="AD310" s="615"/>
      <c r="AE310" s="615"/>
      <c r="AF310" s="615"/>
      <c r="AG310" s="615"/>
      <c r="AH310" s="615"/>
      <c r="AI310" s="615"/>
      <c r="AJ310" s="615"/>
      <c r="AK310" s="615"/>
      <c r="AL310" s="615"/>
      <c r="AM310" s="615"/>
      <c r="AN310" s="615"/>
      <c r="AO310" s="615"/>
      <c r="AP310" s="615"/>
      <c r="AQ310" s="615"/>
      <c r="AR310" s="615"/>
      <c r="AS310" s="615"/>
      <c r="AT310" s="615"/>
      <c r="AU310" s="615"/>
      <c r="AV310" s="615"/>
      <c r="AW310" s="615"/>
      <c r="AX310" s="615"/>
      <c r="AY310" s="615"/>
    </row>
    <row r="311" spans="1:51">
      <c r="A311" s="615"/>
      <c r="B311" s="615"/>
      <c r="C311" s="615"/>
      <c r="D311" s="615"/>
      <c r="E311" s="615"/>
      <c r="F311" s="615"/>
      <c r="G311" s="615"/>
      <c r="H311" s="615"/>
      <c r="I311" s="615"/>
      <c r="J311" s="615"/>
      <c r="K311" s="615"/>
      <c r="L311" s="615"/>
      <c r="M311" s="615"/>
      <c r="N311" s="615"/>
      <c r="O311" s="615"/>
      <c r="P311" s="615"/>
      <c r="Q311" s="615"/>
      <c r="R311" s="615"/>
      <c r="S311" s="615"/>
      <c r="T311" s="615"/>
      <c r="U311" s="615"/>
      <c r="V311" s="615"/>
      <c r="W311" s="615"/>
      <c r="X311" s="615"/>
      <c r="Y311" s="615"/>
      <c r="Z311" s="615"/>
      <c r="AA311" s="615"/>
      <c r="AB311" s="615"/>
      <c r="AC311" s="615"/>
      <c r="AD311" s="615"/>
      <c r="AE311" s="615"/>
      <c r="AF311" s="615"/>
      <c r="AG311" s="615"/>
      <c r="AH311" s="615"/>
      <c r="AI311" s="615"/>
      <c r="AJ311" s="615"/>
      <c r="AK311" s="615"/>
      <c r="AL311" s="615"/>
      <c r="AM311" s="615"/>
      <c r="AN311" s="615"/>
      <c r="AO311" s="615"/>
      <c r="AP311" s="615"/>
      <c r="AQ311" s="615"/>
      <c r="AR311" s="615"/>
      <c r="AS311" s="615"/>
      <c r="AT311" s="615"/>
      <c r="AU311" s="615"/>
      <c r="AV311" s="615"/>
      <c r="AW311" s="615"/>
      <c r="AX311" s="615"/>
      <c r="AY311" s="615"/>
    </row>
    <row r="312" spans="1:51">
      <c r="A312" s="615"/>
      <c r="B312" s="615"/>
      <c r="C312" s="615"/>
      <c r="D312" s="615"/>
      <c r="E312" s="615"/>
      <c r="F312" s="615"/>
      <c r="G312" s="615"/>
      <c r="H312" s="615"/>
      <c r="I312" s="615"/>
      <c r="J312" s="615"/>
      <c r="K312" s="615"/>
      <c r="L312" s="615"/>
      <c r="M312" s="615"/>
      <c r="N312" s="615"/>
      <c r="O312" s="615"/>
      <c r="P312" s="615"/>
      <c r="Q312" s="615"/>
      <c r="R312" s="615"/>
      <c r="S312" s="615"/>
      <c r="T312" s="615"/>
      <c r="U312" s="615"/>
      <c r="V312" s="615"/>
      <c r="W312" s="615"/>
      <c r="X312" s="615"/>
      <c r="Y312" s="615"/>
      <c r="Z312" s="615"/>
      <c r="AA312" s="615"/>
      <c r="AB312" s="615"/>
      <c r="AC312" s="615"/>
      <c r="AD312" s="615"/>
      <c r="AE312" s="615"/>
      <c r="AF312" s="615"/>
      <c r="AG312" s="615"/>
      <c r="AH312" s="615"/>
      <c r="AI312" s="615"/>
      <c r="AJ312" s="615"/>
      <c r="AK312" s="615"/>
      <c r="AL312" s="615"/>
      <c r="AM312" s="615"/>
      <c r="AN312" s="615"/>
      <c r="AO312" s="615"/>
      <c r="AP312" s="615"/>
      <c r="AQ312" s="615"/>
      <c r="AR312" s="615"/>
      <c r="AS312" s="615"/>
      <c r="AT312" s="615"/>
      <c r="AU312" s="615"/>
      <c r="AV312" s="615"/>
      <c r="AW312" s="615"/>
      <c r="AX312" s="615"/>
      <c r="AY312" s="615"/>
    </row>
    <row r="313" spans="1:51">
      <c r="A313" s="615"/>
      <c r="B313" s="615"/>
      <c r="C313" s="615"/>
      <c r="D313" s="615"/>
      <c r="E313" s="615"/>
      <c r="F313" s="615"/>
      <c r="G313" s="615"/>
      <c r="H313" s="615"/>
      <c r="I313" s="615"/>
      <c r="J313" s="615"/>
      <c r="K313" s="615"/>
      <c r="L313" s="615"/>
      <c r="M313" s="615"/>
      <c r="N313" s="615"/>
      <c r="O313" s="615"/>
      <c r="P313" s="615"/>
      <c r="Q313" s="615"/>
      <c r="R313" s="615"/>
      <c r="S313" s="615"/>
      <c r="T313" s="615"/>
      <c r="U313" s="615"/>
      <c r="V313" s="615"/>
      <c r="W313" s="615"/>
      <c r="X313" s="615"/>
      <c r="Y313" s="615"/>
      <c r="Z313" s="615"/>
      <c r="AA313" s="615"/>
      <c r="AB313" s="615"/>
      <c r="AC313" s="615"/>
      <c r="AD313" s="615"/>
      <c r="AE313" s="615"/>
      <c r="AF313" s="615"/>
      <c r="AG313" s="615"/>
      <c r="AH313" s="615"/>
      <c r="AI313" s="615"/>
      <c r="AJ313" s="615"/>
      <c r="AK313" s="615"/>
      <c r="AL313" s="615"/>
      <c r="AM313" s="615"/>
      <c r="AN313" s="615"/>
      <c r="AO313" s="615"/>
      <c r="AP313" s="615"/>
      <c r="AQ313" s="615"/>
      <c r="AR313" s="615"/>
      <c r="AS313" s="615"/>
      <c r="AT313" s="615"/>
      <c r="AU313" s="615"/>
      <c r="AV313" s="615"/>
      <c r="AW313" s="615"/>
      <c r="AX313" s="615"/>
      <c r="AY313" s="615"/>
    </row>
    <row r="314" spans="1:51">
      <c r="A314" s="615"/>
      <c r="B314" s="615"/>
      <c r="C314" s="615"/>
      <c r="D314" s="615"/>
      <c r="E314" s="615"/>
      <c r="F314" s="615"/>
      <c r="G314" s="615"/>
      <c r="H314" s="615"/>
      <c r="I314" s="615"/>
      <c r="J314" s="615"/>
      <c r="K314" s="615"/>
      <c r="L314" s="615"/>
      <c r="M314" s="615"/>
      <c r="N314" s="615"/>
      <c r="O314" s="615"/>
      <c r="P314" s="615"/>
      <c r="Q314" s="615"/>
      <c r="R314" s="615"/>
      <c r="S314" s="615"/>
      <c r="T314" s="615"/>
      <c r="U314" s="615"/>
      <c r="V314" s="615"/>
      <c r="W314" s="615"/>
      <c r="X314" s="615"/>
      <c r="Y314" s="615"/>
      <c r="Z314" s="615"/>
      <c r="AA314" s="615"/>
      <c r="AB314" s="615"/>
      <c r="AC314" s="615"/>
      <c r="AD314" s="615"/>
      <c r="AE314" s="615"/>
      <c r="AF314" s="615"/>
      <c r="AG314" s="615"/>
      <c r="AH314" s="615"/>
      <c r="AI314" s="615"/>
      <c r="AJ314" s="615"/>
      <c r="AK314" s="615"/>
      <c r="AL314" s="615"/>
      <c r="AM314" s="615"/>
      <c r="AN314" s="615"/>
      <c r="AO314" s="615"/>
      <c r="AP314" s="615"/>
      <c r="AQ314" s="615"/>
      <c r="AR314" s="615"/>
      <c r="AS314" s="615"/>
      <c r="AT314" s="615"/>
      <c r="AU314" s="615"/>
      <c r="AV314" s="615"/>
      <c r="AW314" s="615"/>
      <c r="AX314" s="615"/>
      <c r="AY314" s="615"/>
    </row>
    <row r="315" spans="1:51">
      <c r="A315" s="615"/>
      <c r="B315" s="615"/>
      <c r="C315" s="615"/>
      <c r="D315" s="615"/>
      <c r="E315" s="615"/>
      <c r="F315" s="615"/>
      <c r="G315" s="615"/>
      <c r="H315" s="615"/>
      <c r="I315" s="615"/>
      <c r="J315" s="615"/>
      <c r="K315" s="615"/>
      <c r="L315" s="615"/>
      <c r="M315" s="615"/>
      <c r="N315" s="615"/>
      <c r="O315" s="615"/>
      <c r="P315" s="615"/>
      <c r="Q315" s="615"/>
      <c r="R315" s="615"/>
      <c r="S315" s="615"/>
      <c r="T315" s="615"/>
      <c r="U315" s="615"/>
      <c r="V315" s="615"/>
      <c r="W315" s="615"/>
      <c r="X315" s="615"/>
      <c r="Y315" s="615"/>
      <c r="Z315" s="615"/>
      <c r="AA315" s="615"/>
      <c r="AB315" s="615"/>
      <c r="AC315" s="615"/>
      <c r="AD315" s="615"/>
      <c r="AE315" s="615"/>
      <c r="AF315" s="615"/>
      <c r="AG315" s="615"/>
      <c r="AH315" s="615"/>
      <c r="AI315" s="615"/>
      <c r="AJ315" s="615"/>
      <c r="AK315" s="615"/>
      <c r="AL315" s="615"/>
      <c r="AM315" s="615"/>
      <c r="AN315" s="615"/>
      <c r="AO315" s="615"/>
      <c r="AP315" s="615"/>
      <c r="AQ315" s="615"/>
      <c r="AR315" s="615"/>
      <c r="AS315" s="615"/>
      <c r="AT315" s="615"/>
      <c r="AU315" s="615"/>
      <c r="AV315" s="615"/>
      <c r="AW315" s="615"/>
      <c r="AX315" s="615"/>
      <c r="AY315" s="615"/>
    </row>
    <row r="316" spans="1:51">
      <c r="A316" s="615"/>
      <c r="B316" s="615"/>
      <c r="C316" s="615"/>
      <c r="D316" s="615"/>
      <c r="E316" s="615"/>
      <c r="F316" s="615"/>
      <c r="G316" s="615"/>
      <c r="H316" s="615"/>
      <c r="I316" s="615"/>
      <c r="J316" s="615"/>
      <c r="K316" s="615"/>
      <c r="L316" s="615"/>
      <c r="M316" s="615"/>
      <c r="N316" s="615"/>
      <c r="O316" s="615"/>
      <c r="P316" s="615"/>
      <c r="Q316" s="615"/>
      <c r="R316" s="615"/>
      <c r="S316" s="615"/>
      <c r="T316" s="615"/>
      <c r="U316" s="615"/>
      <c r="V316" s="615"/>
      <c r="W316" s="615"/>
      <c r="X316" s="615"/>
      <c r="Y316" s="615"/>
      <c r="Z316" s="615"/>
      <c r="AA316" s="615"/>
      <c r="AB316" s="615"/>
      <c r="AC316" s="615"/>
      <c r="AD316" s="615"/>
      <c r="AE316" s="615"/>
      <c r="AF316" s="615"/>
      <c r="AG316" s="615"/>
      <c r="AH316" s="615"/>
      <c r="AI316" s="615"/>
      <c r="AJ316" s="615"/>
      <c r="AK316" s="615"/>
      <c r="AL316" s="615"/>
      <c r="AM316" s="615"/>
      <c r="AN316" s="615"/>
      <c r="AO316" s="615"/>
      <c r="AP316" s="615"/>
      <c r="AQ316" s="615"/>
      <c r="AR316" s="615"/>
      <c r="AS316" s="615"/>
      <c r="AT316" s="615"/>
      <c r="AU316" s="615"/>
      <c r="AV316" s="615"/>
      <c r="AW316" s="615"/>
      <c r="AX316" s="615"/>
      <c r="AY316" s="615"/>
    </row>
    <row r="317" spans="1:51">
      <c r="A317" s="615"/>
      <c r="B317" s="615"/>
      <c r="C317" s="615"/>
      <c r="D317" s="615"/>
      <c r="E317" s="615"/>
      <c r="F317" s="615"/>
      <c r="G317" s="615"/>
      <c r="H317" s="615"/>
      <c r="I317" s="615"/>
      <c r="J317" s="615"/>
      <c r="K317" s="615"/>
      <c r="L317" s="615"/>
      <c r="M317" s="615"/>
      <c r="N317" s="615"/>
      <c r="O317" s="615"/>
      <c r="P317" s="615"/>
      <c r="Q317" s="615"/>
      <c r="R317" s="615"/>
      <c r="S317" s="615"/>
      <c r="T317" s="615"/>
      <c r="U317" s="615"/>
      <c r="V317" s="615"/>
      <c r="W317" s="615"/>
      <c r="X317" s="615"/>
      <c r="Y317" s="615"/>
      <c r="Z317" s="615"/>
      <c r="AA317" s="615"/>
      <c r="AB317" s="615"/>
      <c r="AC317" s="615"/>
      <c r="AD317" s="615"/>
      <c r="AE317" s="615"/>
      <c r="AF317" s="615"/>
      <c r="AG317" s="615"/>
      <c r="AH317" s="615"/>
      <c r="AI317" s="615"/>
      <c r="AJ317" s="615"/>
      <c r="AK317" s="615"/>
      <c r="AL317" s="615"/>
      <c r="AM317" s="615"/>
      <c r="AN317" s="615"/>
      <c r="AO317" s="615"/>
      <c r="AP317" s="615"/>
      <c r="AQ317" s="615"/>
      <c r="AR317" s="615"/>
      <c r="AS317" s="615"/>
      <c r="AT317" s="615"/>
      <c r="AU317" s="615"/>
      <c r="AV317" s="615"/>
      <c r="AW317" s="615"/>
      <c r="AX317" s="615"/>
      <c r="AY317" s="615"/>
    </row>
    <row r="318" spans="1:51">
      <c r="A318" s="615"/>
      <c r="B318" s="615"/>
      <c r="C318" s="615"/>
      <c r="D318" s="615"/>
      <c r="E318" s="615"/>
      <c r="F318" s="615"/>
      <c r="G318" s="615"/>
      <c r="H318" s="615"/>
      <c r="I318" s="615"/>
      <c r="J318" s="615"/>
      <c r="K318" s="615"/>
      <c r="L318" s="615"/>
      <c r="M318" s="615"/>
      <c r="N318" s="615"/>
      <c r="O318" s="615"/>
      <c r="P318" s="615"/>
      <c r="Q318" s="615"/>
      <c r="R318" s="615"/>
      <c r="S318" s="615"/>
      <c r="T318" s="615"/>
      <c r="U318" s="615"/>
      <c r="V318" s="615"/>
      <c r="W318" s="615"/>
      <c r="X318" s="615"/>
      <c r="Y318" s="615"/>
      <c r="Z318" s="615"/>
      <c r="AA318" s="615"/>
      <c r="AB318" s="615"/>
      <c r="AC318" s="615"/>
      <c r="AD318" s="615"/>
      <c r="AE318" s="615"/>
      <c r="AF318" s="615"/>
      <c r="AG318" s="615"/>
      <c r="AH318" s="615"/>
      <c r="AI318" s="615"/>
      <c r="AJ318" s="615"/>
      <c r="AK318" s="615"/>
      <c r="AL318" s="615"/>
      <c r="AM318" s="615"/>
      <c r="AN318" s="615"/>
      <c r="AO318" s="615"/>
      <c r="AP318" s="615"/>
      <c r="AQ318" s="615"/>
      <c r="AR318" s="615"/>
      <c r="AS318" s="615"/>
      <c r="AT318" s="615"/>
      <c r="AU318" s="615"/>
      <c r="AV318" s="615"/>
      <c r="AW318" s="615"/>
      <c r="AX318" s="615"/>
      <c r="AY318" s="615"/>
    </row>
    <row r="319" spans="1:51">
      <c r="A319" s="615"/>
      <c r="B319" s="615"/>
      <c r="C319" s="615"/>
      <c r="D319" s="615"/>
      <c r="E319" s="615"/>
      <c r="F319" s="615"/>
      <c r="G319" s="615"/>
      <c r="H319" s="615"/>
      <c r="I319" s="615"/>
      <c r="J319" s="615"/>
      <c r="K319" s="615"/>
      <c r="L319" s="615"/>
      <c r="M319" s="615"/>
      <c r="N319" s="615"/>
      <c r="O319" s="615"/>
      <c r="P319" s="615"/>
      <c r="Q319" s="615"/>
      <c r="R319" s="615"/>
      <c r="S319" s="615"/>
      <c r="T319" s="615"/>
      <c r="U319" s="615"/>
      <c r="V319" s="615"/>
      <c r="W319" s="615"/>
      <c r="X319" s="615"/>
      <c r="Y319" s="615"/>
      <c r="Z319" s="615"/>
      <c r="AA319" s="615"/>
      <c r="AB319" s="615"/>
      <c r="AC319" s="615"/>
      <c r="AD319" s="615"/>
      <c r="AE319" s="615"/>
      <c r="AF319" s="615"/>
      <c r="AG319" s="615"/>
      <c r="AH319" s="615"/>
      <c r="AI319" s="615"/>
      <c r="AJ319" s="615"/>
      <c r="AK319" s="615"/>
      <c r="AL319" s="615"/>
      <c r="AM319" s="615"/>
      <c r="AN319" s="615"/>
      <c r="AO319" s="615"/>
      <c r="AP319" s="615"/>
      <c r="AQ319" s="615"/>
      <c r="AR319" s="615"/>
      <c r="AS319" s="615"/>
      <c r="AT319" s="615"/>
      <c r="AU319" s="615"/>
      <c r="AV319" s="615"/>
      <c r="AW319" s="615"/>
      <c r="AX319" s="615"/>
      <c r="AY319" s="615"/>
    </row>
    <row r="320" spans="1:51">
      <c r="A320" s="615"/>
      <c r="B320" s="615"/>
      <c r="C320" s="615"/>
      <c r="D320" s="615"/>
      <c r="E320" s="615"/>
      <c r="F320" s="615"/>
      <c r="G320" s="615"/>
      <c r="H320" s="615"/>
      <c r="I320" s="615"/>
      <c r="J320" s="615"/>
      <c r="K320" s="615"/>
      <c r="L320" s="615"/>
      <c r="M320" s="615"/>
      <c r="N320" s="615"/>
      <c r="O320" s="615"/>
      <c r="P320" s="615"/>
      <c r="Q320" s="615"/>
      <c r="R320" s="615"/>
      <c r="S320" s="615"/>
      <c r="T320" s="615"/>
      <c r="U320" s="615"/>
      <c r="V320" s="615"/>
      <c r="W320" s="615"/>
      <c r="X320" s="615"/>
      <c r="Y320" s="615"/>
      <c r="Z320" s="615"/>
      <c r="AA320" s="615"/>
      <c r="AB320" s="615"/>
      <c r="AC320" s="615"/>
      <c r="AD320" s="615"/>
      <c r="AE320" s="615"/>
      <c r="AF320" s="615"/>
      <c r="AG320" s="615"/>
      <c r="AH320" s="615"/>
      <c r="AI320" s="615"/>
      <c r="AJ320" s="615"/>
      <c r="AK320" s="615"/>
      <c r="AL320" s="615"/>
      <c r="AM320" s="615"/>
      <c r="AN320" s="615"/>
      <c r="AO320" s="615"/>
      <c r="AP320" s="615"/>
      <c r="AQ320" s="615"/>
      <c r="AR320" s="615"/>
      <c r="AS320" s="615"/>
      <c r="AT320" s="615"/>
      <c r="AU320" s="615"/>
      <c r="AV320" s="615"/>
      <c r="AW320" s="615"/>
      <c r="AX320" s="615"/>
      <c r="AY320" s="615"/>
    </row>
    <row r="321" spans="1:51">
      <c r="A321" s="615"/>
      <c r="B321" s="615"/>
      <c r="C321" s="615"/>
      <c r="D321" s="615"/>
      <c r="E321" s="615"/>
      <c r="F321" s="615"/>
      <c r="G321" s="615"/>
      <c r="H321" s="615"/>
      <c r="I321" s="615"/>
      <c r="J321" s="615"/>
      <c r="K321" s="615"/>
      <c r="L321" s="615"/>
      <c r="M321" s="615"/>
      <c r="N321" s="615"/>
      <c r="O321" s="615"/>
      <c r="P321" s="615"/>
      <c r="Q321" s="615"/>
      <c r="R321" s="615"/>
      <c r="S321" s="615"/>
      <c r="T321" s="615"/>
      <c r="U321" s="615"/>
      <c r="V321" s="615"/>
      <c r="W321" s="615"/>
      <c r="X321" s="615"/>
      <c r="Y321" s="615"/>
      <c r="Z321" s="615"/>
      <c r="AA321" s="615"/>
      <c r="AB321" s="615"/>
      <c r="AC321" s="615"/>
      <c r="AD321" s="615"/>
      <c r="AE321" s="615"/>
      <c r="AF321" s="615"/>
      <c r="AG321" s="615"/>
      <c r="AH321" s="615"/>
      <c r="AI321" s="615"/>
      <c r="AJ321" s="615"/>
      <c r="AK321" s="615"/>
      <c r="AL321" s="615"/>
      <c r="AM321" s="615"/>
      <c r="AN321" s="615"/>
      <c r="AO321" s="615"/>
      <c r="AP321" s="615"/>
      <c r="AQ321" s="615"/>
      <c r="AR321" s="615"/>
      <c r="AS321" s="615"/>
      <c r="AT321" s="615"/>
      <c r="AU321" s="615"/>
      <c r="AV321" s="615"/>
      <c r="AW321" s="615"/>
      <c r="AX321" s="615"/>
      <c r="AY321" s="615"/>
    </row>
    <row r="322" spans="1:51">
      <c r="A322" s="615"/>
      <c r="B322" s="615"/>
      <c r="C322" s="615"/>
      <c r="D322" s="615"/>
      <c r="E322" s="615"/>
      <c r="F322" s="615"/>
      <c r="G322" s="615"/>
      <c r="H322" s="615"/>
      <c r="I322" s="615"/>
      <c r="J322" s="615"/>
      <c r="K322" s="615"/>
      <c r="L322" s="615"/>
      <c r="M322" s="615"/>
      <c r="N322" s="615"/>
      <c r="O322" s="615"/>
      <c r="P322" s="615"/>
      <c r="Q322" s="615"/>
      <c r="R322" s="615"/>
      <c r="S322" s="615"/>
      <c r="T322" s="615"/>
      <c r="U322" s="615"/>
      <c r="V322" s="615"/>
      <c r="W322" s="615"/>
      <c r="X322" s="615"/>
      <c r="Y322" s="615"/>
      <c r="Z322" s="615"/>
      <c r="AA322" s="615"/>
      <c r="AB322" s="615"/>
      <c r="AC322" s="615"/>
      <c r="AD322" s="615"/>
      <c r="AE322" s="615"/>
      <c r="AF322" s="615"/>
      <c r="AG322" s="615"/>
      <c r="AH322" s="615"/>
      <c r="AI322" s="615"/>
      <c r="AJ322" s="615"/>
      <c r="AK322" s="615"/>
      <c r="AL322" s="615"/>
      <c r="AM322" s="615"/>
      <c r="AN322" s="615"/>
      <c r="AO322" s="615"/>
      <c r="AP322" s="615"/>
      <c r="AQ322" s="615"/>
      <c r="AR322" s="615"/>
      <c r="AS322" s="615"/>
      <c r="AT322" s="615"/>
      <c r="AU322" s="615"/>
      <c r="AV322" s="615"/>
      <c r="AW322" s="615"/>
      <c r="AX322" s="615"/>
      <c r="AY322" s="615"/>
    </row>
    <row r="323" spans="1:51">
      <c r="A323" s="615"/>
      <c r="B323" s="615"/>
      <c r="C323" s="615"/>
      <c r="D323" s="615"/>
      <c r="E323" s="615"/>
      <c r="F323" s="615"/>
      <c r="G323" s="615"/>
      <c r="H323" s="615"/>
      <c r="I323" s="615"/>
      <c r="J323" s="615"/>
      <c r="K323" s="615"/>
      <c r="L323" s="615"/>
      <c r="M323" s="615"/>
      <c r="N323" s="615"/>
      <c r="O323" s="615"/>
      <c r="P323" s="615"/>
      <c r="Q323" s="615"/>
      <c r="R323" s="615"/>
      <c r="S323" s="615"/>
      <c r="T323" s="615"/>
      <c r="U323" s="615"/>
      <c r="V323" s="615"/>
      <c r="W323" s="615"/>
      <c r="X323" s="615"/>
      <c r="Y323" s="615"/>
      <c r="Z323" s="615"/>
      <c r="AA323" s="615"/>
      <c r="AB323" s="615"/>
      <c r="AC323" s="615"/>
      <c r="AD323" s="615"/>
      <c r="AE323" s="615"/>
      <c r="AF323" s="615"/>
      <c r="AG323" s="615"/>
      <c r="AH323" s="615"/>
      <c r="AI323" s="615"/>
      <c r="AJ323" s="615"/>
      <c r="AK323" s="615"/>
      <c r="AL323" s="615"/>
      <c r="AM323" s="615"/>
      <c r="AN323" s="615"/>
      <c r="AO323" s="615"/>
      <c r="AP323" s="615"/>
      <c r="AQ323" s="615"/>
      <c r="AR323" s="615"/>
      <c r="AS323" s="615"/>
      <c r="AT323" s="615"/>
      <c r="AU323" s="615"/>
      <c r="AV323" s="615"/>
      <c r="AW323" s="615"/>
      <c r="AX323" s="615"/>
      <c r="AY323" s="615"/>
    </row>
    <row r="324" spans="1:51">
      <c r="A324" s="615"/>
      <c r="B324" s="615"/>
      <c r="C324" s="615"/>
      <c r="D324" s="615"/>
      <c r="E324" s="615"/>
      <c r="F324" s="615"/>
      <c r="G324" s="615"/>
      <c r="H324" s="615"/>
      <c r="I324" s="615"/>
      <c r="J324" s="615"/>
      <c r="K324" s="615"/>
      <c r="L324" s="615"/>
      <c r="M324" s="615"/>
      <c r="N324" s="615"/>
      <c r="O324" s="615"/>
      <c r="P324" s="615"/>
      <c r="Q324" s="615"/>
      <c r="R324" s="615"/>
      <c r="S324" s="615"/>
      <c r="T324" s="615"/>
      <c r="U324" s="615"/>
      <c r="V324" s="615"/>
      <c r="W324" s="615"/>
      <c r="X324" s="615"/>
      <c r="Y324" s="615"/>
      <c r="Z324" s="615"/>
      <c r="AA324" s="615"/>
      <c r="AB324" s="615"/>
      <c r="AC324" s="615"/>
      <c r="AD324" s="615"/>
      <c r="AE324" s="615"/>
      <c r="AF324" s="615"/>
      <c r="AG324" s="615"/>
      <c r="AH324" s="615"/>
      <c r="AI324" s="615"/>
      <c r="AJ324" s="615"/>
      <c r="AK324" s="615"/>
      <c r="AL324" s="615"/>
      <c r="AM324" s="615"/>
      <c r="AN324" s="615"/>
      <c r="AO324" s="615"/>
      <c r="AP324" s="615"/>
      <c r="AQ324" s="615"/>
      <c r="AR324" s="615"/>
      <c r="AS324" s="615"/>
      <c r="AT324" s="615"/>
      <c r="AU324" s="615"/>
      <c r="AV324" s="615"/>
      <c r="AW324" s="615"/>
      <c r="AX324" s="615"/>
      <c r="AY324" s="615"/>
    </row>
    <row r="325" spans="1:51">
      <c r="A325" s="615"/>
      <c r="B325" s="615"/>
      <c r="C325" s="615"/>
      <c r="D325" s="615"/>
      <c r="E325" s="615"/>
      <c r="F325" s="615"/>
      <c r="G325" s="615"/>
      <c r="H325" s="615"/>
      <c r="I325" s="615"/>
      <c r="J325" s="615"/>
      <c r="K325" s="615"/>
      <c r="L325" s="615"/>
      <c r="M325" s="615"/>
      <c r="N325" s="615"/>
      <c r="O325" s="615"/>
      <c r="P325" s="615"/>
      <c r="Q325" s="615"/>
      <c r="R325" s="615"/>
      <c r="S325" s="615"/>
      <c r="T325" s="615"/>
      <c r="U325" s="615"/>
      <c r="V325" s="615"/>
      <c r="W325" s="615"/>
      <c r="X325" s="615"/>
      <c r="Y325" s="615"/>
      <c r="Z325" s="615"/>
      <c r="AA325" s="615"/>
      <c r="AB325" s="615"/>
      <c r="AC325" s="615"/>
      <c r="AD325" s="615"/>
      <c r="AE325" s="615"/>
      <c r="AF325" s="615"/>
      <c r="AG325" s="615"/>
      <c r="AH325" s="615"/>
      <c r="AI325" s="615"/>
      <c r="AJ325" s="615"/>
      <c r="AK325" s="615"/>
      <c r="AL325" s="615"/>
      <c r="AM325" s="615"/>
      <c r="AN325" s="615"/>
      <c r="AO325" s="615"/>
      <c r="AP325" s="615"/>
      <c r="AQ325" s="615"/>
      <c r="AR325" s="615"/>
      <c r="AS325" s="615"/>
      <c r="AT325" s="615"/>
      <c r="AU325" s="615"/>
      <c r="AV325" s="615"/>
      <c r="AW325" s="615"/>
      <c r="AX325" s="615"/>
      <c r="AY325" s="615"/>
    </row>
    <row r="326" spans="1:51">
      <c r="A326" s="615"/>
      <c r="B326" s="615"/>
      <c r="C326" s="615"/>
      <c r="D326" s="615"/>
      <c r="E326" s="615"/>
      <c r="F326" s="615"/>
      <c r="G326" s="615"/>
      <c r="H326" s="615"/>
      <c r="I326" s="615"/>
      <c r="J326" s="615"/>
      <c r="K326" s="615"/>
      <c r="L326" s="615"/>
      <c r="M326" s="615"/>
      <c r="N326" s="615"/>
      <c r="O326" s="615"/>
      <c r="P326" s="615"/>
      <c r="Q326" s="615"/>
      <c r="R326" s="615"/>
      <c r="S326" s="615"/>
      <c r="T326" s="615"/>
      <c r="U326" s="615"/>
      <c r="V326" s="615"/>
      <c r="W326" s="615"/>
      <c r="X326" s="615"/>
      <c r="Y326" s="615"/>
      <c r="Z326" s="615"/>
      <c r="AA326" s="615"/>
      <c r="AB326" s="615"/>
      <c r="AC326" s="615"/>
      <c r="AD326" s="615"/>
      <c r="AE326" s="615"/>
      <c r="AF326" s="615"/>
      <c r="AG326" s="615"/>
      <c r="AH326" s="615"/>
      <c r="AI326" s="615"/>
      <c r="AJ326" s="615"/>
      <c r="AK326" s="615"/>
      <c r="AL326" s="615"/>
      <c r="AM326" s="615"/>
      <c r="AN326" s="615"/>
      <c r="AO326" s="615"/>
      <c r="AP326" s="615"/>
      <c r="AQ326" s="615"/>
      <c r="AR326" s="615"/>
      <c r="AS326" s="615"/>
      <c r="AT326" s="615"/>
      <c r="AU326" s="615"/>
      <c r="AV326" s="615"/>
      <c r="AW326" s="615"/>
      <c r="AX326" s="615"/>
      <c r="AY326" s="615"/>
    </row>
    <row r="327" spans="1:51">
      <c r="A327" s="615"/>
      <c r="B327" s="615"/>
      <c r="C327" s="615"/>
      <c r="D327" s="615"/>
      <c r="E327" s="615"/>
      <c r="F327" s="615"/>
      <c r="G327" s="615"/>
      <c r="H327" s="615"/>
      <c r="I327" s="615"/>
      <c r="J327" s="615"/>
      <c r="K327" s="615"/>
      <c r="L327" s="615"/>
      <c r="M327" s="615"/>
      <c r="N327" s="615"/>
      <c r="O327" s="615"/>
      <c r="P327" s="615"/>
      <c r="Q327" s="615"/>
      <c r="R327" s="615"/>
      <c r="S327" s="615"/>
      <c r="T327" s="615"/>
      <c r="U327" s="615"/>
      <c r="V327" s="615"/>
      <c r="W327" s="615"/>
      <c r="X327" s="615"/>
      <c r="Y327" s="615"/>
      <c r="Z327" s="615"/>
      <c r="AA327" s="615"/>
      <c r="AB327" s="615"/>
      <c r="AC327" s="615"/>
      <c r="AD327" s="615"/>
      <c r="AE327" s="615"/>
      <c r="AF327" s="615"/>
      <c r="AG327" s="615"/>
      <c r="AH327" s="615"/>
      <c r="AI327" s="615"/>
      <c r="AJ327" s="615"/>
      <c r="AK327" s="615"/>
      <c r="AL327" s="615"/>
      <c r="AM327" s="615"/>
      <c r="AN327" s="615"/>
      <c r="AO327" s="615"/>
      <c r="AP327" s="615"/>
      <c r="AQ327" s="615"/>
      <c r="AR327" s="615"/>
      <c r="AS327" s="615"/>
      <c r="AT327" s="615"/>
      <c r="AU327" s="615"/>
      <c r="AV327" s="615"/>
      <c r="AW327" s="615"/>
      <c r="AX327" s="615"/>
      <c r="AY327" s="615"/>
    </row>
    <row r="328" spans="1:51">
      <c r="A328" s="615"/>
      <c r="B328" s="615"/>
      <c r="C328" s="615"/>
      <c r="D328" s="615"/>
      <c r="E328" s="615"/>
      <c r="F328" s="615"/>
      <c r="G328" s="615"/>
      <c r="H328" s="615"/>
      <c r="I328" s="615"/>
      <c r="J328" s="615"/>
      <c r="K328" s="615"/>
      <c r="L328" s="615"/>
      <c r="M328" s="615"/>
      <c r="N328" s="615"/>
      <c r="O328" s="615"/>
      <c r="P328" s="615"/>
      <c r="Q328" s="615"/>
      <c r="R328" s="615"/>
      <c r="S328" s="615"/>
      <c r="T328" s="615"/>
      <c r="U328" s="615"/>
      <c r="V328" s="615"/>
      <c r="W328" s="615"/>
      <c r="X328" s="615"/>
      <c r="Y328" s="615"/>
      <c r="Z328" s="615"/>
      <c r="AA328" s="615"/>
      <c r="AB328" s="615"/>
      <c r="AC328" s="615"/>
      <c r="AD328" s="615"/>
      <c r="AE328" s="615"/>
      <c r="AF328" s="615"/>
      <c r="AG328" s="615"/>
      <c r="AH328" s="615"/>
      <c r="AI328" s="615"/>
      <c r="AJ328" s="615"/>
      <c r="AK328" s="615"/>
      <c r="AL328" s="615"/>
      <c r="AM328" s="615"/>
      <c r="AN328" s="615"/>
      <c r="AO328" s="615"/>
      <c r="AP328" s="615"/>
      <c r="AQ328" s="615"/>
      <c r="AR328" s="615"/>
      <c r="AS328" s="615"/>
      <c r="AT328" s="615"/>
      <c r="AU328" s="615"/>
      <c r="AV328" s="615"/>
      <c r="AW328" s="615"/>
      <c r="AX328" s="615"/>
      <c r="AY328" s="615"/>
    </row>
    <row r="329" spans="1:51">
      <c r="A329" s="615"/>
      <c r="B329" s="615"/>
      <c r="C329" s="615"/>
      <c r="D329" s="615"/>
      <c r="E329" s="615"/>
      <c r="F329" s="615"/>
      <c r="G329" s="615"/>
      <c r="H329" s="615"/>
      <c r="I329" s="615"/>
      <c r="J329" s="615"/>
      <c r="K329" s="615"/>
      <c r="L329" s="615"/>
      <c r="M329" s="615"/>
      <c r="N329" s="615"/>
      <c r="O329" s="615"/>
      <c r="P329" s="615"/>
      <c r="Q329" s="615"/>
      <c r="R329" s="615"/>
      <c r="S329" s="615"/>
      <c r="T329" s="615"/>
      <c r="U329" s="615"/>
      <c r="V329" s="615"/>
      <c r="W329" s="615"/>
      <c r="X329" s="615"/>
      <c r="Y329" s="615"/>
      <c r="Z329" s="615"/>
      <c r="AA329" s="615"/>
      <c r="AB329" s="615"/>
      <c r="AC329" s="615"/>
      <c r="AD329" s="615"/>
      <c r="AE329" s="615"/>
      <c r="AF329" s="615"/>
      <c r="AG329" s="615"/>
      <c r="AH329" s="615"/>
      <c r="AI329" s="615"/>
      <c r="AJ329" s="615"/>
      <c r="AK329" s="615"/>
      <c r="AL329" s="615"/>
      <c r="AM329" s="615"/>
      <c r="AN329" s="615"/>
      <c r="AO329" s="615"/>
      <c r="AP329" s="615"/>
      <c r="AQ329" s="615"/>
      <c r="AR329" s="615"/>
      <c r="AS329" s="615"/>
      <c r="AT329" s="615"/>
      <c r="AU329" s="615"/>
      <c r="AV329" s="615"/>
      <c r="AW329" s="615"/>
      <c r="AX329" s="615"/>
      <c r="AY329" s="615"/>
    </row>
    <row r="330" spans="1:51">
      <c r="A330" s="615"/>
      <c r="B330" s="615"/>
      <c r="C330" s="615"/>
      <c r="D330" s="615"/>
      <c r="E330" s="615"/>
      <c r="F330" s="615"/>
      <c r="G330" s="615"/>
      <c r="H330" s="615"/>
      <c r="I330" s="615"/>
      <c r="J330" s="615"/>
      <c r="K330" s="615"/>
      <c r="L330" s="615"/>
      <c r="M330" s="615"/>
      <c r="N330" s="615"/>
      <c r="O330" s="615"/>
      <c r="P330" s="615"/>
      <c r="Q330" s="615"/>
      <c r="R330" s="615"/>
      <c r="S330" s="615"/>
      <c r="T330" s="615"/>
      <c r="U330" s="615"/>
      <c r="V330" s="615"/>
      <c r="W330" s="615"/>
      <c r="X330" s="615"/>
      <c r="Y330" s="615"/>
      <c r="Z330" s="615"/>
      <c r="AA330" s="615"/>
      <c r="AB330" s="615"/>
      <c r="AC330" s="615"/>
      <c r="AD330" s="615"/>
      <c r="AE330" s="615"/>
      <c r="AF330" s="615"/>
      <c r="AG330" s="615"/>
      <c r="AH330" s="615"/>
      <c r="AI330" s="615"/>
      <c r="AJ330" s="615"/>
      <c r="AK330" s="615"/>
      <c r="AL330" s="615"/>
      <c r="AM330" s="615"/>
      <c r="AN330" s="615"/>
      <c r="AO330" s="615"/>
      <c r="AP330" s="615"/>
      <c r="AQ330" s="615"/>
      <c r="AR330" s="615"/>
      <c r="AS330" s="615"/>
      <c r="AT330" s="615"/>
      <c r="AU330" s="615"/>
      <c r="AV330" s="615"/>
      <c r="AW330" s="615"/>
      <c r="AX330" s="615"/>
      <c r="AY330" s="615"/>
    </row>
    <row r="331" spans="1:51">
      <c r="A331" s="615"/>
      <c r="B331" s="615"/>
      <c r="C331" s="615"/>
      <c r="D331" s="615"/>
      <c r="E331" s="615"/>
      <c r="F331" s="615"/>
      <c r="G331" s="615"/>
      <c r="H331" s="615"/>
      <c r="I331" s="615"/>
      <c r="J331" s="615"/>
      <c r="K331" s="615"/>
      <c r="L331" s="615"/>
      <c r="M331" s="615"/>
      <c r="N331" s="615"/>
      <c r="O331" s="615"/>
      <c r="P331" s="615"/>
      <c r="Q331" s="615"/>
      <c r="R331" s="615"/>
      <c r="S331" s="615"/>
      <c r="T331" s="615"/>
      <c r="U331" s="615"/>
      <c r="V331" s="615"/>
      <c r="W331" s="615"/>
      <c r="X331" s="615"/>
      <c r="Y331" s="615"/>
      <c r="Z331" s="615"/>
      <c r="AA331" s="615"/>
      <c r="AB331" s="615"/>
      <c r="AC331" s="615"/>
      <c r="AD331" s="615"/>
      <c r="AE331" s="615"/>
      <c r="AF331" s="615"/>
      <c r="AG331" s="615"/>
      <c r="AH331" s="615"/>
      <c r="AI331" s="615"/>
      <c r="AJ331" s="615"/>
      <c r="AK331" s="615"/>
      <c r="AL331" s="615"/>
      <c r="AM331" s="615"/>
      <c r="AN331" s="615"/>
      <c r="AO331" s="615"/>
      <c r="AP331" s="615"/>
      <c r="AQ331" s="615"/>
      <c r="AR331" s="615"/>
      <c r="AS331" s="615"/>
      <c r="AT331" s="615"/>
      <c r="AU331" s="615"/>
      <c r="AV331" s="615"/>
      <c r="AW331" s="615"/>
      <c r="AX331" s="615"/>
      <c r="AY331" s="615"/>
    </row>
    <row r="332" spans="1:51">
      <c r="A332" s="615"/>
      <c r="B332" s="615"/>
      <c r="C332" s="615"/>
      <c r="D332" s="615"/>
      <c r="E332" s="615"/>
      <c r="F332" s="615"/>
      <c r="G332" s="615"/>
      <c r="H332" s="615"/>
      <c r="I332" s="615"/>
      <c r="J332" s="615"/>
      <c r="K332" s="615"/>
      <c r="L332" s="615"/>
      <c r="M332" s="615"/>
      <c r="N332" s="615"/>
      <c r="O332" s="615"/>
      <c r="P332" s="615"/>
      <c r="Q332" s="615"/>
      <c r="R332" s="615"/>
      <c r="S332" s="615"/>
      <c r="T332" s="615"/>
      <c r="U332" s="615"/>
      <c r="V332" s="615"/>
      <c r="W332" s="615"/>
      <c r="X332" s="615"/>
      <c r="Y332" s="615"/>
      <c r="Z332" s="615"/>
      <c r="AA332" s="615"/>
      <c r="AB332" s="615"/>
      <c r="AC332" s="615"/>
      <c r="AD332" s="615"/>
      <c r="AE332" s="615"/>
      <c r="AF332" s="615"/>
      <c r="AG332" s="615"/>
      <c r="AH332" s="615"/>
      <c r="AI332" s="615"/>
      <c r="AJ332" s="615"/>
      <c r="AK332" s="615"/>
      <c r="AL332" s="615"/>
      <c r="AM332" s="615"/>
      <c r="AN332" s="615"/>
      <c r="AO332" s="615"/>
      <c r="AP332" s="615"/>
      <c r="AQ332" s="615"/>
      <c r="AR332" s="615"/>
      <c r="AS332" s="615"/>
      <c r="AT332" s="615"/>
      <c r="AU332" s="615"/>
      <c r="AV332" s="615"/>
      <c r="AW332" s="615"/>
      <c r="AX332" s="615"/>
      <c r="AY332" s="615"/>
    </row>
    <row r="333" spans="1:51">
      <c r="A333" s="615"/>
      <c r="B333" s="615"/>
      <c r="C333" s="615"/>
      <c r="D333" s="615"/>
      <c r="E333" s="615"/>
      <c r="F333" s="615"/>
      <c r="G333" s="615"/>
      <c r="H333" s="615"/>
      <c r="I333" s="615"/>
      <c r="J333" s="615"/>
      <c r="K333" s="615"/>
      <c r="L333" s="615"/>
      <c r="M333" s="615"/>
      <c r="N333" s="615"/>
      <c r="O333" s="615"/>
      <c r="P333" s="615"/>
      <c r="Q333" s="615"/>
      <c r="R333" s="615"/>
      <c r="S333" s="615"/>
      <c r="T333" s="615"/>
      <c r="U333" s="615"/>
      <c r="V333" s="615"/>
      <c r="W333" s="615"/>
      <c r="X333" s="615"/>
      <c r="Y333" s="615"/>
      <c r="Z333" s="615"/>
      <c r="AA333" s="615"/>
      <c r="AB333" s="615"/>
      <c r="AC333" s="615"/>
      <c r="AD333" s="615"/>
      <c r="AE333" s="615"/>
      <c r="AF333" s="615"/>
      <c r="AG333" s="615"/>
      <c r="AH333" s="615"/>
      <c r="AI333" s="615"/>
      <c r="AJ333" s="615"/>
      <c r="AK333" s="615"/>
      <c r="AL333" s="615"/>
      <c r="AM333" s="615"/>
      <c r="AN333" s="615"/>
      <c r="AO333" s="615"/>
      <c r="AP333" s="615"/>
      <c r="AQ333" s="615"/>
      <c r="AR333" s="615"/>
      <c r="AS333" s="615"/>
      <c r="AT333" s="615"/>
      <c r="AU333" s="615"/>
      <c r="AV333" s="615"/>
      <c r="AW333" s="615"/>
      <c r="AX333" s="615"/>
      <c r="AY333" s="615"/>
    </row>
    <row r="334" spans="1:51">
      <c r="A334" s="615"/>
      <c r="B334" s="615"/>
      <c r="C334" s="615"/>
      <c r="D334" s="615"/>
      <c r="E334" s="615"/>
      <c r="F334" s="615"/>
      <c r="G334" s="615"/>
      <c r="H334" s="615"/>
      <c r="I334" s="615"/>
      <c r="J334" s="615"/>
      <c r="K334" s="615"/>
      <c r="L334" s="615"/>
      <c r="M334" s="615"/>
      <c r="N334" s="615"/>
      <c r="O334" s="615"/>
      <c r="P334" s="615"/>
      <c r="Q334" s="615"/>
      <c r="R334" s="615"/>
      <c r="S334" s="615"/>
      <c r="T334" s="615"/>
      <c r="U334" s="615"/>
      <c r="V334" s="615"/>
      <c r="W334" s="615"/>
      <c r="X334" s="615"/>
      <c r="Y334" s="615"/>
      <c r="Z334" s="615"/>
      <c r="AA334" s="615"/>
      <c r="AB334" s="615"/>
      <c r="AC334" s="615"/>
      <c r="AD334" s="615"/>
      <c r="AE334" s="615"/>
      <c r="AF334" s="615"/>
      <c r="AG334" s="615"/>
      <c r="AH334" s="615"/>
      <c r="AI334" s="615"/>
      <c r="AJ334" s="615"/>
      <c r="AK334" s="615"/>
      <c r="AL334" s="615"/>
      <c r="AM334" s="615"/>
      <c r="AN334" s="615"/>
      <c r="AO334" s="615"/>
      <c r="AP334" s="615"/>
      <c r="AQ334" s="615"/>
      <c r="AR334" s="615"/>
      <c r="AS334" s="615"/>
      <c r="AT334" s="615"/>
      <c r="AU334" s="615"/>
      <c r="AV334" s="615"/>
      <c r="AW334" s="615"/>
      <c r="AX334" s="615"/>
      <c r="AY334" s="615"/>
    </row>
    <row r="335" spans="1:51">
      <c r="A335" s="615"/>
      <c r="B335" s="615"/>
      <c r="C335" s="615"/>
      <c r="D335" s="615"/>
      <c r="E335" s="615"/>
      <c r="F335" s="615"/>
      <c r="G335" s="615"/>
      <c r="H335" s="615"/>
      <c r="I335" s="615"/>
      <c r="J335" s="615"/>
      <c r="K335" s="615"/>
      <c r="L335" s="615"/>
      <c r="M335" s="615"/>
      <c r="N335" s="615"/>
      <c r="O335" s="615"/>
      <c r="P335" s="615"/>
      <c r="Q335" s="615"/>
      <c r="R335" s="615"/>
      <c r="S335" s="615"/>
      <c r="T335" s="615"/>
      <c r="U335" s="615"/>
      <c r="V335" s="615"/>
      <c r="W335" s="615"/>
      <c r="X335" s="615"/>
      <c r="Y335" s="615"/>
      <c r="Z335" s="615"/>
      <c r="AA335" s="615"/>
      <c r="AB335" s="615"/>
      <c r="AC335" s="615"/>
      <c r="AD335" s="615"/>
      <c r="AE335" s="615"/>
      <c r="AF335" s="615"/>
      <c r="AG335" s="615"/>
      <c r="AH335" s="615"/>
      <c r="AI335" s="615"/>
      <c r="AJ335" s="615"/>
      <c r="AK335" s="615"/>
      <c r="AL335" s="615"/>
      <c r="AM335" s="615"/>
      <c r="AN335" s="615"/>
      <c r="AO335" s="615"/>
      <c r="AP335" s="615"/>
      <c r="AQ335" s="615"/>
      <c r="AR335" s="615"/>
      <c r="AS335" s="615"/>
      <c r="AT335" s="615"/>
      <c r="AU335" s="615"/>
      <c r="AV335" s="615"/>
      <c r="AW335" s="615"/>
      <c r="AX335" s="615"/>
      <c r="AY335" s="615"/>
    </row>
    <row r="336" spans="1:51">
      <c r="A336" s="615"/>
      <c r="B336" s="615"/>
      <c r="C336" s="615"/>
      <c r="D336" s="615"/>
      <c r="E336" s="615"/>
      <c r="F336" s="615"/>
      <c r="G336" s="615"/>
      <c r="H336" s="615"/>
      <c r="I336" s="615"/>
      <c r="J336" s="615"/>
      <c r="K336" s="615"/>
      <c r="L336" s="615"/>
      <c r="M336" s="615"/>
      <c r="N336" s="615"/>
      <c r="O336" s="615"/>
      <c r="P336" s="615"/>
      <c r="Q336" s="615"/>
      <c r="R336" s="615"/>
      <c r="S336" s="615"/>
      <c r="T336" s="615"/>
      <c r="U336" s="615"/>
      <c r="V336" s="615"/>
      <c r="W336" s="615"/>
      <c r="X336" s="615"/>
      <c r="Y336" s="615"/>
      <c r="Z336" s="615"/>
      <c r="AA336" s="615"/>
      <c r="AB336" s="615"/>
      <c r="AC336" s="615"/>
      <c r="AD336" s="615"/>
      <c r="AE336" s="615"/>
      <c r="AF336" s="615"/>
      <c r="AG336" s="615"/>
      <c r="AH336" s="615"/>
      <c r="AI336" s="615"/>
      <c r="AJ336" s="615"/>
      <c r="AK336" s="615"/>
      <c r="AL336" s="615"/>
      <c r="AM336" s="615"/>
      <c r="AN336" s="615"/>
      <c r="AO336" s="615"/>
      <c r="AP336" s="615"/>
      <c r="AQ336" s="615"/>
      <c r="AR336" s="615"/>
      <c r="AS336" s="615"/>
      <c r="AT336" s="615"/>
      <c r="AU336" s="615"/>
      <c r="AV336" s="615"/>
      <c r="AW336" s="615"/>
      <c r="AX336" s="615"/>
      <c r="AY336" s="615"/>
    </row>
    <row r="337" spans="1:51">
      <c r="A337" s="615"/>
      <c r="B337" s="615"/>
      <c r="C337" s="615"/>
      <c r="D337" s="615"/>
      <c r="E337" s="615"/>
      <c r="F337" s="615"/>
      <c r="G337" s="615"/>
      <c r="H337" s="615"/>
      <c r="I337" s="615"/>
      <c r="J337" s="615"/>
      <c r="K337" s="615"/>
      <c r="L337" s="615"/>
      <c r="M337" s="615"/>
      <c r="N337" s="615"/>
      <c r="O337" s="615"/>
      <c r="P337" s="615"/>
      <c r="Q337" s="615"/>
      <c r="R337" s="615"/>
      <c r="S337" s="615"/>
      <c r="T337" s="615"/>
      <c r="U337" s="615"/>
      <c r="V337" s="615"/>
      <c r="W337" s="615"/>
      <c r="X337" s="615"/>
      <c r="Y337" s="615"/>
      <c r="Z337" s="615"/>
      <c r="AA337" s="615"/>
      <c r="AB337" s="615"/>
      <c r="AC337" s="615"/>
      <c r="AD337" s="615"/>
      <c r="AE337" s="615"/>
      <c r="AF337" s="615"/>
      <c r="AG337" s="615"/>
      <c r="AH337" s="615"/>
      <c r="AI337" s="615"/>
      <c r="AJ337" s="615"/>
      <c r="AK337" s="615"/>
      <c r="AL337" s="615"/>
      <c r="AM337" s="615"/>
      <c r="AN337" s="615"/>
      <c r="AO337" s="615"/>
      <c r="AP337" s="615"/>
      <c r="AQ337" s="615"/>
      <c r="AR337" s="615"/>
      <c r="AS337" s="615"/>
      <c r="AT337" s="615"/>
      <c r="AU337" s="615"/>
      <c r="AV337" s="615"/>
      <c r="AW337" s="615"/>
      <c r="AX337" s="615"/>
      <c r="AY337" s="615"/>
    </row>
    <row r="338" spans="1:51">
      <c r="A338" s="615"/>
      <c r="B338" s="615"/>
      <c r="C338" s="615"/>
      <c r="D338" s="615"/>
      <c r="E338" s="615"/>
      <c r="F338" s="615"/>
      <c r="G338" s="615"/>
      <c r="H338" s="615"/>
      <c r="I338" s="615"/>
      <c r="J338" s="615"/>
      <c r="K338" s="615"/>
      <c r="L338" s="615"/>
      <c r="M338" s="615"/>
      <c r="N338" s="615"/>
      <c r="O338" s="615"/>
      <c r="P338" s="615"/>
      <c r="Q338" s="615"/>
      <c r="R338" s="615"/>
      <c r="S338" s="615"/>
      <c r="T338" s="615"/>
      <c r="U338" s="615"/>
      <c r="V338" s="615"/>
      <c r="W338" s="615"/>
      <c r="X338" s="615"/>
      <c r="Y338" s="615"/>
      <c r="Z338" s="615"/>
      <c r="AA338" s="615"/>
      <c r="AB338" s="615"/>
      <c r="AC338" s="615"/>
      <c r="AD338" s="615"/>
      <c r="AE338" s="615"/>
      <c r="AF338" s="615"/>
      <c r="AG338" s="615"/>
      <c r="AH338" s="615"/>
      <c r="AI338" s="615"/>
      <c r="AJ338" s="615"/>
      <c r="AK338" s="615"/>
      <c r="AL338" s="615"/>
      <c r="AM338" s="615"/>
      <c r="AN338" s="615"/>
      <c r="AO338" s="615"/>
      <c r="AP338" s="615"/>
      <c r="AQ338" s="615"/>
      <c r="AR338" s="615"/>
      <c r="AS338" s="615"/>
      <c r="AT338" s="615"/>
      <c r="AU338" s="615"/>
      <c r="AV338" s="615"/>
      <c r="AW338" s="615"/>
      <c r="AX338" s="615"/>
      <c r="AY338" s="615"/>
    </row>
    <row r="339" spans="1:51">
      <c r="A339" s="615"/>
      <c r="B339" s="615"/>
      <c r="C339" s="615"/>
      <c r="D339" s="615"/>
      <c r="E339" s="615"/>
      <c r="F339" s="615"/>
      <c r="G339" s="615"/>
      <c r="H339" s="615"/>
      <c r="I339" s="615"/>
      <c r="J339" s="615"/>
      <c r="K339" s="615"/>
      <c r="L339" s="615"/>
      <c r="M339" s="615"/>
      <c r="N339" s="615"/>
      <c r="O339" s="615"/>
      <c r="P339" s="615"/>
      <c r="Q339" s="615"/>
      <c r="R339" s="615"/>
      <c r="S339" s="615"/>
      <c r="T339" s="615"/>
      <c r="U339" s="615"/>
      <c r="V339" s="615"/>
      <c r="W339" s="615"/>
      <c r="X339" s="615"/>
      <c r="Y339" s="615"/>
      <c r="Z339" s="615"/>
      <c r="AA339" s="615"/>
      <c r="AB339" s="615"/>
      <c r="AC339" s="615"/>
      <c r="AD339" s="615"/>
      <c r="AE339" s="615"/>
      <c r="AF339" s="615"/>
      <c r="AG339" s="615"/>
      <c r="AH339" s="615"/>
      <c r="AI339" s="615"/>
      <c r="AJ339" s="615"/>
      <c r="AK339" s="615"/>
      <c r="AL339" s="615"/>
      <c r="AM339" s="615"/>
      <c r="AN339" s="615"/>
      <c r="AO339" s="615"/>
      <c r="AP339" s="615"/>
      <c r="AQ339" s="615"/>
      <c r="AR339" s="615"/>
      <c r="AS339" s="615"/>
      <c r="AT339" s="615"/>
      <c r="AU339" s="615"/>
      <c r="AV339" s="615"/>
      <c r="AW339" s="615"/>
      <c r="AX339" s="615"/>
      <c r="AY339" s="615"/>
    </row>
    <row r="340" spans="1:51">
      <c r="A340" s="615"/>
      <c r="B340" s="615"/>
      <c r="C340" s="615"/>
      <c r="D340" s="615"/>
      <c r="E340" s="615"/>
      <c r="F340" s="615"/>
      <c r="G340" s="615"/>
      <c r="H340" s="615"/>
      <c r="I340" s="615"/>
      <c r="J340" s="615"/>
      <c r="K340" s="615"/>
      <c r="L340" s="615"/>
      <c r="M340" s="615"/>
      <c r="N340" s="615"/>
      <c r="O340" s="615"/>
      <c r="P340" s="615"/>
      <c r="Q340" s="615"/>
      <c r="R340" s="615"/>
      <c r="S340" s="615"/>
      <c r="T340" s="615"/>
      <c r="U340" s="615"/>
      <c r="V340" s="615"/>
      <c r="W340" s="615"/>
      <c r="X340" s="615"/>
      <c r="Y340" s="615"/>
      <c r="Z340" s="615"/>
      <c r="AA340" s="615"/>
      <c r="AB340" s="615"/>
      <c r="AC340" s="615"/>
      <c r="AD340" s="615"/>
      <c r="AE340" s="615"/>
      <c r="AF340" s="615"/>
      <c r="AG340" s="615"/>
      <c r="AH340" s="615"/>
      <c r="AI340" s="615"/>
      <c r="AJ340" s="615"/>
      <c r="AK340" s="615"/>
      <c r="AL340" s="615"/>
      <c r="AM340" s="615"/>
      <c r="AN340" s="615"/>
      <c r="AO340" s="615"/>
      <c r="AP340" s="615"/>
      <c r="AQ340" s="615"/>
      <c r="AR340" s="615"/>
      <c r="AS340" s="615"/>
      <c r="AT340" s="615"/>
      <c r="AU340" s="615"/>
      <c r="AV340" s="615"/>
      <c r="AW340" s="615"/>
      <c r="AX340" s="615"/>
      <c r="AY340" s="615"/>
    </row>
    <row r="341" spans="1:51">
      <c r="A341" s="615"/>
      <c r="B341" s="615"/>
      <c r="C341" s="615"/>
      <c r="D341" s="615"/>
      <c r="E341" s="615"/>
      <c r="F341" s="615"/>
      <c r="G341" s="615"/>
      <c r="H341" s="615"/>
      <c r="I341" s="615"/>
      <c r="J341" s="615"/>
      <c r="K341" s="615"/>
      <c r="L341" s="615"/>
      <c r="M341" s="615"/>
      <c r="N341" s="615"/>
      <c r="O341" s="615"/>
      <c r="P341" s="615"/>
      <c r="Q341" s="615"/>
      <c r="R341" s="615"/>
      <c r="S341" s="615"/>
      <c r="T341" s="615"/>
      <c r="U341" s="615"/>
      <c r="V341" s="615"/>
      <c r="W341" s="615"/>
      <c r="X341" s="615"/>
      <c r="Y341" s="615"/>
      <c r="Z341" s="615"/>
      <c r="AA341" s="615"/>
      <c r="AB341" s="615"/>
      <c r="AC341" s="615"/>
      <c r="AD341" s="615"/>
      <c r="AE341" s="615"/>
      <c r="AF341" s="615"/>
      <c r="AG341" s="615"/>
      <c r="AH341" s="615"/>
      <c r="AI341" s="615"/>
      <c r="AJ341" s="615"/>
      <c r="AK341" s="615"/>
      <c r="AL341" s="615"/>
      <c r="AM341" s="615"/>
      <c r="AN341" s="615"/>
      <c r="AO341" s="615"/>
      <c r="AP341" s="615"/>
      <c r="AQ341" s="615"/>
      <c r="AR341" s="615"/>
      <c r="AS341" s="615"/>
      <c r="AT341" s="615"/>
      <c r="AU341" s="615"/>
      <c r="AV341" s="615"/>
      <c r="AW341" s="615"/>
      <c r="AX341" s="615"/>
      <c r="AY341" s="615"/>
    </row>
    <row r="342" spans="1:51">
      <c r="A342" s="615"/>
      <c r="B342" s="615"/>
      <c r="C342" s="615"/>
      <c r="D342" s="615"/>
      <c r="E342" s="615"/>
      <c r="F342" s="615"/>
      <c r="G342" s="615"/>
      <c r="H342" s="615"/>
      <c r="I342" s="615"/>
      <c r="J342" s="615"/>
      <c r="K342" s="615"/>
      <c r="L342" s="615"/>
      <c r="M342" s="615"/>
      <c r="N342" s="615"/>
      <c r="O342" s="615"/>
      <c r="P342" s="615"/>
      <c r="Q342" s="615"/>
      <c r="R342" s="615"/>
      <c r="S342" s="615"/>
      <c r="T342" s="615"/>
      <c r="U342" s="615"/>
      <c r="V342" s="615"/>
      <c r="W342" s="615"/>
      <c r="X342" s="615"/>
      <c r="Y342" s="615"/>
      <c r="Z342" s="615"/>
      <c r="AA342" s="615"/>
      <c r="AB342" s="615"/>
      <c r="AC342" s="615"/>
      <c r="AD342" s="615"/>
      <c r="AE342" s="615"/>
      <c r="AF342" s="615"/>
      <c r="AG342" s="615"/>
      <c r="AH342" s="615"/>
      <c r="AI342" s="615"/>
      <c r="AJ342" s="615"/>
      <c r="AK342" s="615"/>
      <c r="AL342" s="615"/>
      <c r="AM342" s="615"/>
      <c r="AN342" s="615"/>
      <c r="AO342" s="615"/>
      <c r="AP342" s="615"/>
      <c r="AQ342" s="615"/>
      <c r="AR342" s="615"/>
      <c r="AS342" s="615"/>
      <c r="AT342" s="615"/>
      <c r="AU342" s="615"/>
      <c r="AV342" s="615"/>
      <c r="AW342" s="615"/>
      <c r="AX342" s="615"/>
      <c r="AY342" s="615"/>
    </row>
    <row r="343" spans="1:51">
      <c r="A343" s="615"/>
      <c r="B343" s="615"/>
      <c r="C343" s="615"/>
      <c r="D343" s="615"/>
      <c r="E343" s="615"/>
      <c r="F343" s="615"/>
      <c r="G343" s="615"/>
      <c r="H343" s="615"/>
      <c r="I343" s="615"/>
      <c r="J343" s="615"/>
      <c r="K343" s="615"/>
      <c r="L343" s="615"/>
      <c r="M343" s="615"/>
      <c r="N343" s="615"/>
      <c r="O343" s="615"/>
      <c r="P343" s="615"/>
      <c r="Q343" s="615"/>
      <c r="R343" s="615"/>
      <c r="S343" s="615"/>
      <c r="T343" s="615"/>
      <c r="U343" s="615"/>
      <c r="V343" s="615"/>
      <c r="W343" s="615"/>
      <c r="X343" s="615"/>
      <c r="Y343" s="615"/>
      <c r="Z343" s="615"/>
      <c r="AA343" s="615"/>
      <c r="AB343" s="615"/>
      <c r="AC343" s="615"/>
      <c r="AD343" s="615"/>
      <c r="AE343" s="615"/>
      <c r="AF343" s="615"/>
      <c r="AG343" s="615"/>
      <c r="AH343" s="615"/>
      <c r="AI343" s="615"/>
      <c r="AJ343" s="615"/>
      <c r="AK343" s="615"/>
      <c r="AL343" s="615"/>
      <c r="AM343" s="615"/>
      <c r="AN343" s="615"/>
      <c r="AO343" s="615"/>
      <c r="AP343" s="615"/>
      <c r="AQ343" s="615"/>
      <c r="AR343" s="615"/>
      <c r="AS343" s="615"/>
      <c r="AT343" s="615"/>
      <c r="AU343" s="615"/>
      <c r="AV343" s="615"/>
      <c r="AW343" s="615"/>
      <c r="AX343" s="615"/>
      <c r="AY343" s="615"/>
    </row>
    <row r="344" spans="1:51">
      <c r="A344" s="615"/>
      <c r="B344" s="615"/>
      <c r="C344" s="615"/>
      <c r="D344" s="615"/>
      <c r="E344" s="615"/>
      <c r="F344" s="615"/>
      <c r="G344" s="615"/>
      <c r="H344" s="615"/>
      <c r="I344" s="615"/>
      <c r="J344" s="615"/>
      <c r="K344" s="615"/>
      <c r="L344" s="615"/>
      <c r="M344" s="615"/>
      <c r="N344" s="615"/>
      <c r="O344" s="615"/>
      <c r="P344" s="615"/>
      <c r="Q344" s="615"/>
      <c r="R344" s="615"/>
      <c r="S344" s="615"/>
      <c r="T344" s="615"/>
      <c r="U344" s="615"/>
      <c r="V344" s="615"/>
      <c r="W344" s="615"/>
      <c r="X344" s="615"/>
      <c r="Y344" s="615"/>
      <c r="Z344" s="615"/>
      <c r="AA344" s="615"/>
      <c r="AB344" s="615"/>
      <c r="AC344" s="615"/>
      <c r="AD344" s="615"/>
      <c r="AE344" s="615"/>
      <c r="AF344" s="615"/>
      <c r="AG344" s="615"/>
      <c r="AH344" s="615"/>
      <c r="AI344" s="615"/>
      <c r="AJ344" s="615"/>
      <c r="AK344" s="615"/>
      <c r="AL344" s="615"/>
      <c r="AM344" s="615"/>
      <c r="AN344" s="615"/>
      <c r="AO344" s="615"/>
      <c r="AP344" s="615"/>
      <c r="AQ344" s="615"/>
      <c r="AR344" s="615"/>
      <c r="AS344" s="615"/>
      <c r="AT344" s="615"/>
      <c r="AU344" s="615"/>
      <c r="AV344" s="615"/>
      <c r="AW344" s="615"/>
      <c r="AX344" s="615"/>
      <c r="AY344" s="615"/>
    </row>
    <row r="345" spans="1:51">
      <c r="A345" s="615"/>
      <c r="B345" s="615"/>
      <c r="C345" s="615"/>
      <c r="D345" s="615"/>
      <c r="E345" s="615"/>
      <c r="F345" s="615"/>
      <c r="G345" s="615"/>
      <c r="H345" s="615"/>
      <c r="I345" s="615"/>
      <c r="J345" s="615"/>
      <c r="K345" s="615"/>
      <c r="L345" s="615"/>
      <c r="M345" s="615"/>
      <c r="N345" s="615"/>
      <c r="O345" s="615"/>
      <c r="P345" s="615"/>
      <c r="Q345" s="615"/>
      <c r="R345" s="615"/>
      <c r="S345" s="615"/>
      <c r="T345" s="615"/>
      <c r="U345" s="615"/>
      <c r="V345" s="615"/>
      <c r="W345" s="615"/>
      <c r="X345" s="615"/>
      <c r="Y345" s="615"/>
      <c r="Z345" s="615"/>
      <c r="AA345" s="615"/>
      <c r="AB345" s="615"/>
      <c r="AC345" s="615"/>
      <c r="AD345" s="615"/>
      <c r="AE345" s="615"/>
      <c r="AF345" s="615"/>
      <c r="AG345" s="615"/>
      <c r="AH345" s="615"/>
      <c r="AI345" s="615"/>
      <c r="AJ345" s="615"/>
      <c r="AK345" s="615"/>
      <c r="AL345" s="615"/>
      <c r="AM345" s="615"/>
      <c r="AN345" s="615"/>
      <c r="AO345" s="615"/>
      <c r="AP345" s="615"/>
      <c r="AQ345" s="615"/>
      <c r="AR345" s="615"/>
      <c r="AS345" s="615"/>
      <c r="AT345" s="615"/>
      <c r="AU345" s="615"/>
      <c r="AV345" s="615"/>
      <c r="AW345" s="615"/>
      <c r="AX345" s="615"/>
      <c r="AY345" s="615"/>
    </row>
    <row r="346" spans="1:51">
      <c r="A346" s="615"/>
      <c r="B346" s="615"/>
      <c r="C346" s="615"/>
      <c r="D346" s="615"/>
      <c r="E346" s="615"/>
      <c r="F346" s="615"/>
      <c r="G346" s="615"/>
      <c r="H346" s="615"/>
      <c r="I346" s="615"/>
      <c r="J346" s="615"/>
      <c r="K346" s="615"/>
      <c r="L346" s="615"/>
      <c r="M346" s="615"/>
      <c r="N346" s="615"/>
      <c r="O346" s="615"/>
      <c r="P346" s="615"/>
      <c r="Q346" s="615"/>
      <c r="R346" s="615"/>
      <c r="S346" s="615"/>
      <c r="T346" s="615"/>
      <c r="U346" s="615"/>
      <c r="V346" s="615"/>
      <c r="W346" s="615"/>
      <c r="X346" s="615"/>
      <c r="Y346" s="615"/>
      <c r="Z346" s="615"/>
      <c r="AA346" s="615"/>
      <c r="AB346" s="615"/>
      <c r="AC346" s="615"/>
      <c r="AD346" s="615"/>
      <c r="AE346" s="615"/>
      <c r="AF346" s="615"/>
      <c r="AG346" s="615"/>
      <c r="AH346" s="615"/>
      <c r="AI346" s="615"/>
      <c r="AJ346" s="615"/>
      <c r="AK346" s="615"/>
      <c r="AL346" s="615"/>
      <c r="AM346" s="615"/>
      <c r="AN346" s="615"/>
      <c r="AO346" s="615"/>
      <c r="AP346" s="615"/>
      <c r="AQ346" s="615"/>
      <c r="AR346" s="615"/>
      <c r="AS346" s="615"/>
      <c r="AT346" s="615"/>
      <c r="AU346" s="615"/>
      <c r="AV346" s="615"/>
      <c r="AW346" s="615"/>
      <c r="AX346" s="615"/>
      <c r="AY346" s="615"/>
    </row>
    <row r="347" spans="1:51">
      <c r="A347" s="615"/>
      <c r="B347" s="615"/>
      <c r="C347" s="615"/>
      <c r="D347" s="615"/>
      <c r="E347" s="615"/>
      <c r="F347" s="615"/>
      <c r="G347" s="615"/>
      <c r="H347" s="615"/>
      <c r="I347" s="615"/>
      <c r="J347" s="615"/>
      <c r="K347" s="615"/>
      <c r="L347" s="615"/>
      <c r="M347" s="615"/>
      <c r="N347" s="615"/>
      <c r="O347" s="615"/>
      <c r="P347" s="615"/>
      <c r="Q347" s="615"/>
      <c r="R347" s="615"/>
      <c r="S347" s="615"/>
      <c r="T347" s="615"/>
      <c r="U347" s="615"/>
      <c r="V347" s="615"/>
      <c r="W347" s="615"/>
      <c r="X347" s="615"/>
      <c r="Y347" s="615"/>
      <c r="Z347" s="615"/>
      <c r="AA347" s="615"/>
      <c r="AB347" s="615"/>
      <c r="AC347" s="615"/>
      <c r="AD347" s="615"/>
      <c r="AE347" s="615"/>
      <c r="AF347" s="615"/>
      <c r="AG347" s="615"/>
      <c r="AH347" s="615"/>
      <c r="AI347" s="615"/>
      <c r="AJ347" s="615"/>
      <c r="AK347" s="615"/>
      <c r="AL347" s="615"/>
      <c r="AM347" s="615"/>
      <c r="AN347" s="615"/>
      <c r="AO347" s="615"/>
      <c r="AP347" s="615"/>
      <c r="AQ347" s="615"/>
      <c r="AR347" s="615"/>
      <c r="AS347" s="615"/>
      <c r="AT347" s="615"/>
      <c r="AU347" s="615"/>
      <c r="AV347" s="615"/>
      <c r="AW347" s="615"/>
      <c r="AX347" s="615"/>
      <c r="AY347" s="615"/>
    </row>
    <row r="348" spans="1:51">
      <c r="A348" s="615"/>
      <c r="B348" s="615"/>
      <c r="C348" s="615"/>
      <c r="D348" s="615"/>
      <c r="E348" s="615"/>
      <c r="F348" s="615"/>
      <c r="G348" s="615"/>
      <c r="H348" s="615"/>
      <c r="I348" s="615"/>
      <c r="J348" s="615"/>
      <c r="K348" s="615"/>
      <c r="L348" s="615"/>
      <c r="M348" s="615"/>
      <c r="N348" s="615"/>
      <c r="O348" s="615"/>
      <c r="P348" s="615"/>
      <c r="Q348" s="615"/>
      <c r="R348" s="615"/>
      <c r="S348" s="615"/>
      <c r="T348" s="615"/>
      <c r="U348" s="615"/>
      <c r="V348" s="615"/>
      <c r="W348" s="615"/>
      <c r="X348" s="615"/>
      <c r="Y348" s="615"/>
      <c r="Z348" s="615"/>
      <c r="AA348" s="615"/>
      <c r="AB348" s="615"/>
      <c r="AC348" s="615"/>
      <c r="AD348" s="615"/>
      <c r="AE348" s="615"/>
      <c r="AF348" s="615"/>
      <c r="AG348" s="615"/>
      <c r="AH348" s="615"/>
      <c r="AI348" s="615"/>
      <c r="AJ348" s="615"/>
      <c r="AK348" s="615"/>
      <c r="AL348" s="615"/>
      <c r="AM348" s="615"/>
      <c r="AN348" s="615"/>
      <c r="AO348" s="615"/>
      <c r="AP348" s="615"/>
      <c r="AQ348" s="615"/>
      <c r="AR348" s="615"/>
      <c r="AS348" s="615"/>
      <c r="AT348" s="615"/>
      <c r="AU348" s="615"/>
      <c r="AV348" s="615"/>
      <c r="AW348" s="615"/>
      <c r="AX348" s="615"/>
      <c r="AY348" s="615"/>
    </row>
    <row r="349" spans="1:51">
      <c r="A349" s="615"/>
      <c r="B349" s="615"/>
      <c r="C349" s="615"/>
      <c r="D349" s="615"/>
      <c r="E349" s="615"/>
      <c r="F349" s="615"/>
      <c r="G349" s="615"/>
      <c r="H349" s="615"/>
      <c r="I349" s="615"/>
      <c r="J349" s="615"/>
      <c r="K349" s="615"/>
      <c r="L349" s="615"/>
      <c r="M349" s="615"/>
      <c r="N349" s="615"/>
      <c r="O349" s="615"/>
      <c r="P349" s="615"/>
      <c r="Q349" s="615"/>
      <c r="R349" s="615"/>
      <c r="S349" s="615"/>
      <c r="T349" s="615"/>
      <c r="U349" s="615"/>
      <c r="V349" s="615"/>
      <c r="W349" s="615"/>
      <c r="X349" s="615"/>
      <c r="Y349" s="615"/>
      <c r="Z349" s="615"/>
      <c r="AA349" s="615"/>
      <c r="AB349" s="615"/>
      <c r="AC349" s="615"/>
      <c r="AD349" s="615"/>
      <c r="AE349" s="615"/>
      <c r="AF349" s="615"/>
      <c r="AG349" s="615"/>
      <c r="AH349" s="615"/>
      <c r="AI349" s="615"/>
      <c r="AJ349" s="615"/>
      <c r="AK349" s="615"/>
      <c r="AL349" s="615"/>
      <c r="AM349" s="615"/>
      <c r="AN349" s="615"/>
      <c r="AO349" s="615"/>
      <c r="AP349" s="615"/>
      <c r="AQ349" s="615"/>
      <c r="AR349" s="615"/>
      <c r="AS349" s="615"/>
      <c r="AT349" s="615"/>
      <c r="AU349" s="615"/>
      <c r="AV349" s="615"/>
      <c r="AW349" s="615"/>
      <c r="AX349" s="615"/>
      <c r="AY349" s="615"/>
    </row>
    <row r="350" spans="1:51">
      <c r="A350" s="615"/>
      <c r="B350" s="615"/>
      <c r="C350" s="615"/>
      <c r="D350" s="615"/>
      <c r="E350" s="615"/>
      <c r="F350" s="615"/>
      <c r="G350" s="615"/>
      <c r="H350" s="615"/>
      <c r="I350" s="615"/>
      <c r="J350" s="615"/>
      <c r="K350" s="615"/>
      <c r="L350" s="615"/>
      <c r="M350" s="615"/>
      <c r="N350" s="615"/>
      <c r="O350" s="615"/>
      <c r="P350" s="615"/>
      <c r="Q350" s="615"/>
      <c r="R350" s="615"/>
      <c r="S350" s="615"/>
      <c r="T350" s="615"/>
      <c r="U350" s="615"/>
      <c r="V350" s="615"/>
      <c r="W350" s="615"/>
      <c r="X350" s="615"/>
      <c r="Y350" s="615"/>
      <c r="Z350" s="615"/>
      <c r="AA350" s="615"/>
      <c r="AB350" s="615"/>
      <c r="AC350" s="615"/>
      <c r="AD350" s="615"/>
      <c r="AE350" s="615"/>
      <c r="AF350" s="615"/>
      <c r="AG350" s="615"/>
      <c r="AH350" s="615"/>
      <c r="AI350" s="615"/>
      <c r="AJ350" s="615"/>
      <c r="AK350" s="615"/>
      <c r="AL350" s="615"/>
      <c r="AM350" s="615"/>
      <c r="AN350" s="615"/>
      <c r="AO350" s="615"/>
      <c r="AP350" s="615"/>
      <c r="AQ350" s="615"/>
      <c r="AR350" s="615"/>
      <c r="AS350" s="615"/>
      <c r="AT350" s="615"/>
      <c r="AU350" s="615"/>
      <c r="AV350" s="615"/>
      <c r="AW350" s="615"/>
      <c r="AX350" s="615"/>
      <c r="AY350" s="615"/>
    </row>
    <row r="351" spans="1:51">
      <c r="A351" s="615"/>
      <c r="B351" s="615"/>
      <c r="C351" s="615"/>
      <c r="D351" s="615"/>
      <c r="E351" s="615"/>
      <c r="F351" s="615"/>
      <c r="G351" s="615"/>
      <c r="H351" s="615"/>
      <c r="I351" s="615"/>
      <c r="J351" s="615"/>
      <c r="K351" s="615"/>
      <c r="L351" s="615"/>
      <c r="M351" s="615"/>
      <c r="N351" s="615"/>
      <c r="O351" s="615"/>
      <c r="P351" s="615"/>
      <c r="Q351" s="615"/>
      <c r="R351" s="615"/>
      <c r="S351" s="615"/>
      <c r="T351" s="615"/>
      <c r="U351" s="615"/>
      <c r="V351" s="615"/>
      <c r="W351" s="615"/>
      <c r="X351" s="615"/>
      <c r="Y351" s="615"/>
      <c r="Z351" s="615"/>
      <c r="AA351" s="615"/>
      <c r="AB351" s="615"/>
      <c r="AC351" s="615"/>
      <c r="AD351" s="615"/>
      <c r="AE351" s="615"/>
      <c r="AF351" s="615"/>
      <c r="AG351" s="615"/>
      <c r="AH351" s="615"/>
      <c r="AI351" s="615"/>
      <c r="AJ351" s="615"/>
      <c r="AK351" s="615"/>
      <c r="AL351" s="615"/>
      <c r="AM351" s="615"/>
      <c r="AN351" s="615"/>
      <c r="AO351" s="615"/>
      <c r="AP351" s="615"/>
      <c r="AQ351" s="615"/>
      <c r="AR351" s="615"/>
      <c r="AS351" s="615"/>
      <c r="AT351" s="615"/>
      <c r="AU351" s="615"/>
      <c r="AV351" s="615"/>
      <c r="AW351" s="615"/>
      <c r="AX351" s="615"/>
      <c r="AY351" s="615"/>
    </row>
    <row r="352" spans="1:51">
      <c r="A352" s="615"/>
      <c r="B352" s="615"/>
      <c r="C352" s="615"/>
      <c r="D352" s="615"/>
      <c r="E352" s="615"/>
      <c r="F352" s="615"/>
      <c r="G352" s="615"/>
      <c r="H352" s="615"/>
      <c r="I352" s="615"/>
      <c r="J352" s="615"/>
      <c r="K352" s="615"/>
      <c r="L352" s="615"/>
      <c r="M352" s="615"/>
      <c r="N352" s="615"/>
      <c r="O352" s="615"/>
      <c r="P352" s="615"/>
      <c r="Q352" s="615"/>
      <c r="R352" s="615"/>
      <c r="S352" s="615"/>
      <c r="T352" s="615"/>
      <c r="U352" s="615"/>
      <c r="V352" s="615"/>
      <c r="W352" s="615"/>
      <c r="X352" s="615"/>
      <c r="Y352" s="615"/>
      <c r="Z352" s="615"/>
      <c r="AA352" s="615"/>
      <c r="AB352" s="615"/>
      <c r="AC352" s="615"/>
      <c r="AD352" s="615"/>
      <c r="AE352" s="615"/>
      <c r="AF352" s="615"/>
      <c r="AG352" s="615"/>
      <c r="AH352" s="615"/>
      <c r="AI352" s="615"/>
      <c r="AJ352" s="615"/>
      <c r="AK352" s="615"/>
      <c r="AL352" s="615"/>
      <c r="AM352" s="615"/>
      <c r="AN352" s="615"/>
      <c r="AO352" s="615"/>
      <c r="AP352" s="615"/>
      <c r="AQ352" s="615"/>
      <c r="AR352" s="615"/>
      <c r="AS352" s="615"/>
      <c r="AT352" s="615"/>
      <c r="AU352" s="615"/>
      <c r="AV352" s="615"/>
      <c r="AW352" s="615"/>
      <c r="AX352" s="615"/>
      <c r="AY352" s="615"/>
    </row>
    <row r="353" spans="1:51">
      <c r="A353" s="615"/>
      <c r="B353" s="615"/>
      <c r="C353" s="615"/>
      <c r="D353" s="615"/>
      <c r="E353" s="615"/>
      <c r="F353" s="615"/>
      <c r="G353" s="615"/>
      <c r="H353" s="615"/>
      <c r="I353" s="615"/>
      <c r="J353" s="615"/>
      <c r="K353" s="615"/>
      <c r="L353" s="615"/>
      <c r="M353" s="615"/>
      <c r="N353" s="615"/>
      <c r="O353" s="615"/>
      <c r="P353" s="615"/>
      <c r="Q353" s="615"/>
      <c r="R353" s="615"/>
      <c r="S353" s="615"/>
      <c r="T353" s="615"/>
      <c r="U353" s="615"/>
      <c r="V353" s="615"/>
      <c r="W353" s="615"/>
      <c r="X353" s="615"/>
      <c r="Y353" s="615"/>
      <c r="Z353" s="615"/>
      <c r="AA353" s="615"/>
      <c r="AB353" s="615"/>
      <c r="AC353" s="615"/>
      <c r="AD353" s="615"/>
      <c r="AE353" s="615"/>
      <c r="AF353" s="615"/>
      <c r="AG353" s="615"/>
      <c r="AH353" s="615"/>
      <c r="AI353" s="615"/>
      <c r="AJ353" s="615"/>
      <c r="AK353" s="615"/>
      <c r="AL353" s="615"/>
      <c r="AM353" s="615"/>
      <c r="AN353" s="615"/>
      <c r="AO353" s="615"/>
      <c r="AP353" s="615"/>
      <c r="AQ353" s="615"/>
      <c r="AR353" s="615"/>
      <c r="AS353" s="615"/>
      <c r="AT353" s="615"/>
      <c r="AU353" s="615"/>
      <c r="AV353" s="615"/>
      <c r="AW353" s="615"/>
      <c r="AX353" s="615"/>
      <c r="AY353" s="615"/>
    </row>
    <row r="354" spans="1:51">
      <c r="A354" s="615"/>
      <c r="B354" s="615"/>
      <c r="C354" s="615"/>
      <c r="D354" s="615"/>
      <c r="E354" s="615"/>
      <c r="F354" s="615"/>
      <c r="G354" s="615"/>
      <c r="H354" s="615"/>
      <c r="I354" s="615"/>
      <c r="J354" s="615"/>
      <c r="K354" s="615"/>
      <c r="L354" s="615"/>
      <c r="M354" s="615"/>
      <c r="N354" s="615"/>
      <c r="O354" s="615"/>
      <c r="P354" s="615"/>
      <c r="Q354" s="615"/>
      <c r="R354" s="615"/>
      <c r="S354" s="615"/>
      <c r="T354" s="615"/>
      <c r="U354" s="615"/>
      <c r="V354" s="615"/>
      <c r="W354" s="615"/>
      <c r="X354" s="615"/>
      <c r="Y354" s="615"/>
      <c r="Z354" s="615"/>
      <c r="AA354" s="615"/>
      <c r="AB354" s="615"/>
      <c r="AC354" s="615"/>
      <c r="AD354" s="615"/>
      <c r="AE354" s="615"/>
      <c r="AF354" s="615"/>
      <c r="AG354" s="615"/>
      <c r="AH354" s="615"/>
      <c r="AI354" s="615"/>
      <c r="AJ354" s="615"/>
      <c r="AK354" s="615"/>
      <c r="AL354" s="615"/>
      <c r="AM354" s="615"/>
      <c r="AN354" s="615"/>
      <c r="AO354" s="615"/>
      <c r="AP354" s="615"/>
      <c r="AQ354" s="615"/>
      <c r="AR354" s="615"/>
      <c r="AS354" s="615"/>
      <c r="AT354" s="615"/>
      <c r="AU354" s="615"/>
      <c r="AV354" s="615"/>
      <c r="AW354" s="615"/>
      <c r="AX354" s="615"/>
      <c r="AY354" s="615"/>
    </row>
    <row r="355" spans="1:51">
      <c r="A355" s="615"/>
      <c r="B355" s="615"/>
      <c r="C355" s="615"/>
      <c r="D355" s="615"/>
      <c r="E355" s="615"/>
      <c r="F355" s="615"/>
      <c r="G355" s="615"/>
      <c r="H355" s="615"/>
      <c r="I355" s="615"/>
      <c r="J355" s="615"/>
      <c r="K355" s="615"/>
      <c r="L355" s="615"/>
      <c r="M355" s="615"/>
      <c r="N355" s="615"/>
      <c r="O355" s="615"/>
      <c r="P355" s="615"/>
      <c r="Q355" s="615"/>
      <c r="R355" s="615"/>
      <c r="S355" s="615"/>
      <c r="T355" s="615"/>
      <c r="U355" s="615"/>
      <c r="V355" s="615"/>
      <c r="W355" s="615"/>
      <c r="X355" s="615"/>
      <c r="Y355" s="615"/>
      <c r="Z355" s="615"/>
      <c r="AA355" s="615"/>
      <c r="AB355" s="615"/>
      <c r="AC355" s="615"/>
      <c r="AD355" s="615"/>
      <c r="AE355" s="615"/>
      <c r="AF355" s="615"/>
      <c r="AG355" s="615"/>
      <c r="AH355" s="615"/>
      <c r="AI355" s="615"/>
      <c r="AJ355" s="615"/>
      <c r="AK355" s="615"/>
      <c r="AL355" s="615"/>
      <c r="AM355" s="615"/>
      <c r="AN355" s="615"/>
      <c r="AO355" s="615"/>
      <c r="AP355" s="615"/>
      <c r="AQ355" s="615"/>
      <c r="AR355" s="615"/>
      <c r="AS355" s="615"/>
      <c r="AT355" s="615"/>
      <c r="AU355" s="615"/>
      <c r="AV355" s="615"/>
      <c r="AW355" s="615"/>
      <c r="AX355" s="615"/>
      <c r="AY355" s="615"/>
    </row>
    <row r="356" spans="1:51">
      <c r="A356" s="615"/>
      <c r="B356" s="615"/>
      <c r="C356" s="615"/>
      <c r="D356" s="615"/>
      <c r="E356" s="615"/>
      <c r="F356" s="615"/>
      <c r="G356" s="615"/>
      <c r="H356" s="615"/>
      <c r="I356" s="615"/>
      <c r="J356" s="615"/>
      <c r="K356" s="615"/>
      <c r="L356" s="615"/>
      <c r="M356" s="615"/>
      <c r="N356" s="615"/>
      <c r="O356" s="615"/>
      <c r="P356" s="615"/>
      <c r="Q356" s="615"/>
      <c r="R356" s="615"/>
      <c r="S356" s="615"/>
      <c r="T356" s="615"/>
      <c r="U356" s="615"/>
      <c r="V356" s="615"/>
      <c r="W356" s="615"/>
      <c r="X356" s="615"/>
      <c r="Y356" s="615"/>
      <c r="Z356" s="615"/>
      <c r="AA356" s="615"/>
      <c r="AB356" s="615"/>
      <c r="AC356" s="615"/>
      <c r="AD356" s="615"/>
      <c r="AE356" s="615"/>
      <c r="AF356" s="615"/>
      <c r="AG356" s="615"/>
      <c r="AH356" s="615"/>
      <c r="AI356" s="615"/>
      <c r="AJ356" s="615"/>
      <c r="AK356" s="615"/>
      <c r="AL356" s="615"/>
      <c r="AM356" s="615"/>
      <c r="AN356" s="615"/>
      <c r="AO356" s="615"/>
      <c r="AP356" s="615"/>
      <c r="AQ356" s="615"/>
      <c r="AR356" s="615"/>
      <c r="AS356" s="615"/>
      <c r="AT356" s="615"/>
      <c r="AU356" s="615"/>
      <c r="AV356" s="615"/>
      <c r="AW356" s="615"/>
      <c r="AX356" s="615"/>
      <c r="AY356" s="615"/>
    </row>
    <row r="357" spans="1:51">
      <c r="A357" s="615"/>
      <c r="B357" s="615"/>
      <c r="C357" s="615"/>
      <c r="D357" s="615"/>
      <c r="E357" s="615"/>
      <c r="F357" s="615"/>
      <c r="G357" s="615"/>
      <c r="H357" s="615"/>
      <c r="I357" s="615"/>
      <c r="J357" s="615"/>
      <c r="K357" s="615"/>
      <c r="L357" s="615"/>
      <c r="M357" s="615"/>
      <c r="N357" s="615"/>
      <c r="O357" s="615"/>
      <c r="P357" s="615"/>
      <c r="Q357" s="615"/>
      <c r="R357" s="615"/>
      <c r="S357" s="615"/>
      <c r="T357" s="615"/>
      <c r="U357" s="615"/>
      <c r="V357" s="615"/>
      <c r="W357" s="615"/>
      <c r="X357" s="615"/>
      <c r="Y357" s="615"/>
      <c r="Z357" s="615"/>
      <c r="AA357" s="615"/>
      <c r="AB357" s="615"/>
      <c r="AC357" s="615"/>
      <c r="AD357" s="615"/>
      <c r="AE357" s="615"/>
      <c r="AF357" s="615"/>
      <c r="AG357" s="615"/>
      <c r="AH357" s="615"/>
      <c r="AI357" s="615"/>
      <c r="AJ357" s="615"/>
      <c r="AK357" s="615"/>
      <c r="AL357" s="615"/>
      <c r="AM357" s="615"/>
      <c r="AN357" s="615"/>
      <c r="AO357" s="615"/>
      <c r="AP357" s="615"/>
      <c r="AQ357" s="615"/>
      <c r="AR357" s="615"/>
      <c r="AS357" s="615"/>
      <c r="AT357" s="615"/>
      <c r="AU357" s="615"/>
      <c r="AV357" s="615"/>
      <c r="AW357" s="615"/>
      <c r="AX357" s="615"/>
      <c r="AY357" s="615"/>
    </row>
    <row r="358" spans="1:51">
      <c r="A358" s="615"/>
      <c r="B358" s="615"/>
      <c r="C358" s="615"/>
      <c r="D358" s="615"/>
      <c r="E358" s="615"/>
      <c r="F358" s="615"/>
      <c r="G358" s="615"/>
      <c r="H358" s="615"/>
      <c r="I358" s="615"/>
      <c r="J358" s="615"/>
      <c r="K358" s="615"/>
      <c r="L358" s="615"/>
      <c r="M358" s="615"/>
      <c r="N358" s="615"/>
      <c r="O358" s="615"/>
      <c r="P358" s="615"/>
      <c r="Q358" s="615"/>
      <c r="R358" s="615"/>
      <c r="S358" s="615"/>
      <c r="T358" s="615"/>
      <c r="U358" s="615"/>
      <c r="V358" s="615"/>
      <c r="W358" s="615"/>
      <c r="X358" s="615"/>
      <c r="Y358" s="615"/>
      <c r="Z358" s="615"/>
      <c r="AA358" s="615"/>
      <c r="AB358" s="615"/>
      <c r="AC358" s="615"/>
      <c r="AD358" s="615"/>
      <c r="AE358" s="615"/>
      <c r="AF358" s="615"/>
      <c r="AG358" s="615"/>
      <c r="AH358" s="615"/>
      <c r="AI358" s="615"/>
      <c r="AJ358" s="615"/>
      <c r="AK358" s="615"/>
      <c r="AL358" s="615"/>
      <c r="AM358" s="615"/>
      <c r="AN358" s="615"/>
      <c r="AO358" s="615"/>
      <c r="AP358" s="615"/>
      <c r="AQ358" s="615"/>
      <c r="AR358" s="615"/>
      <c r="AS358" s="615"/>
      <c r="AT358" s="615"/>
      <c r="AU358" s="615"/>
      <c r="AV358" s="615"/>
      <c r="AW358" s="615"/>
      <c r="AX358" s="615"/>
      <c r="AY358" s="615"/>
    </row>
    <row r="359" spans="1:51">
      <c r="A359" s="615"/>
      <c r="B359" s="615"/>
      <c r="C359" s="615"/>
      <c r="D359" s="615"/>
      <c r="E359" s="615"/>
      <c r="F359" s="615"/>
      <c r="G359" s="615"/>
      <c r="H359" s="615"/>
      <c r="I359" s="615"/>
      <c r="J359" s="615"/>
      <c r="K359" s="615"/>
      <c r="L359" s="615"/>
      <c r="M359" s="615"/>
      <c r="N359" s="615"/>
      <c r="O359" s="615"/>
      <c r="P359" s="615"/>
      <c r="Q359" s="615"/>
      <c r="R359" s="615"/>
      <c r="S359" s="615"/>
      <c r="T359" s="615"/>
      <c r="U359" s="615"/>
      <c r="V359" s="615"/>
      <c r="W359" s="615"/>
      <c r="X359" s="615"/>
      <c r="Y359" s="615"/>
      <c r="Z359" s="615"/>
      <c r="AA359" s="615"/>
      <c r="AB359" s="615"/>
      <c r="AC359" s="615"/>
      <c r="AD359" s="615"/>
      <c r="AE359" s="615"/>
      <c r="AF359" s="615"/>
      <c r="AG359" s="615"/>
      <c r="AH359" s="615"/>
      <c r="AI359" s="615"/>
      <c r="AJ359" s="615"/>
      <c r="AK359" s="615"/>
      <c r="AL359" s="615"/>
      <c r="AM359" s="615"/>
      <c r="AN359" s="615"/>
      <c r="AO359" s="615"/>
      <c r="AP359" s="615"/>
      <c r="AQ359" s="615"/>
      <c r="AR359" s="615"/>
      <c r="AS359" s="615"/>
      <c r="AT359" s="615"/>
      <c r="AU359" s="615"/>
      <c r="AV359" s="615"/>
      <c r="AW359" s="615"/>
      <c r="AX359" s="615"/>
      <c r="AY359" s="615"/>
    </row>
    <row r="360" spans="1:51">
      <c r="A360" s="615"/>
      <c r="B360" s="615"/>
      <c r="C360" s="615"/>
      <c r="D360" s="615"/>
      <c r="E360" s="615"/>
      <c r="F360" s="615"/>
      <c r="G360" s="615"/>
      <c r="H360" s="615"/>
      <c r="I360" s="615"/>
      <c r="J360" s="615"/>
      <c r="K360" s="615"/>
      <c r="L360" s="615"/>
      <c r="M360" s="615"/>
      <c r="N360" s="615"/>
      <c r="O360" s="615"/>
      <c r="P360" s="615"/>
      <c r="Q360" s="615"/>
      <c r="R360" s="615"/>
      <c r="S360" s="615"/>
      <c r="T360" s="615"/>
      <c r="U360" s="615"/>
      <c r="V360" s="615"/>
      <c r="W360" s="615"/>
      <c r="X360" s="615"/>
      <c r="Y360" s="615"/>
      <c r="Z360" s="615"/>
      <c r="AA360" s="615"/>
      <c r="AB360" s="615"/>
      <c r="AC360" s="615"/>
      <c r="AD360" s="615"/>
      <c r="AE360" s="615"/>
      <c r="AF360" s="615"/>
      <c r="AG360" s="615"/>
      <c r="AH360" s="615"/>
      <c r="AI360" s="615"/>
      <c r="AJ360" s="615"/>
      <c r="AK360" s="615"/>
      <c r="AL360" s="615"/>
      <c r="AM360" s="615"/>
      <c r="AN360" s="615"/>
      <c r="AO360" s="615"/>
      <c r="AP360" s="615"/>
      <c r="AQ360" s="615"/>
      <c r="AR360" s="615"/>
      <c r="AS360" s="615"/>
      <c r="AT360" s="615"/>
      <c r="AU360" s="615"/>
      <c r="AV360" s="615"/>
      <c r="AW360" s="615"/>
      <c r="AX360" s="615"/>
      <c r="AY360" s="615"/>
    </row>
    <row r="361" spans="1:51">
      <c r="A361" s="615"/>
      <c r="B361" s="615"/>
      <c r="C361" s="615"/>
      <c r="D361" s="615"/>
      <c r="E361" s="615"/>
      <c r="F361" s="615"/>
      <c r="G361" s="615"/>
      <c r="H361" s="615"/>
      <c r="I361" s="615"/>
      <c r="J361" s="615"/>
      <c r="K361" s="615"/>
      <c r="L361" s="615"/>
      <c r="M361" s="615"/>
      <c r="N361" s="615"/>
      <c r="O361" s="615"/>
      <c r="P361" s="615"/>
      <c r="Q361" s="615"/>
      <c r="R361" s="615"/>
      <c r="S361" s="615"/>
      <c r="T361" s="615"/>
      <c r="U361" s="615"/>
      <c r="V361" s="615"/>
      <c r="W361" s="615"/>
      <c r="X361" s="615"/>
      <c r="Y361" s="615"/>
      <c r="Z361" s="615"/>
      <c r="AA361" s="615"/>
      <c r="AB361" s="615"/>
      <c r="AC361" s="615"/>
      <c r="AD361" s="615"/>
      <c r="AE361" s="615"/>
      <c r="AF361" s="615"/>
      <c r="AG361" s="615"/>
      <c r="AH361" s="615"/>
      <c r="AI361" s="615"/>
      <c r="AJ361" s="615"/>
      <c r="AK361" s="615"/>
      <c r="AL361" s="615"/>
      <c r="AM361" s="615"/>
      <c r="AN361" s="615"/>
      <c r="AO361" s="615"/>
      <c r="AP361" s="615"/>
      <c r="AQ361" s="615"/>
      <c r="AR361" s="615"/>
      <c r="AS361" s="615"/>
      <c r="AT361" s="615"/>
      <c r="AU361" s="615"/>
      <c r="AV361" s="615"/>
      <c r="AW361" s="615"/>
      <c r="AX361" s="615"/>
      <c r="AY361" s="615"/>
    </row>
    <row r="362" spans="1:51">
      <c r="A362" s="615"/>
      <c r="B362" s="615"/>
      <c r="C362" s="615"/>
      <c r="D362" s="615"/>
      <c r="E362" s="615"/>
      <c r="F362" s="615"/>
      <c r="G362" s="615"/>
      <c r="H362" s="615"/>
      <c r="I362" s="615"/>
      <c r="J362" s="615"/>
      <c r="K362" s="615"/>
      <c r="L362" s="615"/>
      <c r="M362" s="615"/>
      <c r="N362" s="615"/>
      <c r="O362" s="615"/>
      <c r="P362" s="615"/>
      <c r="Q362" s="615"/>
      <c r="R362" s="615"/>
      <c r="S362" s="615"/>
      <c r="T362" s="615"/>
      <c r="U362" s="615"/>
      <c r="V362" s="615"/>
      <c r="W362" s="615"/>
      <c r="X362" s="615"/>
      <c r="Y362" s="615"/>
      <c r="Z362" s="615"/>
      <c r="AA362" s="615"/>
      <c r="AB362" s="615"/>
      <c r="AC362" s="615"/>
      <c r="AD362" s="615"/>
      <c r="AE362" s="615"/>
      <c r="AF362" s="615"/>
      <c r="AG362" s="615"/>
      <c r="AH362" s="615"/>
      <c r="AI362" s="615"/>
      <c r="AJ362" s="615"/>
      <c r="AK362" s="615"/>
      <c r="AL362" s="615"/>
      <c r="AM362" s="615"/>
      <c r="AN362" s="615"/>
      <c r="AO362" s="615"/>
      <c r="AP362" s="615"/>
      <c r="AQ362" s="615"/>
      <c r="AR362" s="615"/>
      <c r="AS362" s="615"/>
      <c r="AT362" s="615"/>
      <c r="AU362" s="615"/>
      <c r="AV362" s="615"/>
      <c r="AW362" s="615"/>
      <c r="AX362" s="615"/>
      <c r="AY362" s="615"/>
    </row>
    <row r="363" spans="1:51">
      <c r="A363" s="615"/>
      <c r="B363" s="615"/>
      <c r="C363" s="615"/>
      <c r="D363" s="615"/>
      <c r="E363" s="615"/>
      <c r="F363" s="615"/>
      <c r="G363" s="615"/>
      <c r="H363" s="615"/>
      <c r="I363" s="615"/>
      <c r="J363" s="615"/>
      <c r="K363" s="615"/>
      <c r="L363" s="615"/>
      <c r="M363" s="615"/>
      <c r="N363" s="615"/>
      <c r="O363" s="615"/>
      <c r="P363" s="615"/>
      <c r="Q363" s="615"/>
      <c r="R363" s="615"/>
      <c r="S363" s="615"/>
      <c r="T363" s="615"/>
      <c r="U363" s="615"/>
      <c r="V363" s="615"/>
      <c r="W363" s="615"/>
      <c r="X363" s="615"/>
      <c r="Y363" s="615"/>
      <c r="Z363" s="615"/>
      <c r="AA363" s="615"/>
      <c r="AB363" s="615"/>
      <c r="AC363" s="615"/>
      <c r="AD363" s="615"/>
      <c r="AE363" s="615"/>
      <c r="AF363" s="615"/>
      <c r="AG363" s="615"/>
      <c r="AH363" s="615"/>
      <c r="AI363" s="615"/>
      <c r="AJ363" s="615"/>
      <c r="AK363" s="615"/>
      <c r="AL363" s="615"/>
      <c r="AM363" s="615"/>
      <c r="AN363" s="615"/>
      <c r="AO363" s="615"/>
      <c r="AP363" s="615"/>
      <c r="AQ363" s="615"/>
      <c r="AR363" s="615"/>
      <c r="AS363" s="615"/>
      <c r="AT363" s="615"/>
      <c r="AU363" s="615"/>
      <c r="AV363" s="615"/>
      <c r="AW363" s="615"/>
      <c r="AX363" s="615"/>
      <c r="AY363" s="615"/>
    </row>
    <row r="364" spans="1:51">
      <c r="A364" s="615"/>
      <c r="B364" s="615"/>
      <c r="C364" s="615"/>
      <c r="D364" s="615"/>
      <c r="E364" s="615"/>
      <c r="F364" s="615"/>
      <c r="G364" s="615"/>
      <c r="H364" s="615"/>
      <c r="I364" s="615"/>
      <c r="J364" s="615"/>
      <c r="K364" s="615"/>
      <c r="L364" s="615"/>
      <c r="M364" s="615"/>
      <c r="N364" s="615"/>
      <c r="O364" s="615"/>
      <c r="P364" s="615"/>
      <c r="Q364" s="615"/>
      <c r="R364" s="615"/>
      <c r="S364" s="615"/>
      <c r="T364" s="615"/>
      <c r="U364" s="615"/>
      <c r="V364" s="615"/>
      <c r="W364" s="615"/>
      <c r="X364" s="615"/>
      <c r="Y364" s="615"/>
      <c r="Z364" s="615"/>
      <c r="AA364" s="615"/>
      <c r="AB364" s="615"/>
      <c r="AC364" s="615"/>
      <c r="AD364" s="615"/>
      <c r="AE364" s="615"/>
      <c r="AF364" s="615"/>
      <c r="AG364" s="615"/>
      <c r="AH364" s="615"/>
      <c r="AI364" s="615"/>
      <c r="AJ364" s="615"/>
      <c r="AK364" s="615"/>
      <c r="AL364" s="615"/>
      <c r="AM364" s="615"/>
      <c r="AN364" s="615"/>
      <c r="AO364" s="615"/>
      <c r="AP364" s="615"/>
      <c r="AQ364" s="615"/>
      <c r="AR364" s="615"/>
      <c r="AS364" s="615"/>
      <c r="AT364" s="615"/>
      <c r="AU364" s="615"/>
      <c r="AV364" s="615"/>
      <c r="AW364" s="615"/>
      <c r="AX364" s="615"/>
      <c r="AY364" s="615"/>
    </row>
    <row r="365" spans="1:51">
      <c r="A365" s="615"/>
      <c r="B365" s="615"/>
      <c r="C365" s="615"/>
      <c r="D365" s="615"/>
      <c r="E365" s="615"/>
      <c r="F365" s="615"/>
      <c r="G365" s="615"/>
      <c r="H365" s="615"/>
      <c r="I365" s="615"/>
      <c r="J365" s="615"/>
      <c r="K365" s="615"/>
      <c r="L365" s="615"/>
      <c r="M365" s="615"/>
      <c r="N365" s="615"/>
      <c r="O365" s="615"/>
      <c r="P365" s="615"/>
      <c r="Q365" s="615"/>
      <c r="R365" s="615"/>
      <c r="S365" s="615"/>
      <c r="T365" s="615"/>
      <c r="U365" s="615"/>
      <c r="V365" s="615"/>
      <c r="W365" s="615"/>
      <c r="X365" s="615"/>
      <c r="Y365" s="615"/>
      <c r="Z365" s="615"/>
      <c r="AA365" s="615"/>
      <c r="AB365" s="615"/>
      <c r="AC365" s="615"/>
      <c r="AD365" s="615"/>
      <c r="AE365" s="615"/>
      <c r="AF365" s="615"/>
      <c r="AG365" s="615"/>
      <c r="AH365" s="615"/>
      <c r="AI365" s="615"/>
      <c r="AJ365" s="615"/>
      <c r="AK365" s="615"/>
      <c r="AL365" s="615"/>
      <c r="AM365" s="615"/>
      <c r="AN365" s="615"/>
      <c r="AO365" s="615"/>
      <c r="AP365" s="615"/>
      <c r="AQ365" s="615"/>
      <c r="AR365" s="615"/>
      <c r="AS365" s="615"/>
      <c r="AT365" s="615"/>
      <c r="AU365" s="615"/>
      <c r="AV365" s="615"/>
      <c r="AW365" s="615"/>
      <c r="AX365" s="615"/>
      <c r="AY365" s="615"/>
    </row>
    <row r="366" spans="1:51">
      <c r="A366" s="615"/>
      <c r="B366" s="615"/>
      <c r="C366" s="615"/>
      <c r="D366" s="615"/>
      <c r="E366" s="615"/>
      <c r="F366" s="615"/>
      <c r="G366" s="615"/>
      <c r="H366" s="615"/>
      <c r="I366" s="615"/>
      <c r="J366" s="615"/>
      <c r="K366" s="615"/>
      <c r="L366" s="615"/>
      <c r="M366" s="615"/>
      <c r="N366" s="615"/>
      <c r="O366" s="615"/>
      <c r="P366" s="615"/>
      <c r="Q366" s="615"/>
      <c r="R366" s="615"/>
      <c r="S366" s="615"/>
      <c r="T366" s="615"/>
      <c r="U366" s="615"/>
      <c r="V366" s="615"/>
      <c r="W366" s="615"/>
      <c r="X366" s="615"/>
      <c r="Y366" s="615"/>
      <c r="Z366" s="615"/>
      <c r="AA366" s="615"/>
      <c r="AB366" s="615"/>
      <c r="AC366" s="615"/>
      <c r="AD366" s="615"/>
      <c r="AE366" s="615"/>
      <c r="AF366" s="615"/>
      <c r="AG366" s="615"/>
      <c r="AH366" s="615"/>
      <c r="AI366" s="615"/>
      <c r="AJ366" s="615"/>
      <c r="AK366" s="615"/>
      <c r="AL366" s="615"/>
      <c r="AM366" s="615"/>
      <c r="AN366" s="615"/>
      <c r="AO366" s="615"/>
      <c r="AP366" s="615"/>
      <c r="AQ366" s="615"/>
      <c r="AR366" s="615"/>
      <c r="AS366" s="615"/>
      <c r="AT366" s="615"/>
      <c r="AU366" s="615"/>
      <c r="AV366" s="615"/>
      <c r="AW366" s="615"/>
      <c r="AX366" s="615"/>
      <c r="AY366" s="615"/>
    </row>
    <row r="367" spans="1:51">
      <c r="A367" s="615"/>
      <c r="B367" s="615"/>
      <c r="C367" s="615"/>
      <c r="D367" s="615"/>
      <c r="E367" s="615"/>
      <c r="F367" s="615"/>
      <c r="G367" s="615"/>
      <c r="H367" s="615"/>
      <c r="I367" s="615"/>
      <c r="J367" s="615"/>
      <c r="K367" s="615"/>
      <c r="L367" s="615"/>
      <c r="M367" s="615"/>
      <c r="N367" s="615"/>
      <c r="O367" s="615"/>
      <c r="P367" s="615"/>
      <c r="Q367" s="615"/>
      <c r="R367" s="615"/>
      <c r="S367" s="615"/>
      <c r="T367" s="615"/>
      <c r="U367" s="615"/>
      <c r="V367" s="615"/>
      <c r="W367" s="615"/>
      <c r="X367" s="615"/>
      <c r="Y367" s="615"/>
      <c r="Z367" s="615"/>
      <c r="AA367" s="615"/>
      <c r="AB367" s="615"/>
      <c r="AC367" s="615"/>
      <c r="AD367" s="615"/>
      <c r="AE367" s="615"/>
      <c r="AF367" s="615"/>
      <c r="AG367" s="615"/>
      <c r="AH367" s="615"/>
      <c r="AI367" s="615"/>
      <c r="AJ367" s="615"/>
      <c r="AK367" s="615"/>
      <c r="AL367" s="615"/>
      <c r="AM367" s="615"/>
      <c r="AN367" s="615"/>
      <c r="AO367" s="615"/>
      <c r="AP367" s="615"/>
      <c r="AQ367" s="615"/>
      <c r="AR367" s="615"/>
      <c r="AS367" s="615"/>
      <c r="AT367" s="615"/>
      <c r="AU367" s="615"/>
      <c r="AV367" s="615"/>
      <c r="AW367" s="615"/>
      <c r="AX367" s="615"/>
      <c r="AY367" s="615"/>
    </row>
    <row r="368" spans="1:51">
      <c r="A368" s="615"/>
      <c r="B368" s="615"/>
      <c r="C368" s="615"/>
      <c r="D368" s="615"/>
      <c r="E368" s="615"/>
      <c r="F368" s="615"/>
      <c r="G368" s="615"/>
      <c r="H368" s="615"/>
      <c r="I368" s="615"/>
      <c r="J368" s="615"/>
      <c r="K368" s="615"/>
      <c r="L368" s="615"/>
      <c r="M368" s="615"/>
      <c r="N368" s="615"/>
      <c r="O368" s="615"/>
      <c r="P368" s="615"/>
      <c r="Q368" s="615"/>
      <c r="R368" s="615"/>
      <c r="S368" s="615"/>
      <c r="T368" s="615"/>
      <c r="U368" s="615"/>
      <c r="V368" s="615"/>
      <c r="W368" s="615"/>
      <c r="X368" s="615"/>
      <c r="Y368" s="615"/>
      <c r="Z368" s="615"/>
      <c r="AA368" s="615"/>
      <c r="AB368" s="615"/>
      <c r="AC368" s="615"/>
      <c r="AD368" s="615"/>
      <c r="AE368" s="615"/>
      <c r="AF368" s="615"/>
      <c r="AG368" s="615"/>
      <c r="AH368" s="615"/>
      <c r="AI368" s="615"/>
      <c r="AJ368" s="615"/>
      <c r="AK368" s="615"/>
      <c r="AL368" s="615"/>
      <c r="AM368" s="615"/>
      <c r="AN368" s="615"/>
      <c r="AO368" s="615"/>
      <c r="AP368" s="615"/>
      <c r="AQ368" s="615"/>
      <c r="AR368" s="615"/>
      <c r="AS368" s="615"/>
      <c r="AT368" s="615"/>
      <c r="AU368" s="615"/>
      <c r="AV368" s="615"/>
      <c r="AW368" s="615"/>
      <c r="AX368" s="615"/>
      <c r="AY368" s="615"/>
    </row>
    <row r="369" spans="1:51">
      <c r="A369" s="615"/>
      <c r="B369" s="615"/>
      <c r="C369" s="615"/>
      <c r="D369" s="615"/>
      <c r="E369" s="615"/>
      <c r="F369" s="615"/>
      <c r="G369" s="615"/>
      <c r="H369" s="615"/>
      <c r="I369" s="615"/>
      <c r="J369" s="615"/>
      <c r="K369" s="615"/>
      <c r="L369" s="615"/>
      <c r="M369" s="615"/>
      <c r="N369" s="615"/>
      <c r="O369" s="615"/>
      <c r="P369" s="615"/>
      <c r="Q369" s="615"/>
      <c r="R369" s="615"/>
      <c r="S369" s="615"/>
      <c r="T369" s="615"/>
      <c r="U369" s="615"/>
      <c r="V369" s="615"/>
      <c r="W369" s="615"/>
      <c r="X369" s="615"/>
      <c r="Y369" s="615"/>
      <c r="Z369" s="615"/>
      <c r="AA369" s="615"/>
      <c r="AB369" s="615"/>
      <c r="AC369" s="615"/>
      <c r="AD369" s="615"/>
      <c r="AE369" s="615"/>
      <c r="AF369" s="615"/>
      <c r="AG369" s="615"/>
      <c r="AH369" s="615"/>
      <c r="AI369" s="615"/>
      <c r="AJ369" s="615"/>
      <c r="AK369" s="615"/>
      <c r="AL369" s="615"/>
      <c r="AM369" s="615"/>
      <c r="AN369" s="615"/>
      <c r="AO369" s="615"/>
      <c r="AP369" s="615"/>
      <c r="AQ369" s="615"/>
      <c r="AR369" s="615"/>
      <c r="AS369" s="615"/>
      <c r="AT369" s="615"/>
      <c r="AU369" s="615"/>
      <c r="AV369" s="615"/>
      <c r="AW369" s="615"/>
      <c r="AX369" s="615"/>
      <c r="AY369" s="615"/>
    </row>
    <row r="370" spans="1:51">
      <c r="A370" s="615"/>
      <c r="B370" s="615"/>
      <c r="C370" s="615"/>
      <c r="D370" s="615"/>
      <c r="E370" s="615"/>
      <c r="F370" s="615"/>
      <c r="G370" s="615"/>
      <c r="H370" s="615"/>
      <c r="I370" s="615"/>
      <c r="J370" s="615"/>
      <c r="K370" s="615"/>
      <c r="L370" s="615"/>
      <c r="M370" s="615"/>
      <c r="N370" s="615"/>
      <c r="O370" s="615"/>
      <c r="P370" s="615"/>
      <c r="Q370" s="615"/>
      <c r="R370" s="615"/>
      <c r="S370" s="615"/>
      <c r="T370" s="615"/>
      <c r="U370" s="615"/>
      <c r="V370" s="615"/>
      <c r="W370" s="615"/>
      <c r="X370" s="615"/>
      <c r="Y370" s="615"/>
      <c r="Z370" s="615"/>
      <c r="AA370" s="615"/>
      <c r="AB370" s="615"/>
      <c r="AC370" s="615"/>
      <c r="AD370" s="615"/>
      <c r="AE370" s="615"/>
      <c r="AF370" s="615"/>
      <c r="AG370" s="615"/>
      <c r="AH370" s="615"/>
      <c r="AI370" s="615"/>
      <c r="AJ370" s="615"/>
      <c r="AK370" s="615"/>
      <c r="AL370" s="615"/>
      <c r="AM370" s="615"/>
      <c r="AN370" s="615"/>
      <c r="AO370" s="615"/>
      <c r="AP370" s="615"/>
      <c r="AQ370" s="615"/>
      <c r="AR370" s="615"/>
      <c r="AS370" s="615"/>
      <c r="AT370" s="615"/>
      <c r="AU370" s="615"/>
      <c r="AV370" s="615"/>
      <c r="AW370" s="615"/>
      <c r="AX370" s="615"/>
      <c r="AY370" s="615"/>
    </row>
    <row r="371" spans="1:51">
      <c r="A371" s="615"/>
      <c r="B371" s="615"/>
      <c r="C371" s="615"/>
      <c r="D371" s="615"/>
      <c r="E371" s="615"/>
      <c r="F371" s="615"/>
      <c r="G371" s="615"/>
      <c r="H371" s="615"/>
      <c r="I371" s="615"/>
      <c r="J371" s="615"/>
      <c r="K371" s="615"/>
      <c r="L371" s="615"/>
      <c r="M371" s="615"/>
      <c r="N371" s="615"/>
      <c r="O371" s="615"/>
      <c r="P371" s="615"/>
      <c r="Q371" s="615"/>
      <c r="R371" s="615"/>
      <c r="S371" s="615"/>
      <c r="T371" s="615"/>
      <c r="U371" s="615"/>
      <c r="V371" s="615"/>
      <c r="W371" s="615"/>
      <c r="X371" s="615"/>
      <c r="Y371" s="615"/>
      <c r="Z371" s="615"/>
      <c r="AA371" s="615"/>
      <c r="AB371" s="615"/>
      <c r="AC371" s="615"/>
      <c r="AD371" s="615"/>
      <c r="AE371" s="615"/>
      <c r="AF371" s="615"/>
      <c r="AG371" s="615"/>
      <c r="AH371" s="615"/>
      <c r="AI371" s="615"/>
      <c r="AJ371" s="615"/>
      <c r="AK371" s="615"/>
      <c r="AL371" s="615"/>
      <c r="AM371" s="615"/>
      <c r="AN371" s="615"/>
      <c r="AO371" s="615"/>
      <c r="AP371" s="615"/>
      <c r="AQ371" s="615"/>
      <c r="AR371" s="615"/>
      <c r="AS371" s="615"/>
      <c r="AT371" s="615"/>
      <c r="AU371" s="615"/>
      <c r="AV371" s="615"/>
      <c r="AW371" s="615"/>
      <c r="AX371" s="615"/>
      <c r="AY371" s="615"/>
    </row>
    <row r="372" spans="1:51">
      <c r="A372" s="615"/>
      <c r="B372" s="615"/>
      <c r="C372" s="615"/>
      <c r="D372" s="615"/>
      <c r="E372" s="615"/>
      <c r="F372" s="615"/>
      <c r="G372" s="615"/>
      <c r="H372" s="615"/>
      <c r="I372" s="615"/>
      <c r="J372" s="615"/>
      <c r="K372" s="615"/>
      <c r="L372" s="615"/>
      <c r="M372" s="615"/>
      <c r="N372" s="615"/>
      <c r="O372" s="615"/>
      <c r="P372" s="615"/>
      <c r="Q372" s="615"/>
      <c r="R372" s="615"/>
      <c r="S372" s="615"/>
      <c r="T372" s="615"/>
      <c r="U372" s="615"/>
      <c r="V372" s="615"/>
      <c r="W372" s="615"/>
      <c r="X372" s="615"/>
      <c r="Y372" s="615"/>
      <c r="Z372" s="615"/>
      <c r="AA372" s="615"/>
      <c r="AB372" s="615"/>
      <c r="AC372" s="615"/>
      <c r="AD372" s="615"/>
      <c r="AE372" s="615"/>
      <c r="AF372" s="615"/>
      <c r="AG372" s="615"/>
      <c r="AH372" s="615"/>
      <c r="AI372" s="615"/>
      <c r="AJ372" s="615"/>
      <c r="AK372" s="615"/>
      <c r="AL372" s="615"/>
      <c r="AM372" s="615"/>
      <c r="AN372" s="615"/>
      <c r="AO372" s="615"/>
      <c r="AP372" s="615"/>
      <c r="AQ372" s="615"/>
      <c r="AR372" s="615"/>
      <c r="AS372" s="615"/>
      <c r="AT372" s="615"/>
      <c r="AU372" s="615"/>
      <c r="AV372" s="615"/>
      <c r="AW372" s="615"/>
      <c r="AX372" s="615"/>
      <c r="AY372" s="615"/>
    </row>
    <row r="373" spans="1:51">
      <c r="A373" s="615"/>
      <c r="B373" s="615"/>
      <c r="C373" s="615"/>
      <c r="D373" s="615"/>
      <c r="E373" s="615"/>
      <c r="F373" s="615"/>
      <c r="G373" s="615"/>
      <c r="H373" s="615"/>
      <c r="I373" s="615"/>
      <c r="J373" s="615"/>
      <c r="K373" s="615"/>
      <c r="L373" s="615"/>
      <c r="M373" s="615"/>
      <c r="N373" s="615"/>
      <c r="O373" s="615"/>
      <c r="P373" s="615"/>
      <c r="Q373" s="615"/>
      <c r="R373" s="615"/>
      <c r="S373" s="615"/>
      <c r="T373" s="615"/>
      <c r="U373" s="615"/>
      <c r="V373" s="615"/>
      <c r="W373" s="615"/>
      <c r="X373" s="615"/>
      <c r="Y373" s="615"/>
      <c r="Z373" s="615"/>
      <c r="AA373" s="615"/>
      <c r="AB373" s="615"/>
      <c r="AC373" s="615"/>
      <c r="AD373" s="615"/>
      <c r="AE373" s="615"/>
      <c r="AF373" s="615"/>
      <c r="AG373" s="615"/>
      <c r="AH373" s="615"/>
      <c r="AI373" s="615"/>
      <c r="AJ373" s="615"/>
      <c r="AK373" s="615"/>
      <c r="AL373" s="615"/>
      <c r="AM373" s="615"/>
      <c r="AN373" s="615"/>
      <c r="AO373" s="615"/>
      <c r="AP373" s="615"/>
      <c r="AQ373" s="615"/>
      <c r="AR373" s="615"/>
      <c r="AS373" s="615"/>
      <c r="AT373" s="615"/>
      <c r="AU373" s="615"/>
      <c r="AV373" s="615"/>
      <c r="AW373" s="615"/>
      <c r="AX373" s="615"/>
      <c r="AY373" s="615"/>
    </row>
    <row r="374" spans="1:51">
      <c r="A374" s="615"/>
      <c r="B374" s="615"/>
      <c r="C374" s="615"/>
      <c r="D374" s="615"/>
      <c r="E374" s="615"/>
      <c r="F374" s="615"/>
      <c r="G374" s="615"/>
      <c r="H374" s="615"/>
      <c r="I374" s="615"/>
      <c r="J374" s="615"/>
      <c r="K374" s="615"/>
      <c r="L374" s="615"/>
      <c r="M374" s="615"/>
      <c r="N374" s="615"/>
      <c r="O374" s="615"/>
      <c r="P374" s="615"/>
      <c r="Q374" s="615"/>
      <c r="R374" s="615"/>
      <c r="S374" s="615"/>
      <c r="T374" s="615"/>
      <c r="U374" s="615"/>
      <c r="V374" s="615"/>
      <c r="W374" s="615"/>
      <c r="X374" s="615"/>
      <c r="Y374" s="615"/>
      <c r="Z374" s="615"/>
      <c r="AA374" s="615"/>
      <c r="AB374" s="615"/>
      <c r="AC374" s="615"/>
      <c r="AD374" s="615"/>
      <c r="AE374" s="615"/>
      <c r="AF374" s="615"/>
      <c r="AG374" s="615"/>
      <c r="AH374" s="615"/>
      <c r="AI374" s="615"/>
      <c r="AJ374" s="615"/>
      <c r="AK374" s="615"/>
      <c r="AL374" s="615"/>
      <c r="AM374" s="615"/>
      <c r="AN374" s="615"/>
      <c r="AO374" s="615"/>
      <c r="AP374" s="615"/>
      <c r="AQ374" s="615"/>
      <c r="AR374" s="615"/>
      <c r="AS374" s="615"/>
      <c r="AT374" s="615"/>
      <c r="AU374" s="615"/>
      <c r="AV374" s="615"/>
      <c r="AW374" s="615"/>
      <c r="AX374" s="615"/>
      <c r="AY374" s="615"/>
    </row>
    <row r="375" spans="1:51">
      <c r="A375" s="615"/>
      <c r="B375" s="615"/>
      <c r="C375" s="615"/>
      <c r="D375" s="615"/>
      <c r="E375" s="615"/>
      <c r="F375" s="615"/>
      <c r="G375" s="615"/>
      <c r="H375" s="615"/>
      <c r="I375" s="615"/>
      <c r="J375" s="615"/>
      <c r="K375" s="615"/>
      <c r="L375" s="615"/>
      <c r="M375" s="615"/>
      <c r="N375" s="615"/>
      <c r="O375" s="615"/>
      <c r="P375" s="615"/>
      <c r="Q375" s="615"/>
      <c r="R375" s="615"/>
      <c r="S375" s="615"/>
      <c r="T375" s="615"/>
      <c r="U375" s="615"/>
      <c r="V375" s="615"/>
      <c r="W375" s="615"/>
      <c r="X375" s="615"/>
      <c r="Y375" s="615"/>
      <c r="Z375" s="615"/>
      <c r="AA375" s="615"/>
      <c r="AB375" s="615"/>
      <c r="AC375" s="615"/>
      <c r="AD375" s="615"/>
      <c r="AE375" s="615"/>
      <c r="AF375" s="615"/>
      <c r="AG375" s="615"/>
      <c r="AH375" s="615"/>
      <c r="AI375" s="615"/>
      <c r="AJ375" s="615"/>
      <c r="AK375" s="615"/>
      <c r="AL375" s="615"/>
      <c r="AM375" s="615"/>
      <c r="AN375" s="615"/>
      <c r="AO375" s="615"/>
      <c r="AP375" s="615"/>
      <c r="AQ375" s="615"/>
      <c r="AR375" s="615"/>
      <c r="AS375" s="615"/>
      <c r="AT375" s="615"/>
      <c r="AU375" s="615"/>
      <c r="AV375" s="615"/>
      <c r="AW375" s="615"/>
      <c r="AX375" s="615"/>
      <c r="AY375" s="615"/>
    </row>
    <row r="376" spans="1:51">
      <c r="A376" s="615"/>
      <c r="B376" s="615"/>
      <c r="C376" s="615"/>
      <c r="D376" s="615"/>
      <c r="E376" s="615"/>
      <c r="F376" s="615"/>
      <c r="G376" s="615"/>
      <c r="H376" s="615"/>
      <c r="I376" s="615"/>
      <c r="J376" s="615"/>
      <c r="K376" s="615"/>
      <c r="L376" s="615"/>
      <c r="M376" s="615"/>
      <c r="N376" s="615"/>
      <c r="O376" s="615"/>
      <c r="P376" s="615"/>
      <c r="Q376" s="615"/>
      <c r="R376" s="615"/>
      <c r="S376" s="615"/>
      <c r="T376" s="615"/>
      <c r="U376" s="615"/>
      <c r="V376" s="615"/>
      <c r="W376" s="615"/>
      <c r="X376" s="615"/>
      <c r="Y376" s="615"/>
      <c r="Z376" s="615"/>
      <c r="AA376" s="615"/>
      <c r="AB376" s="615"/>
      <c r="AC376" s="615"/>
      <c r="AD376" s="615"/>
      <c r="AE376" s="615"/>
      <c r="AF376" s="615"/>
      <c r="AG376" s="615"/>
      <c r="AH376" s="615"/>
      <c r="AI376" s="615"/>
      <c r="AJ376" s="615"/>
      <c r="AK376" s="615"/>
      <c r="AL376" s="615"/>
      <c r="AM376" s="615"/>
      <c r="AN376" s="615"/>
      <c r="AO376" s="615"/>
      <c r="AP376" s="615"/>
      <c r="AQ376" s="615"/>
      <c r="AR376" s="615"/>
      <c r="AS376" s="615"/>
      <c r="AT376" s="615"/>
      <c r="AU376" s="615"/>
      <c r="AV376" s="615"/>
      <c r="AW376" s="615"/>
      <c r="AX376" s="615"/>
      <c r="AY376" s="615"/>
    </row>
    <row r="377" spans="1:51">
      <c r="A377" s="615"/>
      <c r="B377" s="615"/>
      <c r="C377" s="615"/>
      <c r="D377" s="615"/>
      <c r="E377" s="615"/>
      <c r="F377" s="615"/>
      <c r="G377" s="615"/>
      <c r="H377" s="615"/>
      <c r="I377" s="615"/>
      <c r="J377" s="615"/>
      <c r="K377" s="615"/>
      <c r="L377" s="615"/>
      <c r="M377" s="615"/>
      <c r="N377" s="615"/>
      <c r="O377" s="615"/>
      <c r="P377" s="615"/>
      <c r="Q377" s="615"/>
      <c r="R377" s="615"/>
      <c r="S377" s="615"/>
      <c r="T377" s="615"/>
      <c r="U377" s="615"/>
      <c r="V377" s="615"/>
      <c r="W377" s="615"/>
      <c r="X377" s="615"/>
      <c r="Y377" s="615"/>
      <c r="Z377" s="615"/>
      <c r="AA377" s="615"/>
      <c r="AB377" s="615"/>
      <c r="AC377" s="615"/>
      <c r="AD377" s="615"/>
      <c r="AE377" s="615"/>
      <c r="AF377" s="615"/>
      <c r="AG377" s="615"/>
      <c r="AH377" s="615"/>
      <c r="AI377" s="615"/>
      <c r="AJ377" s="615"/>
      <c r="AK377" s="615"/>
      <c r="AL377" s="615"/>
      <c r="AM377" s="615"/>
      <c r="AN377" s="615"/>
      <c r="AO377" s="615"/>
      <c r="AP377" s="615"/>
      <c r="AQ377" s="615"/>
      <c r="AR377" s="615"/>
      <c r="AS377" s="615"/>
      <c r="AT377" s="615"/>
      <c r="AU377" s="615"/>
      <c r="AV377" s="615"/>
      <c r="AW377" s="615"/>
      <c r="AX377" s="615"/>
      <c r="AY377" s="615"/>
    </row>
    <row r="378" spans="1:51">
      <c r="A378" s="615"/>
      <c r="B378" s="615"/>
      <c r="C378" s="615"/>
      <c r="D378" s="615"/>
      <c r="E378" s="615"/>
      <c r="F378" s="615"/>
      <c r="G378" s="615"/>
      <c r="H378" s="615"/>
      <c r="I378" s="615"/>
      <c r="J378" s="615"/>
      <c r="K378" s="615"/>
      <c r="L378" s="615"/>
      <c r="M378" s="615"/>
      <c r="N378" s="615"/>
      <c r="O378" s="615"/>
      <c r="P378" s="615"/>
      <c r="Q378" s="615"/>
      <c r="R378" s="615"/>
      <c r="S378" s="615"/>
      <c r="T378" s="615"/>
      <c r="U378" s="615"/>
      <c r="V378" s="615"/>
      <c r="W378" s="615"/>
      <c r="X378" s="615"/>
      <c r="Y378" s="615"/>
      <c r="Z378" s="615"/>
      <c r="AA378" s="615"/>
      <c r="AB378" s="615"/>
      <c r="AC378" s="615"/>
      <c r="AD378" s="615"/>
      <c r="AE378" s="615"/>
      <c r="AF378" s="615"/>
      <c r="AG378" s="615"/>
      <c r="AH378" s="615"/>
      <c r="AI378" s="615"/>
      <c r="AJ378" s="615"/>
      <c r="AK378" s="615"/>
      <c r="AL378" s="615"/>
      <c r="AM378" s="615"/>
      <c r="AN378" s="615"/>
      <c r="AO378" s="615"/>
      <c r="AP378" s="615"/>
      <c r="AQ378" s="615"/>
      <c r="AR378" s="615"/>
      <c r="AS378" s="615"/>
      <c r="AT378" s="615"/>
      <c r="AU378" s="615"/>
      <c r="AV378" s="615"/>
      <c r="AW378" s="615"/>
      <c r="AX378" s="615"/>
      <c r="AY378" s="615"/>
    </row>
    <row r="379" spans="1:51">
      <c r="A379" s="615"/>
      <c r="B379" s="615"/>
      <c r="C379" s="615"/>
      <c r="D379" s="615"/>
      <c r="E379" s="615"/>
      <c r="F379" s="615"/>
      <c r="G379" s="615"/>
      <c r="H379" s="615"/>
      <c r="I379" s="615"/>
      <c r="J379" s="615"/>
      <c r="K379" s="615"/>
      <c r="L379" s="615"/>
      <c r="M379" s="615"/>
      <c r="N379" s="615"/>
      <c r="O379" s="615"/>
      <c r="P379" s="615"/>
      <c r="Q379" s="615"/>
      <c r="R379" s="615"/>
      <c r="S379" s="615"/>
      <c r="T379" s="615"/>
      <c r="U379" s="615"/>
      <c r="V379" s="615"/>
      <c r="W379" s="615"/>
      <c r="X379" s="615"/>
      <c r="Y379" s="615"/>
      <c r="Z379" s="615"/>
      <c r="AA379" s="615"/>
      <c r="AB379" s="615"/>
      <c r="AC379" s="615"/>
      <c r="AD379" s="615"/>
      <c r="AE379" s="615"/>
      <c r="AF379" s="615"/>
      <c r="AG379" s="615"/>
      <c r="AH379" s="615"/>
      <c r="AI379" s="615"/>
      <c r="AJ379" s="615"/>
      <c r="AK379" s="615"/>
      <c r="AL379" s="615"/>
      <c r="AM379" s="615"/>
      <c r="AN379" s="615"/>
      <c r="AO379" s="615"/>
      <c r="AP379" s="615"/>
      <c r="AQ379" s="615"/>
      <c r="AR379" s="615"/>
      <c r="AS379" s="615"/>
      <c r="AT379" s="615"/>
      <c r="AU379" s="615"/>
      <c r="AV379" s="615"/>
      <c r="AW379" s="615"/>
      <c r="AX379" s="615"/>
      <c r="AY379" s="615"/>
    </row>
    <row r="380" spans="1:51">
      <c r="A380" s="615"/>
      <c r="B380" s="615"/>
      <c r="C380" s="615"/>
      <c r="D380" s="615"/>
      <c r="E380" s="615"/>
      <c r="F380" s="615"/>
      <c r="G380" s="615"/>
      <c r="H380" s="615"/>
      <c r="I380" s="615"/>
      <c r="J380" s="615"/>
      <c r="K380" s="615"/>
      <c r="L380" s="615"/>
      <c r="M380" s="615"/>
      <c r="N380" s="615"/>
      <c r="O380" s="615"/>
      <c r="P380" s="615"/>
      <c r="Q380" s="615"/>
      <c r="R380" s="615"/>
      <c r="S380" s="615"/>
      <c r="T380" s="615"/>
      <c r="U380" s="615"/>
      <c r="V380" s="615"/>
      <c r="W380" s="615"/>
      <c r="X380" s="615"/>
      <c r="Y380" s="615"/>
      <c r="Z380" s="615"/>
      <c r="AA380" s="615"/>
      <c r="AB380" s="615"/>
      <c r="AC380" s="615"/>
      <c r="AD380" s="615"/>
      <c r="AE380" s="615"/>
      <c r="AF380" s="615"/>
      <c r="AG380" s="615"/>
      <c r="AH380" s="615"/>
      <c r="AI380" s="615"/>
      <c r="AJ380" s="615"/>
      <c r="AK380" s="615"/>
      <c r="AL380" s="615"/>
      <c r="AM380" s="615"/>
      <c r="AN380" s="615"/>
      <c r="AO380" s="615"/>
      <c r="AP380" s="615"/>
      <c r="AQ380" s="615"/>
      <c r="AR380" s="615"/>
      <c r="AS380" s="615"/>
      <c r="AT380" s="615"/>
      <c r="AU380" s="615"/>
      <c r="AV380" s="615"/>
      <c r="AW380" s="615"/>
      <c r="AX380" s="615"/>
      <c r="AY380" s="615"/>
    </row>
    <row r="381" spans="1:51">
      <c r="A381" s="615"/>
      <c r="B381" s="615"/>
      <c r="C381" s="615"/>
      <c r="D381" s="615"/>
      <c r="E381" s="615"/>
      <c r="F381" s="615"/>
      <c r="G381" s="615"/>
      <c r="H381" s="615"/>
      <c r="I381" s="615"/>
      <c r="J381" s="615"/>
      <c r="K381" s="615"/>
      <c r="L381" s="615"/>
      <c r="M381" s="615"/>
      <c r="N381" s="615"/>
      <c r="O381" s="615"/>
      <c r="P381" s="615"/>
      <c r="Q381" s="615"/>
      <c r="R381" s="615"/>
      <c r="S381" s="615"/>
      <c r="T381" s="615"/>
      <c r="U381" s="615"/>
      <c r="V381" s="615"/>
      <c r="W381" s="615"/>
      <c r="X381" s="615"/>
      <c r="Y381" s="615"/>
      <c r="Z381" s="615"/>
      <c r="AA381" s="615"/>
      <c r="AB381" s="615"/>
      <c r="AC381" s="615"/>
      <c r="AD381" s="615"/>
      <c r="AE381" s="615"/>
      <c r="AF381" s="615"/>
      <c r="AG381" s="615"/>
      <c r="AH381" s="615"/>
      <c r="AI381" s="615"/>
      <c r="AJ381" s="615"/>
      <c r="AK381" s="615"/>
      <c r="AL381" s="615"/>
      <c r="AM381" s="615"/>
      <c r="AN381" s="615"/>
      <c r="AO381" s="615"/>
      <c r="AP381" s="615"/>
      <c r="AQ381" s="615"/>
      <c r="AR381" s="615"/>
      <c r="AS381" s="615"/>
      <c r="AT381" s="615"/>
      <c r="AU381" s="615"/>
      <c r="AV381" s="615"/>
      <c r="AW381" s="615"/>
      <c r="AX381" s="615"/>
      <c r="AY381" s="615"/>
    </row>
    <row r="382" spans="1:51">
      <c r="A382" s="615"/>
      <c r="B382" s="615"/>
      <c r="C382" s="615"/>
      <c r="D382" s="615"/>
      <c r="E382" s="615"/>
      <c r="F382" s="615"/>
      <c r="G382" s="615"/>
      <c r="H382" s="615"/>
      <c r="I382" s="615"/>
      <c r="J382" s="615"/>
      <c r="K382" s="615"/>
      <c r="L382" s="615"/>
      <c r="M382" s="615"/>
      <c r="N382" s="615"/>
      <c r="O382" s="615"/>
      <c r="P382" s="615"/>
      <c r="Q382" s="615"/>
      <c r="R382" s="615"/>
      <c r="S382" s="615"/>
      <c r="T382" s="615"/>
      <c r="U382" s="615"/>
      <c r="V382" s="615"/>
      <c r="W382" s="615"/>
      <c r="X382" s="615"/>
      <c r="Y382" s="615"/>
      <c r="Z382" s="615"/>
      <c r="AA382" s="615"/>
      <c r="AB382" s="615"/>
      <c r="AC382" s="615"/>
      <c r="AD382" s="615"/>
      <c r="AE382" s="615"/>
      <c r="AF382" s="615"/>
      <c r="AG382" s="615"/>
      <c r="AH382" s="615"/>
      <c r="AI382" s="615"/>
      <c r="AJ382" s="615"/>
      <c r="AK382" s="615"/>
      <c r="AL382" s="615"/>
      <c r="AM382" s="615"/>
      <c r="AN382" s="615"/>
      <c r="AO382" s="615"/>
      <c r="AP382" s="615"/>
      <c r="AQ382" s="615"/>
      <c r="AR382" s="615"/>
      <c r="AS382" s="615"/>
      <c r="AT382" s="615"/>
      <c r="AU382" s="615"/>
      <c r="AV382" s="615"/>
      <c r="AW382" s="615"/>
      <c r="AX382" s="615"/>
      <c r="AY382" s="615"/>
    </row>
    <row r="383" spans="1:51">
      <c r="A383" s="615"/>
      <c r="B383" s="615"/>
      <c r="C383" s="615"/>
      <c r="D383" s="615"/>
      <c r="E383" s="615"/>
      <c r="F383" s="615"/>
      <c r="G383" s="615"/>
      <c r="H383" s="615"/>
      <c r="I383" s="615"/>
      <c r="J383" s="615"/>
      <c r="K383" s="615"/>
      <c r="L383" s="615"/>
      <c r="M383" s="615"/>
      <c r="N383" s="615"/>
      <c r="O383" s="615"/>
      <c r="P383" s="615"/>
      <c r="Q383" s="615"/>
      <c r="R383" s="615"/>
      <c r="S383" s="615"/>
      <c r="T383" s="615"/>
      <c r="U383" s="615"/>
      <c r="V383" s="615"/>
      <c r="W383" s="615"/>
      <c r="X383" s="615"/>
      <c r="Y383" s="615"/>
      <c r="Z383" s="615"/>
      <c r="AA383" s="615"/>
      <c r="AB383" s="615"/>
      <c r="AC383" s="615"/>
      <c r="AD383" s="615"/>
      <c r="AE383" s="615"/>
      <c r="AF383" s="615"/>
      <c r="AG383" s="615"/>
      <c r="AH383" s="615"/>
      <c r="AI383" s="615"/>
      <c r="AJ383" s="615"/>
      <c r="AK383" s="615"/>
      <c r="AL383" s="615"/>
      <c r="AM383" s="615"/>
      <c r="AN383" s="615"/>
      <c r="AO383" s="615"/>
      <c r="AP383" s="615"/>
      <c r="AQ383" s="615"/>
      <c r="AR383" s="615"/>
      <c r="AS383" s="615"/>
      <c r="AT383" s="615"/>
      <c r="AU383" s="615"/>
      <c r="AV383" s="615"/>
      <c r="AW383" s="615"/>
      <c r="AX383" s="615"/>
      <c r="AY383" s="615"/>
    </row>
    <row r="384" spans="1:51">
      <c r="A384" s="615"/>
      <c r="B384" s="615"/>
      <c r="C384" s="615"/>
      <c r="D384" s="615"/>
      <c r="E384" s="615"/>
      <c r="F384" s="615"/>
      <c r="G384" s="615"/>
      <c r="H384" s="615"/>
      <c r="I384" s="615"/>
      <c r="J384" s="615"/>
      <c r="K384" s="615"/>
      <c r="L384" s="615"/>
      <c r="M384" s="615"/>
      <c r="N384" s="615"/>
      <c r="O384" s="615"/>
      <c r="P384" s="615"/>
      <c r="Q384" s="615"/>
      <c r="R384" s="615"/>
      <c r="S384" s="615"/>
      <c r="T384" s="615"/>
      <c r="U384" s="615"/>
      <c r="V384" s="615"/>
      <c r="W384" s="615"/>
      <c r="X384" s="615"/>
      <c r="Y384" s="615"/>
      <c r="Z384" s="615"/>
      <c r="AA384" s="615"/>
      <c r="AB384" s="615"/>
      <c r="AC384" s="615"/>
      <c r="AD384" s="615"/>
      <c r="AE384" s="615"/>
      <c r="AF384" s="615"/>
      <c r="AG384" s="615"/>
      <c r="AH384" s="615"/>
      <c r="AI384" s="615"/>
      <c r="AJ384" s="615"/>
      <c r="AK384" s="615"/>
      <c r="AL384" s="615"/>
      <c r="AM384" s="615"/>
      <c r="AN384" s="615"/>
      <c r="AO384" s="615"/>
      <c r="AP384" s="615"/>
      <c r="AQ384" s="615"/>
      <c r="AR384" s="615"/>
      <c r="AS384" s="615"/>
      <c r="AT384" s="615"/>
      <c r="AU384" s="615"/>
      <c r="AV384" s="615"/>
      <c r="AW384" s="615"/>
      <c r="AX384" s="615"/>
      <c r="AY384" s="615"/>
    </row>
    <row r="385" spans="1:51">
      <c r="A385" s="615"/>
      <c r="B385" s="615"/>
      <c r="C385" s="615"/>
      <c r="D385" s="615"/>
      <c r="E385" s="615"/>
      <c r="F385" s="615"/>
      <c r="G385" s="615"/>
      <c r="H385" s="615"/>
      <c r="I385" s="615"/>
      <c r="J385" s="615"/>
      <c r="K385" s="615"/>
      <c r="L385" s="615"/>
      <c r="M385" s="615"/>
      <c r="N385" s="615"/>
      <c r="O385" s="615"/>
      <c r="P385" s="615"/>
      <c r="Q385" s="615"/>
      <c r="R385" s="615"/>
      <c r="S385" s="615"/>
      <c r="T385" s="615"/>
      <c r="U385" s="615"/>
      <c r="V385" s="615"/>
      <c r="W385" s="615"/>
      <c r="X385" s="615"/>
      <c r="Y385" s="615"/>
      <c r="Z385" s="615"/>
      <c r="AA385" s="615"/>
      <c r="AB385" s="615"/>
      <c r="AC385" s="615"/>
      <c r="AD385" s="615"/>
      <c r="AE385" s="615"/>
      <c r="AF385" s="615"/>
      <c r="AG385" s="615"/>
      <c r="AH385" s="615"/>
      <c r="AI385" s="615"/>
      <c r="AJ385" s="615"/>
      <c r="AK385" s="615"/>
      <c r="AL385" s="615"/>
      <c r="AM385" s="615"/>
      <c r="AN385" s="615"/>
      <c r="AO385" s="615"/>
      <c r="AP385" s="615"/>
      <c r="AQ385" s="615"/>
      <c r="AR385" s="615"/>
      <c r="AS385" s="615"/>
      <c r="AT385" s="615"/>
      <c r="AU385" s="615"/>
      <c r="AV385" s="615"/>
      <c r="AW385" s="615"/>
      <c r="AX385" s="615"/>
      <c r="AY385" s="615"/>
    </row>
    <row r="386" spans="1:51">
      <c r="A386" s="615"/>
      <c r="B386" s="615"/>
      <c r="C386" s="615"/>
      <c r="D386" s="615"/>
      <c r="E386" s="615"/>
      <c r="F386" s="615"/>
      <c r="G386" s="615"/>
      <c r="H386" s="615"/>
      <c r="I386" s="615"/>
      <c r="J386" s="615"/>
      <c r="K386" s="615"/>
      <c r="L386" s="615"/>
      <c r="M386" s="615"/>
      <c r="N386" s="615"/>
      <c r="O386" s="615"/>
      <c r="P386" s="615"/>
      <c r="Q386" s="615"/>
      <c r="R386" s="615"/>
      <c r="S386" s="615"/>
      <c r="T386" s="615"/>
      <c r="U386" s="615"/>
      <c r="V386" s="615"/>
      <c r="W386" s="615"/>
      <c r="X386" s="615"/>
      <c r="Y386" s="615"/>
      <c r="Z386" s="615"/>
      <c r="AA386" s="615"/>
      <c r="AB386" s="615"/>
      <c r="AC386" s="615"/>
      <c r="AD386" s="615"/>
      <c r="AE386" s="615"/>
      <c r="AF386" s="615"/>
      <c r="AG386" s="615"/>
      <c r="AH386" s="615"/>
      <c r="AI386" s="615"/>
      <c r="AJ386" s="615"/>
      <c r="AK386" s="615"/>
      <c r="AL386" s="615"/>
      <c r="AM386" s="615"/>
      <c r="AN386" s="615"/>
      <c r="AO386" s="615"/>
      <c r="AP386" s="615"/>
      <c r="AQ386" s="615"/>
      <c r="AR386" s="615"/>
      <c r="AS386" s="615"/>
      <c r="AT386" s="615"/>
      <c r="AU386" s="615"/>
      <c r="AV386" s="615"/>
      <c r="AW386" s="615"/>
      <c r="AX386" s="615"/>
      <c r="AY386" s="615"/>
    </row>
    <row r="387" spans="1:51">
      <c r="A387" s="615"/>
      <c r="B387" s="615"/>
      <c r="C387" s="615"/>
      <c r="D387" s="615"/>
      <c r="E387" s="615"/>
      <c r="F387" s="615"/>
      <c r="G387" s="615"/>
      <c r="H387" s="615"/>
      <c r="I387" s="615"/>
      <c r="J387" s="615"/>
      <c r="K387" s="615"/>
      <c r="L387" s="615"/>
      <c r="M387" s="615"/>
      <c r="N387" s="615"/>
      <c r="O387" s="615"/>
      <c r="P387" s="615"/>
      <c r="Q387" s="615"/>
      <c r="R387" s="615"/>
      <c r="S387" s="615"/>
      <c r="T387" s="615"/>
      <c r="U387" s="615"/>
      <c r="V387" s="615"/>
      <c r="W387" s="615"/>
      <c r="X387" s="615"/>
      <c r="Y387" s="615"/>
      <c r="Z387" s="615"/>
      <c r="AA387" s="615"/>
      <c r="AB387" s="615"/>
      <c r="AC387" s="615"/>
      <c r="AD387" s="615"/>
      <c r="AE387" s="615"/>
      <c r="AF387" s="615"/>
      <c r="AG387" s="615"/>
      <c r="AH387" s="615"/>
      <c r="AI387" s="615"/>
      <c r="AJ387" s="615"/>
      <c r="AK387" s="615"/>
      <c r="AL387" s="615"/>
      <c r="AM387" s="615"/>
      <c r="AN387" s="615"/>
      <c r="AO387" s="615"/>
      <c r="AP387" s="615"/>
      <c r="AQ387" s="615"/>
      <c r="AR387" s="615"/>
      <c r="AS387" s="615"/>
      <c r="AT387" s="615"/>
      <c r="AU387" s="615"/>
      <c r="AV387" s="615"/>
      <c r="AW387" s="615"/>
      <c r="AX387" s="615"/>
      <c r="AY387" s="615"/>
    </row>
    <row r="388" spans="1:51">
      <c r="A388" s="615"/>
      <c r="B388" s="615"/>
      <c r="C388" s="615"/>
      <c r="D388" s="615"/>
      <c r="E388" s="615"/>
      <c r="F388" s="615"/>
      <c r="G388" s="615"/>
      <c r="H388" s="615"/>
      <c r="I388" s="615"/>
      <c r="J388" s="615"/>
      <c r="K388" s="615"/>
      <c r="L388" s="615"/>
      <c r="M388" s="615"/>
      <c r="N388" s="615"/>
      <c r="O388" s="615"/>
      <c r="P388" s="615"/>
      <c r="Q388" s="615"/>
      <c r="R388" s="615"/>
      <c r="S388" s="615"/>
      <c r="T388" s="615"/>
      <c r="U388" s="615"/>
      <c r="V388" s="615"/>
      <c r="W388" s="615"/>
      <c r="X388" s="615"/>
      <c r="Y388" s="615"/>
      <c r="Z388" s="615"/>
      <c r="AA388" s="615"/>
      <c r="AB388" s="615"/>
      <c r="AC388" s="615"/>
      <c r="AD388" s="615"/>
      <c r="AE388" s="615"/>
      <c r="AF388" s="615"/>
      <c r="AG388" s="615"/>
      <c r="AH388" s="615"/>
      <c r="AI388" s="615"/>
      <c r="AJ388" s="615"/>
      <c r="AK388" s="615"/>
      <c r="AL388" s="615"/>
      <c r="AM388" s="615"/>
      <c r="AN388" s="615"/>
      <c r="AO388" s="615"/>
      <c r="AP388" s="615"/>
      <c r="AQ388" s="615"/>
      <c r="AR388" s="615"/>
      <c r="AS388" s="615"/>
      <c r="AT388" s="615"/>
      <c r="AU388" s="615"/>
      <c r="AV388" s="615"/>
      <c r="AW388" s="615"/>
      <c r="AX388" s="615"/>
      <c r="AY388" s="615"/>
    </row>
    <row r="389" spans="1:51">
      <c r="A389" s="615"/>
      <c r="B389" s="615"/>
      <c r="C389" s="615"/>
      <c r="D389" s="615"/>
      <c r="E389" s="615"/>
      <c r="F389" s="615"/>
      <c r="G389" s="615"/>
      <c r="H389" s="615"/>
      <c r="I389" s="615"/>
      <c r="J389" s="615"/>
      <c r="K389" s="615"/>
      <c r="L389" s="615"/>
      <c r="M389" s="615"/>
      <c r="N389" s="615"/>
      <c r="O389" s="615"/>
      <c r="P389" s="615"/>
      <c r="Q389" s="615"/>
      <c r="R389" s="615"/>
      <c r="S389" s="615"/>
      <c r="T389" s="615"/>
      <c r="U389" s="615"/>
      <c r="V389" s="615"/>
      <c r="W389" s="615"/>
      <c r="X389" s="615"/>
      <c r="Y389" s="615"/>
      <c r="Z389" s="615"/>
      <c r="AA389" s="615"/>
      <c r="AB389" s="615"/>
      <c r="AC389" s="615"/>
      <c r="AD389" s="615"/>
      <c r="AE389" s="615"/>
      <c r="AF389" s="615"/>
      <c r="AG389" s="615"/>
      <c r="AH389" s="615"/>
      <c r="AI389" s="615"/>
      <c r="AJ389" s="615"/>
      <c r="AK389" s="615"/>
      <c r="AL389" s="615"/>
      <c r="AM389" s="615"/>
      <c r="AN389" s="615"/>
      <c r="AO389" s="615"/>
      <c r="AP389" s="615"/>
      <c r="AQ389" s="615"/>
      <c r="AR389" s="615"/>
      <c r="AS389" s="615"/>
      <c r="AT389" s="615"/>
      <c r="AU389" s="615"/>
      <c r="AV389" s="615"/>
      <c r="AW389" s="615"/>
      <c r="AX389" s="615"/>
      <c r="AY389" s="615"/>
    </row>
    <row r="390" spans="1:51">
      <c r="A390" s="615"/>
      <c r="B390" s="615"/>
      <c r="C390" s="615"/>
      <c r="D390" s="615"/>
      <c r="E390" s="615"/>
      <c r="F390" s="615"/>
      <c r="G390" s="615"/>
      <c r="H390" s="615"/>
      <c r="I390" s="615"/>
      <c r="J390" s="615"/>
      <c r="K390" s="615"/>
      <c r="L390" s="615"/>
      <c r="M390" s="615"/>
      <c r="N390" s="615"/>
      <c r="O390" s="615"/>
      <c r="P390" s="615"/>
      <c r="Q390" s="615"/>
      <c r="R390" s="615"/>
      <c r="S390" s="615"/>
      <c r="T390" s="615"/>
      <c r="U390" s="615"/>
      <c r="V390" s="615"/>
      <c r="W390" s="615"/>
      <c r="X390" s="615"/>
      <c r="Y390" s="615"/>
      <c r="Z390" s="615"/>
      <c r="AA390" s="615"/>
      <c r="AB390" s="615"/>
      <c r="AC390" s="615"/>
      <c r="AD390" s="615"/>
      <c r="AE390" s="615"/>
      <c r="AF390" s="615"/>
      <c r="AG390" s="615"/>
      <c r="AH390" s="615"/>
      <c r="AI390" s="615"/>
      <c r="AJ390" s="615"/>
      <c r="AK390" s="615"/>
      <c r="AL390" s="615"/>
      <c r="AM390" s="615"/>
      <c r="AN390" s="615"/>
      <c r="AO390" s="615"/>
      <c r="AP390" s="615"/>
      <c r="AQ390" s="615"/>
      <c r="AR390" s="615"/>
      <c r="AS390" s="615"/>
      <c r="AT390" s="615"/>
      <c r="AU390" s="615"/>
      <c r="AV390" s="615"/>
      <c r="AW390" s="615"/>
      <c r="AX390" s="615"/>
      <c r="AY390" s="615"/>
    </row>
    <row r="391" spans="1:51">
      <c r="A391" s="615"/>
      <c r="B391" s="615"/>
      <c r="C391" s="615"/>
      <c r="D391" s="615"/>
      <c r="E391" s="615"/>
      <c r="F391" s="615"/>
      <c r="G391" s="615"/>
      <c r="H391" s="615"/>
      <c r="I391" s="615"/>
      <c r="J391" s="615"/>
      <c r="K391" s="615"/>
      <c r="L391" s="615"/>
      <c r="M391" s="615"/>
      <c r="N391" s="615"/>
      <c r="O391" s="615"/>
      <c r="P391" s="615"/>
      <c r="Q391" s="615"/>
      <c r="R391" s="615"/>
      <c r="S391" s="615"/>
      <c r="T391" s="615"/>
      <c r="U391" s="615"/>
      <c r="V391" s="615"/>
      <c r="W391" s="615"/>
      <c r="X391" s="615"/>
      <c r="Y391" s="615"/>
      <c r="Z391" s="615"/>
      <c r="AA391" s="615"/>
      <c r="AB391" s="615"/>
      <c r="AC391" s="615"/>
      <c r="AD391" s="615"/>
      <c r="AE391" s="615"/>
      <c r="AF391" s="615"/>
      <c r="AG391" s="615"/>
      <c r="AH391" s="615"/>
      <c r="AI391" s="615"/>
      <c r="AJ391" s="615"/>
      <c r="AK391" s="615"/>
      <c r="AL391" s="615"/>
      <c r="AM391" s="615"/>
      <c r="AN391" s="615"/>
      <c r="AO391" s="615"/>
      <c r="AP391" s="615"/>
      <c r="AQ391" s="615"/>
      <c r="AR391" s="615"/>
      <c r="AS391" s="615"/>
      <c r="AT391" s="615"/>
      <c r="AU391" s="615"/>
      <c r="AV391" s="615"/>
      <c r="AW391" s="615"/>
      <c r="AX391" s="615"/>
      <c r="AY391" s="615"/>
    </row>
    <row r="392" spans="1:51">
      <c r="A392" s="615"/>
      <c r="B392" s="615"/>
      <c r="C392" s="615"/>
      <c r="D392" s="615"/>
      <c r="E392" s="615"/>
      <c r="F392" s="615"/>
      <c r="G392" s="615"/>
      <c r="H392" s="615"/>
      <c r="I392" s="615"/>
      <c r="J392" s="615"/>
      <c r="K392" s="615"/>
      <c r="L392" s="615"/>
      <c r="M392" s="615"/>
      <c r="N392" s="615"/>
      <c r="O392" s="615"/>
      <c r="P392" s="615"/>
      <c r="Q392" s="615"/>
      <c r="R392" s="615"/>
      <c r="S392" s="615"/>
      <c r="T392" s="615"/>
      <c r="U392" s="615"/>
      <c r="V392" s="615"/>
      <c r="W392" s="615"/>
      <c r="X392" s="615"/>
      <c r="Y392" s="615"/>
      <c r="Z392" s="615"/>
      <c r="AA392" s="615"/>
      <c r="AB392" s="615"/>
      <c r="AC392" s="615"/>
      <c r="AD392" s="615"/>
      <c r="AE392" s="615"/>
      <c r="AF392" s="615"/>
      <c r="AG392" s="615"/>
      <c r="AH392" s="615"/>
      <c r="AI392" s="615"/>
      <c r="AJ392" s="615"/>
      <c r="AK392" s="615"/>
      <c r="AL392" s="615"/>
      <c r="AM392" s="615"/>
      <c r="AN392" s="615"/>
      <c r="AO392" s="615"/>
      <c r="AP392" s="615"/>
      <c r="AQ392" s="615"/>
      <c r="AR392" s="615"/>
      <c r="AS392" s="615"/>
      <c r="AT392" s="615"/>
      <c r="AU392" s="615"/>
      <c r="AV392" s="615"/>
      <c r="AW392" s="615"/>
      <c r="AX392" s="615"/>
      <c r="AY392" s="615"/>
    </row>
    <row r="393" spans="1:51">
      <c r="A393" s="615"/>
      <c r="B393" s="615"/>
      <c r="C393" s="615"/>
      <c r="D393" s="615"/>
      <c r="E393" s="615"/>
      <c r="F393" s="615"/>
      <c r="G393" s="615"/>
      <c r="H393" s="615"/>
      <c r="I393" s="615"/>
      <c r="J393" s="615"/>
      <c r="K393" s="615"/>
      <c r="L393" s="615"/>
      <c r="M393" s="615"/>
      <c r="N393" s="615"/>
      <c r="O393" s="615"/>
      <c r="P393" s="615"/>
      <c r="Q393" s="615"/>
      <c r="R393" s="615"/>
      <c r="S393" s="615"/>
      <c r="T393" s="615"/>
      <c r="U393" s="615"/>
      <c r="V393" s="615"/>
      <c r="W393" s="615"/>
      <c r="X393" s="615"/>
      <c r="Y393" s="615"/>
      <c r="Z393" s="615"/>
      <c r="AA393" s="615"/>
      <c r="AB393" s="615"/>
      <c r="AC393" s="615"/>
      <c r="AD393" s="615"/>
      <c r="AE393" s="615"/>
      <c r="AF393" s="615"/>
      <c r="AG393" s="615"/>
      <c r="AH393" s="615"/>
      <c r="AI393" s="615"/>
      <c r="AJ393" s="615"/>
      <c r="AK393" s="615"/>
      <c r="AL393" s="615"/>
      <c r="AM393" s="615"/>
      <c r="AN393" s="615"/>
      <c r="AO393" s="615"/>
      <c r="AP393" s="615"/>
      <c r="AQ393" s="615"/>
      <c r="AR393" s="615"/>
      <c r="AS393" s="615"/>
      <c r="AT393" s="615"/>
      <c r="AU393" s="615"/>
      <c r="AV393" s="615"/>
      <c r="AW393" s="615"/>
      <c r="AX393" s="615"/>
      <c r="AY393" s="615"/>
    </row>
    <row r="394" spans="1:51">
      <c r="A394" s="615"/>
      <c r="B394" s="615"/>
      <c r="C394" s="615"/>
      <c r="D394" s="615"/>
      <c r="E394" s="615"/>
      <c r="F394" s="615"/>
      <c r="G394" s="615"/>
      <c r="H394" s="615"/>
      <c r="I394" s="615"/>
      <c r="J394" s="615"/>
      <c r="K394" s="615"/>
      <c r="L394" s="615"/>
      <c r="M394" s="615"/>
      <c r="N394" s="615"/>
      <c r="O394" s="615"/>
      <c r="P394" s="615"/>
      <c r="Q394" s="615"/>
      <c r="R394" s="615"/>
      <c r="S394" s="615"/>
      <c r="T394" s="615"/>
      <c r="U394" s="615"/>
      <c r="V394" s="615"/>
      <c r="W394" s="615"/>
      <c r="X394" s="615"/>
      <c r="Y394" s="615"/>
      <c r="Z394" s="615"/>
      <c r="AA394" s="615"/>
      <c r="AB394" s="615"/>
      <c r="AC394" s="615"/>
      <c r="AD394" s="615"/>
      <c r="AE394" s="615"/>
      <c r="AF394" s="615"/>
      <c r="AG394" s="615"/>
      <c r="AH394" s="615"/>
      <c r="AI394" s="615"/>
      <c r="AJ394" s="615"/>
      <c r="AK394" s="615"/>
      <c r="AL394" s="615"/>
      <c r="AM394" s="615"/>
      <c r="AN394" s="615"/>
      <c r="AO394" s="615"/>
      <c r="AP394" s="615"/>
      <c r="AQ394" s="615"/>
      <c r="AR394" s="615"/>
      <c r="AS394" s="615"/>
      <c r="AT394" s="615"/>
      <c r="AU394" s="615"/>
      <c r="AV394" s="615"/>
      <c r="AW394" s="615"/>
      <c r="AX394" s="615"/>
      <c r="AY394" s="615"/>
    </row>
    <row r="395" spans="1:51">
      <c r="A395" s="615"/>
      <c r="B395" s="615"/>
      <c r="C395" s="615"/>
      <c r="D395" s="615"/>
      <c r="E395" s="615"/>
      <c r="F395" s="615"/>
      <c r="G395" s="615"/>
      <c r="H395" s="615"/>
      <c r="I395" s="615"/>
      <c r="J395" s="615"/>
      <c r="K395" s="615"/>
      <c r="L395" s="615"/>
      <c r="M395" s="615"/>
      <c r="N395" s="615"/>
      <c r="O395" s="615"/>
      <c r="P395" s="615"/>
      <c r="Q395" s="615"/>
      <c r="R395" s="615"/>
      <c r="S395" s="615"/>
      <c r="T395" s="615"/>
      <c r="U395" s="615"/>
      <c r="V395" s="615"/>
      <c r="W395" s="615"/>
      <c r="X395" s="615"/>
      <c r="Y395" s="615"/>
      <c r="Z395" s="615"/>
      <c r="AA395" s="615"/>
      <c r="AB395" s="615"/>
      <c r="AC395" s="615"/>
      <c r="AD395" s="615"/>
      <c r="AE395" s="615"/>
      <c r="AF395" s="615"/>
      <c r="AG395" s="615"/>
      <c r="AH395" s="615"/>
      <c r="AI395" s="615"/>
      <c r="AJ395" s="615"/>
      <c r="AK395" s="615"/>
      <c r="AL395" s="615"/>
      <c r="AM395" s="615"/>
      <c r="AN395" s="615"/>
      <c r="AO395" s="615"/>
      <c r="AP395" s="615"/>
      <c r="AQ395" s="615"/>
      <c r="AR395" s="615"/>
      <c r="AS395" s="615"/>
      <c r="AT395" s="615"/>
      <c r="AU395" s="615"/>
      <c r="AV395" s="615"/>
      <c r="AW395" s="615"/>
      <c r="AX395" s="615"/>
      <c r="AY395" s="615"/>
    </row>
    <row r="396" spans="1:51">
      <c r="A396" s="615"/>
      <c r="B396" s="615"/>
      <c r="C396" s="615"/>
      <c r="D396" s="615"/>
      <c r="E396" s="615"/>
      <c r="F396" s="615"/>
      <c r="G396" s="615"/>
      <c r="H396" s="615"/>
      <c r="I396" s="615"/>
      <c r="J396" s="615"/>
      <c r="K396" s="615"/>
      <c r="L396" s="615"/>
      <c r="M396" s="615"/>
      <c r="N396" s="615"/>
      <c r="O396" s="615"/>
      <c r="P396" s="615"/>
      <c r="Q396" s="615"/>
      <c r="R396" s="615"/>
      <c r="S396" s="615"/>
      <c r="T396" s="615"/>
      <c r="U396" s="615"/>
      <c r="V396" s="615"/>
      <c r="W396" s="615"/>
      <c r="X396" s="615"/>
      <c r="Y396" s="615"/>
      <c r="Z396" s="615"/>
      <c r="AA396" s="615"/>
      <c r="AB396" s="615"/>
      <c r="AC396" s="615"/>
      <c r="AD396" s="615"/>
      <c r="AE396" s="615"/>
      <c r="AF396" s="615"/>
      <c r="AG396" s="615"/>
      <c r="AH396" s="615"/>
      <c r="AI396" s="615"/>
      <c r="AJ396" s="615"/>
      <c r="AK396" s="615"/>
      <c r="AL396" s="615"/>
      <c r="AM396" s="615"/>
      <c r="AN396" s="615"/>
      <c r="AO396" s="615"/>
      <c r="AP396" s="615"/>
      <c r="AQ396" s="615"/>
      <c r="AR396" s="615"/>
      <c r="AS396" s="615"/>
      <c r="AT396" s="615"/>
      <c r="AU396" s="615"/>
      <c r="AV396" s="615"/>
      <c r="AW396" s="615"/>
      <c r="AX396" s="615"/>
      <c r="AY396" s="615"/>
    </row>
    <row r="397" spans="1:51">
      <c r="A397" s="615"/>
      <c r="B397" s="615"/>
      <c r="C397" s="615"/>
      <c r="D397" s="615"/>
      <c r="E397" s="615"/>
      <c r="F397" s="615"/>
      <c r="G397" s="615"/>
      <c r="H397" s="615"/>
      <c r="I397" s="615"/>
      <c r="J397" s="615"/>
      <c r="K397" s="615"/>
      <c r="L397" s="615"/>
      <c r="M397" s="615"/>
      <c r="N397" s="615"/>
      <c r="O397" s="615"/>
      <c r="P397" s="615"/>
      <c r="Q397" s="615"/>
      <c r="R397" s="615"/>
      <c r="S397" s="615"/>
      <c r="T397" s="615"/>
      <c r="U397" s="615"/>
      <c r="V397" s="615"/>
      <c r="W397" s="615"/>
      <c r="X397" s="615"/>
      <c r="Y397" s="615"/>
      <c r="Z397" s="615"/>
      <c r="AA397" s="615"/>
      <c r="AB397" s="615"/>
      <c r="AC397" s="615"/>
      <c r="AD397" s="615"/>
      <c r="AE397" s="615"/>
      <c r="AF397" s="615"/>
      <c r="AG397" s="615"/>
      <c r="AH397" s="615"/>
      <c r="AI397" s="615"/>
      <c r="AJ397" s="615"/>
      <c r="AK397" s="615"/>
      <c r="AL397" s="615"/>
      <c r="AM397" s="615"/>
      <c r="AN397" s="615"/>
      <c r="AO397" s="615"/>
      <c r="AP397" s="615"/>
      <c r="AQ397" s="615"/>
      <c r="AR397" s="615"/>
      <c r="AS397" s="615"/>
      <c r="AT397" s="615"/>
      <c r="AU397" s="615"/>
      <c r="AV397" s="615"/>
      <c r="AW397" s="615"/>
      <c r="AX397" s="615"/>
      <c r="AY397" s="615"/>
    </row>
    <row r="398" spans="1:51">
      <c r="A398" s="615"/>
      <c r="B398" s="615"/>
      <c r="C398" s="615"/>
      <c r="D398" s="615"/>
      <c r="E398" s="615"/>
      <c r="F398" s="615"/>
      <c r="G398" s="615"/>
      <c r="H398" s="615"/>
      <c r="I398" s="615"/>
      <c r="J398" s="615"/>
      <c r="K398" s="615"/>
      <c r="L398" s="615"/>
      <c r="M398" s="615"/>
      <c r="N398" s="615"/>
      <c r="O398" s="615"/>
      <c r="P398" s="615"/>
      <c r="Q398" s="615"/>
      <c r="R398" s="615"/>
      <c r="S398" s="615"/>
      <c r="T398" s="615"/>
      <c r="U398" s="615"/>
      <c r="V398" s="615"/>
      <c r="W398" s="615"/>
      <c r="X398" s="615"/>
      <c r="Y398" s="615"/>
      <c r="Z398" s="615"/>
      <c r="AA398" s="615"/>
      <c r="AB398" s="615"/>
      <c r="AC398" s="615"/>
      <c r="AD398" s="615"/>
      <c r="AE398" s="615"/>
      <c r="AF398" s="615"/>
      <c r="AG398" s="615"/>
      <c r="AH398" s="615"/>
      <c r="AI398" s="615"/>
      <c r="AJ398" s="615"/>
      <c r="AK398" s="615"/>
      <c r="AL398" s="615"/>
      <c r="AM398" s="615"/>
      <c r="AN398" s="615"/>
      <c r="AO398" s="615"/>
      <c r="AP398" s="615"/>
      <c r="AQ398" s="615"/>
      <c r="AR398" s="615"/>
      <c r="AS398" s="615"/>
      <c r="AT398" s="615"/>
      <c r="AU398" s="615"/>
      <c r="AV398" s="615"/>
      <c r="AW398" s="615"/>
      <c r="AX398" s="615"/>
      <c r="AY398" s="615"/>
    </row>
    <row r="399" spans="1:51">
      <c r="A399" s="615"/>
      <c r="B399" s="615"/>
      <c r="C399" s="615"/>
      <c r="D399" s="615"/>
      <c r="E399" s="615"/>
      <c r="F399" s="615"/>
      <c r="G399" s="615"/>
      <c r="H399" s="615"/>
      <c r="I399" s="615"/>
      <c r="J399" s="615"/>
      <c r="K399" s="615"/>
      <c r="L399" s="615"/>
      <c r="M399" s="615"/>
      <c r="N399" s="615"/>
      <c r="O399" s="615"/>
      <c r="P399" s="615"/>
      <c r="Q399" s="615"/>
      <c r="R399" s="615"/>
      <c r="S399" s="615"/>
      <c r="T399" s="615"/>
      <c r="U399" s="615"/>
      <c r="V399" s="615"/>
      <c r="W399" s="615"/>
      <c r="X399" s="615"/>
      <c r="Y399" s="615"/>
      <c r="Z399" s="615"/>
      <c r="AA399" s="615"/>
      <c r="AB399" s="615"/>
      <c r="AC399" s="615"/>
      <c r="AD399" s="615"/>
      <c r="AE399" s="615"/>
      <c r="AF399" s="615"/>
      <c r="AG399" s="615"/>
      <c r="AH399" s="615"/>
      <c r="AI399" s="615"/>
      <c r="AJ399" s="615"/>
      <c r="AK399" s="615"/>
      <c r="AL399" s="615"/>
      <c r="AM399" s="615"/>
      <c r="AN399" s="615"/>
      <c r="AO399" s="615"/>
      <c r="AP399" s="615"/>
      <c r="AQ399" s="615"/>
      <c r="AR399" s="615"/>
      <c r="AS399" s="615"/>
      <c r="AT399" s="615"/>
      <c r="AU399" s="615"/>
      <c r="AV399" s="615"/>
      <c r="AW399" s="615"/>
      <c r="AX399" s="615"/>
      <c r="AY399" s="615"/>
    </row>
    <row r="400" spans="1:51">
      <c r="A400" s="615"/>
      <c r="B400" s="615"/>
      <c r="C400" s="615"/>
      <c r="D400" s="615"/>
      <c r="E400" s="615"/>
      <c r="F400" s="615"/>
      <c r="G400" s="615"/>
      <c r="H400" s="615"/>
      <c r="I400" s="615"/>
      <c r="J400" s="615"/>
      <c r="K400" s="615"/>
      <c r="L400" s="615"/>
      <c r="M400" s="615"/>
      <c r="N400" s="615"/>
      <c r="O400" s="615"/>
      <c r="P400" s="615"/>
      <c r="Q400" s="615"/>
      <c r="R400" s="615"/>
      <c r="S400" s="615"/>
      <c r="T400" s="615"/>
      <c r="U400" s="615"/>
      <c r="V400" s="615"/>
      <c r="W400" s="615"/>
      <c r="X400" s="615"/>
      <c r="Y400" s="615"/>
      <c r="Z400" s="615"/>
      <c r="AA400" s="615"/>
      <c r="AB400" s="615"/>
      <c r="AC400" s="615"/>
      <c r="AD400" s="615"/>
      <c r="AE400" s="615"/>
      <c r="AF400" s="615"/>
      <c r="AG400" s="615"/>
      <c r="AH400" s="615"/>
      <c r="AI400" s="615"/>
      <c r="AJ400" s="615"/>
      <c r="AK400" s="615"/>
      <c r="AL400" s="615"/>
      <c r="AM400" s="615"/>
      <c r="AN400" s="615"/>
      <c r="AO400" s="615"/>
      <c r="AP400" s="615"/>
      <c r="AQ400" s="615"/>
      <c r="AR400" s="615"/>
      <c r="AS400" s="615"/>
      <c r="AT400" s="615"/>
      <c r="AU400" s="615"/>
      <c r="AV400" s="615"/>
      <c r="AW400" s="615"/>
      <c r="AX400" s="615"/>
      <c r="AY400" s="615"/>
    </row>
    <row r="401" spans="1:51">
      <c r="A401" s="615"/>
      <c r="B401" s="615"/>
      <c r="C401" s="615"/>
      <c r="D401" s="615"/>
      <c r="E401" s="615"/>
      <c r="F401" s="615"/>
      <c r="G401" s="615"/>
      <c r="H401" s="615"/>
      <c r="I401" s="615"/>
      <c r="J401" s="615"/>
      <c r="K401" s="615"/>
      <c r="L401" s="615"/>
      <c r="M401" s="615"/>
      <c r="N401" s="615"/>
      <c r="O401" s="615"/>
      <c r="P401" s="615"/>
      <c r="Q401" s="615"/>
      <c r="R401" s="615"/>
      <c r="S401" s="615"/>
      <c r="T401" s="615"/>
      <c r="U401" s="615"/>
      <c r="V401" s="615"/>
      <c r="W401" s="615"/>
      <c r="X401" s="615"/>
      <c r="Y401" s="615"/>
      <c r="Z401" s="615"/>
      <c r="AA401" s="615"/>
      <c r="AB401" s="615"/>
      <c r="AC401" s="615"/>
      <c r="AD401" s="615"/>
      <c r="AE401" s="615"/>
      <c r="AF401" s="615"/>
      <c r="AG401" s="615"/>
      <c r="AH401" s="615"/>
      <c r="AI401" s="615"/>
      <c r="AJ401" s="615"/>
      <c r="AK401" s="615"/>
      <c r="AL401" s="615"/>
      <c r="AM401" s="615"/>
      <c r="AN401" s="615"/>
      <c r="AO401" s="615"/>
      <c r="AP401" s="615"/>
      <c r="AQ401" s="615"/>
      <c r="AR401" s="615"/>
      <c r="AS401" s="615"/>
      <c r="AT401" s="615"/>
      <c r="AU401" s="615"/>
      <c r="AV401" s="615"/>
      <c r="AW401" s="615"/>
      <c r="AX401" s="615"/>
      <c r="AY401" s="615"/>
    </row>
    <row r="402" spans="1:51">
      <c r="A402" s="615"/>
      <c r="B402" s="615"/>
      <c r="C402" s="615"/>
      <c r="D402" s="615"/>
      <c r="E402" s="615"/>
      <c r="F402" s="615"/>
      <c r="G402" s="615"/>
      <c r="H402" s="615"/>
      <c r="I402" s="615"/>
      <c r="J402" s="615"/>
      <c r="K402" s="615"/>
      <c r="L402" s="615"/>
      <c r="M402" s="615"/>
      <c r="N402" s="615"/>
      <c r="O402" s="615"/>
      <c r="P402" s="615"/>
      <c r="Q402" s="615"/>
      <c r="R402" s="615"/>
      <c r="S402" s="615"/>
      <c r="T402" s="615"/>
      <c r="U402" s="615"/>
      <c r="V402" s="615"/>
      <c r="W402" s="615"/>
      <c r="X402" s="615"/>
      <c r="Y402" s="615"/>
      <c r="Z402" s="615"/>
      <c r="AA402" s="615"/>
      <c r="AB402" s="615"/>
      <c r="AC402" s="615"/>
      <c r="AD402" s="615"/>
      <c r="AE402" s="615"/>
      <c r="AF402" s="615"/>
      <c r="AG402" s="615"/>
      <c r="AH402" s="615"/>
      <c r="AI402" s="615"/>
      <c r="AJ402" s="615"/>
      <c r="AK402" s="615"/>
      <c r="AL402" s="615"/>
      <c r="AM402" s="615"/>
      <c r="AN402" s="615"/>
      <c r="AO402" s="615"/>
      <c r="AP402" s="615"/>
      <c r="AQ402" s="615"/>
      <c r="AR402" s="615"/>
      <c r="AS402" s="615"/>
      <c r="AT402" s="615"/>
      <c r="AU402" s="615"/>
      <c r="AV402" s="615"/>
      <c r="AW402" s="615"/>
      <c r="AX402" s="615"/>
      <c r="AY402" s="615"/>
    </row>
    <row r="403" spans="1:51">
      <c r="A403" s="615"/>
      <c r="B403" s="615"/>
      <c r="C403" s="615"/>
      <c r="D403" s="615"/>
      <c r="E403" s="615"/>
      <c r="F403" s="615"/>
      <c r="G403" s="615"/>
      <c r="H403" s="615"/>
      <c r="I403" s="615"/>
      <c r="J403" s="615"/>
      <c r="K403" s="615"/>
      <c r="L403" s="615"/>
      <c r="M403" s="615"/>
      <c r="N403" s="615"/>
      <c r="O403" s="615"/>
      <c r="P403" s="615"/>
      <c r="Q403" s="615"/>
      <c r="R403" s="615"/>
      <c r="S403" s="615"/>
      <c r="T403" s="615"/>
      <c r="U403" s="615"/>
      <c r="V403" s="615"/>
      <c r="W403" s="615"/>
      <c r="X403" s="615"/>
      <c r="Y403" s="615"/>
      <c r="Z403" s="615"/>
      <c r="AA403" s="615"/>
      <c r="AB403" s="615"/>
      <c r="AC403" s="615"/>
      <c r="AD403" s="615"/>
      <c r="AE403" s="615"/>
      <c r="AF403" s="615"/>
      <c r="AG403" s="615"/>
      <c r="AH403" s="615"/>
      <c r="AI403" s="615"/>
      <c r="AJ403" s="615"/>
      <c r="AK403" s="615"/>
      <c r="AL403" s="615"/>
      <c r="AM403" s="615"/>
      <c r="AN403" s="615"/>
      <c r="AO403" s="615"/>
      <c r="AP403" s="615"/>
      <c r="AQ403" s="615"/>
      <c r="AR403" s="615"/>
      <c r="AS403" s="615"/>
      <c r="AT403" s="615"/>
      <c r="AU403" s="615"/>
      <c r="AV403" s="615"/>
      <c r="AW403" s="615"/>
      <c r="AX403" s="615"/>
      <c r="AY403" s="615"/>
    </row>
    <row r="404" spans="1:51">
      <c r="A404" s="615"/>
      <c r="B404" s="615"/>
      <c r="C404" s="615"/>
      <c r="D404" s="615"/>
      <c r="E404" s="615"/>
      <c r="F404" s="615"/>
      <c r="G404" s="615"/>
      <c r="H404" s="615"/>
      <c r="I404" s="615"/>
      <c r="J404" s="615"/>
      <c r="K404" s="615"/>
      <c r="L404" s="615"/>
      <c r="M404" s="615"/>
      <c r="N404" s="615"/>
      <c r="O404" s="615"/>
      <c r="P404" s="615"/>
      <c r="Q404" s="615"/>
      <c r="R404" s="615"/>
      <c r="S404" s="615"/>
      <c r="T404" s="615"/>
      <c r="U404" s="615"/>
      <c r="V404" s="615"/>
      <c r="W404" s="615"/>
      <c r="X404" s="615"/>
      <c r="Y404" s="615"/>
      <c r="Z404" s="615"/>
      <c r="AA404" s="615"/>
      <c r="AB404" s="615"/>
      <c r="AC404" s="615"/>
      <c r="AD404" s="615"/>
      <c r="AE404" s="615"/>
      <c r="AF404" s="615"/>
      <c r="AG404" s="615"/>
      <c r="AH404" s="615"/>
      <c r="AI404" s="615"/>
      <c r="AJ404" s="615"/>
      <c r="AK404" s="615"/>
      <c r="AL404" s="615"/>
      <c r="AM404" s="615"/>
      <c r="AN404" s="615"/>
      <c r="AO404" s="615"/>
      <c r="AP404" s="615"/>
      <c r="AQ404" s="615"/>
      <c r="AR404" s="615"/>
      <c r="AS404" s="615"/>
      <c r="AT404" s="615"/>
      <c r="AU404" s="615"/>
      <c r="AV404" s="615"/>
      <c r="AW404" s="615"/>
      <c r="AX404" s="615"/>
      <c r="AY404" s="615"/>
    </row>
    <row r="405" spans="1:51">
      <c r="A405" s="615"/>
      <c r="B405" s="615"/>
      <c r="C405" s="615"/>
      <c r="D405" s="615"/>
      <c r="E405" s="615"/>
      <c r="F405" s="615"/>
      <c r="G405" s="615"/>
      <c r="H405" s="615"/>
      <c r="I405" s="615"/>
      <c r="J405" s="615"/>
      <c r="K405" s="615"/>
      <c r="L405" s="615"/>
      <c r="M405" s="615"/>
      <c r="N405" s="615"/>
      <c r="O405" s="615"/>
      <c r="P405" s="615"/>
      <c r="Q405" s="615"/>
      <c r="R405" s="615"/>
      <c r="S405" s="615"/>
      <c r="T405" s="615"/>
      <c r="U405" s="615"/>
      <c r="V405" s="615"/>
      <c r="W405" s="615"/>
      <c r="X405" s="615"/>
      <c r="Y405" s="615"/>
      <c r="Z405" s="615"/>
      <c r="AA405" s="615"/>
      <c r="AB405" s="615"/>
      <c r="AC405" s="615"/>
      <c r="AD405" s="615"/>
      <c r="AE405" s="615"/>
      <c r="AF405" s="615"/>
      <c r="AG405" s="615"/>
      <c r="AH405" s="615"/>
      <c r="AI405" s="615"/>
      <c r="AJ405" s="615"/>
      <c r="AK405" s="615"/>
      <c r="AL405" s="615"/>
      <c r="AM405" s="615"/>
      <c r="AN405" s="615"/>
      <c r="AO405" s="615"/>
      <c r="AP405" s="615"/>
      <c r="AQ405" s="615"/>
      <c r="AR405" s="615"/>
      <c r="AS405" s="615"/>
      <c r="AT405" s="615"/>
      <c r="AU405" s="615"/>
      <c r="AV405" s="615"/>
      <c r="AW405" s="615"/>
      <c r="AX405" s="615"/>
      <c r="AY405" s="615"/>
    </row>
    <row r="406" spans="1:51">
      <c r="A406" s="615"/>
      <c r="B406" s="615"/>
      <c r="C406" s="615"/>
      <c r="D406" s="615"/>
      <c r="E406" s="615"/>
      <c r="F406" s="615"/>
      <c r="G406" s="615"/>
      <c r="H406" s="615"/>
      <c r="I406" s="615"/>
      <c r="J406" s="615"/>
      <c r="K406" s="615"/>
      <c r="L406" s="615"/>
      <c r="M406" s="615"/>
      <c r="N406" s="615"/>
      <c r="O406" s="615"/>
      <c r="P406" s="615"/>
      <c r="Q406" s="615"/>
      <c r="R406" s="615"/>
      <c r="S406" s="615"/>
      <c r="T406" s="615"/>
      <c r="U406" s="615"/>
      <c r="V406" s="615"/>
      <c r="W406" s="615"/>
      <c r="X406" s="615"/>
      <c r="Y406" s="615"/>
      <c r="Z406" s="615"/>
      <c r="AA406" s="615"/>
      <c r="AB406" s="615"/>
      <c r="AC406" s="615"/>
      <c r="AD406" s="615"/>
      <c r="AE406" s="615"/>
      <c r="AF406" s="615"/>
      <c r="AG406" s="615"/>
      <c r="AH406" s="615"/>
      <c r="AI406" s="615"/>
      <c r="AJ406" s="615"/>
      <c r="AK406" s="615"/>
      <c r="AL406" s="615"/>
      <c r="AM406" s="615"/>
      <c r="AN406" s="615"/>
      <c r="AO406" s="615"/>
      <c r="AP406" s="615"/>
      <c r="AQ406" s="615"/>
      <c r="AR406" s="615"/>
      <c r="AS406" s="615"/>
      <c r="AT406" s="615"/>
      <c r="AU406" s="615"/>
      <c r="AV406" s="615"/>
      <c r="AW406" s="615"/>
      <c r="AX406" s="615"/>
      <c r="AY406" s="615"/>
    </row>
    <row r="407" spans="1:51">
      <c r="A407" s="615"/>
      <c r="B407" s="615"/>
      <c r="C407" s="615"/>
      <c r="D407" s="615"/>
      <c r="E407" s="615"/>
      <c r="F407" s="615"/>
      <c r="G407" s="615"/>
      <c r="H407" s="615"/>
      <c r="I407" s="615"/>
      <c r="J407" s="615"/>
      <c r="K407" s="615"/>
      <c r="L407" s="615"/>
      <c r="M407" s="615"/>
      <c r="N407" s="615"/>
      <c r="O407" s="615"/>
      <c r="P407" s="615"/>
      <c r="Q407" s="615"/>
      <c r="R407" s="615"/>
      <c r="S407" s="615"/>
      <c r="T407" s="615"/>
      <c r="U407" s="615"/>
      <c r="V407" s="615"/>
      <c r="W407" s="615"/>
      <c r="X407" s="615"/>
      <c r="Y407" s="615"/>
      <c r="Z407" s="615"/>
      <c r="AA407" s="615"/>
      <c r="AB407" s="615"/>
      <c r="AC407" s="615"/>
      <c r="AD407" s="615"/>
      <c r="AE407" s="615"/>
      <c r="AF407" s="615"/>
      <c r="AG407" s="615"/>
      <c r="AH407" s="615"/>
      <c r="AI407" s="615"/>
      <c r="AJ407" s="615"/>
      <c r="AK407" s="615"/>
      <c r="AL407" s="615"/>
      <c r="AM407" s="615"/>
      <c r="AN407" s="615"/>
      <c r="AO407" s="615"/>
      <c r="AP407" s="615"/>
      <c r="AQ407" s="615"/>
      <c r="AR407" s="615"/>
      <c r="AS407" s="615"/>
      <c r="AT407" s="615"/>
      <c r="AU407" s="615"/>
      <c r="AV407" s="615"/>
      <c r="AW407" s="615"/>
      <c r="AX407" s="615"/>
      <c r="AY407" s="615"/>
    </row>
    <row r="408" spans="1:51">
      <c r="A408" s="615"/>
      <c r="B408" s="615"/>
      <c r="C408" s="615"/>
      <c r="D408" s="615"/>
      <c r="E408" s="615"/>
      <c r="F408" s="615"/>
      <c r="G408" s="615"/>
      <c r="H408" s="615"/>
      <c r="I408" s="615"/>
      <c r="J408" s="615"/>
      <c r="K408" s="615"/>
      <c r="L408" s="615"/>
      <c r="M408" s="615"/>
      <c r="N408" s="615"/>
      <c r="O408" s="615"/>
      <c r="P408" s="615"/>
      <c r="Q408" s="615"/>
      <c r="R408" s="615"/>
      <c r="S408" s="615"/>
      <c r="T408" s="615"/>
      <c r="U408" s="615"/>
      <c r="V408" s="615"/>
      <c r="W408" s="615"/>
      <c r="X408" s="615"/>
      <c r="Y408" s="615"/>
      <c r="Z408" s="615"/>
      <c r="AA408" s="615"/>
      <c r="AB408" s="615"/>
      <c r="AC408" s="615"/>
      <c r="AD408" s="615"/>
      <c r="AE408" s="615"/>
      <c r="AF408" s="615"/>
      <c r="AG408" s="615"/>
      <c r="AH408" s="615"/>
      <c r="AI408" s="615"/>
      <c r="AJ408" s="615"/>
      <c r="AK408" s="615"/>
      <c r="AL408" s="615"/>
      <c r="AM408" s="615"/>
      <c r="AN408" s="615"/>
      <c r="AO408" s="615"/>
      <c r="AP408" s="615"/>
      <c r="AQ408" s="615"/>
      <c r="AR408" s="615"/>
      <c r="AS408" s="615"/>
      <c r="AT408" s="615"/>
      <c r="AU408" s="615"/>
      <c r="AV408" s="615"/>
      <c r="AW408" s="615"/>
      <c r="AX408" s="615"/>
      <c r="AY408" s="615"/>
    </row>
    <row r="409" spans="1:51">
      <c r="A409" s="615"/>
      <c r="B409" s="615"/>
      <c r="C409" s="615"/>
      <c r="D409" s="615"/>
      <c r="E409" s="615"/>
      <c r="F409" s="615"/>
      <c r="G409" s="615"/>
      <c r="H409" s="615"/>
      <c r="I409" s="615"/>
      <c r="J409" s="615"/>
      <c r="K409" s="615"/>
      <c r="L409" s="615"/>
      <c r="M409" s="615"/>
      <c r="N409" s="615"/>
      <c r="O409" s="615"/>
      <c r="P409" s="615"/>
      <c r="Q409" s="615"/>
      <c r="R409" s="615"/>
      <c r="S409" s="615"/>
      <c r="T409" s="615"/>
      <c r="U409" s="615"/>
      <c r="V409" s="615"/>
      <c r="W409" s="615"/>
      <c r="X409" s="615"/>
      <c r="Y409" s="615"/>
      <c r="Z409" s="615"/>
      <c r="AA409" s="615"/>
      <c r="AB409" s="615"/>
      <c r="AC409" s="615"/>
      <c r="AD409" s="615"/>
      <c r="AE409" s="615"/>
      <c r="AF409" s="615"/>
      <c r="AG409" s="615"/>
      <c r="AH409" s="615"/>
      <c r="AI409" s="615"/>
      <c r="AJ409" s="615"/>
      <c r="AK409" s="615"/>
      <c r="AL409" s="615"/>
      <c r="AM409" s="615"/>
      <c r="AN409" s="615"/>
      <c r="AO409" s="615"/>
      <c r="AP409" s="615"/>
      <c r="AQ409" s="615"/>
      <c r="AR409" s="615"/>
      <c r="AS409" s="615"/>
      <c r="AT409" s="615"/>
      <c r="AU409" s="615"/>
      <c r="AV409" s="615"/>
      <c r="AW409" s="615"/>
      <c r="AX409" s="615"/>
      <c r="AY409" s="615"/>
    </row>
    <row r="410" spans="1:51">
      <c r="A410" s="615"/>
      <c r="B410" s="615"/>
      <c r="C410" s="615"/>
      <c r="D410" s="615"/>
      <c r="E410" s="615"/>
      <c r="F410" s="615"/>
      <c r="G410" s="615"/>
      <c r="H410" s="615"/>
      <c r="I410" s="615"/>
      <c r="J410" s="615"/>
      <c r="K410" s="615"/>
      <c r="L410" s="615"/>
      <c r="M410" s="615"/>
      <c r="N410" s="615"/>
      <c r="O410" s="615"/>
      <c r="P410" s="615"/>
      <c r="Q410" s="615"/>
      <c r="R410" s="615"/>
      <c r="S410" s="615"/>
      <c r="T410" s="615"/>
      <c r="U410" s="615"/>
      <c r="V410" s="615"/>
      <c r="W410" s="615"/>
      <c r="X410" s="615"/>
      <c r="Y410" s="615"/>
      <c r="Z410" s="615"/>
      <c r="AA410" s="615"/>
      <c r="AB410" s="615"/>
      <c r="AC410" s="615"/>
      <c r="AD410" s="615"/>
      <c r="AE410" s="615"/>
      <c r="AF410" s="615"/>
      <c r="AG410" s="615"/>
      <c r="AH410" s="615"/>
      <c r="AI410" s="615"/>
      <c r="AJ410" s="615"/>
      <c r="AK410" s="615"/>
      <c r="AL410" s="615"/>
      <c r="AM410" s="615"/>
      <c r="AN410" s="615"/>
      <c r="AO410" s="615"/>
      <c r="AP410" s="615"/>
      <c r="AQ410" s="615"/>
      <c r="AR410" s="615"/>
      <c r="AS410" s="615"/>
      <c r="AT410" s="615"/>
      <c r="AU410" s="615"/>
      <c r="AV410" s="615"/>
      <c r="AW410" s="615"/>
      <c r="AX410" s="615"/>
      <c r="AY410" s="615"/>
    </row>
    <row r="411" spans="1:51">
      <c r="A411" s="615"/>
      <c r="B411" s="615"/>
      <c r="C411" s="615"/>
      <c r="D411" s="615"/>
      <c r="E411" s="615"/>
      <c r="F411" s="615"/>
      <c r="G411" s="615"/>
      <c r="H411" s="615"/>
      <c r="I411" s="615"/>
      <c r="J411" s="615"/>
      <c r="K411" s="615"/>
      <c r="L411" s="615"/>
      <c r="M411" s="615"/>
      <c r="N411" s="615"/>
      <c r="O411" s="615"/>
      <c r="P411" s="615"/>
      <c r="Q411" s="615"/>
      <c r="R411" s="615"/>
      <c r="S411" s="615"/>
      <c r="T411" s="615"/>
      <c r="U411" s="615"/>
      <c r="V411" s="615"/>
      <c r="W411" s="615"/>
      <c r="X411" s="615"/>
      <c r="Y411" s="615"/>
      <c r="Z411" s="615"/>
      <c r="AA411" s="615"/>
      <c r="AB411" s="615"/>
      <c r="AC411" s="615"/>
      <c r="AD411" s="615"/>
      <c r="AE411" s="615"/>
      <c r="AF411" s="615"/>
      <c r="AG411" s="615"/>
      <c r="AH411" s="615"/>
      <c r="AI411" s="615"/>
      <c r="AJ411" s="615"/>
      <c r="AK411" s="615"/>
      <c r="AL411" s="615"/>
      <c r="AM411" s="615"/>
      <c r="AN411" s="615"/>
      <c r="AO411" s="615"/>
      <c r="AP411" s="615"/>
      <c r="AQ411" s="615"/>
      <c r="AR411" s="615"/>
      <c r="AS411" s="615"/>
      <c r="AT411" s="615"/>
      <c r="AU411" s="615"/>
      <c r="AV411" s="615"/>
      <c r="AW411" s="615"/>
      <c r="AX411" s="615"/>
      <c r="AY411" s="615"/>
    </row>
    <row r="412" spans="1:51">
      <c r="A412" s="615"/>
      <c r="B412" s="615"/>
      <c r="C412" s="615"/>
      <c r="D412" s="615"/>
      <c r="E412" s="615"/>
      <c r="F412" s="615"/>
      <c r="G412" s="615"/>
      <c r="H412" s="615"/>
      <c r="I412" s="615"/>
      <c r="J412" s="615"/>
      <c r="K412" s="615"/>
      <c r="L412" s="615"/>
      <c r="M412" s="615"/>
      <c r="N412" s="615"/>
      <c r="O412" s="615"/>
      <c r="P412" s="615"/>
      <c r="Q412" s="615"/>
      <c r="R412" s="615"/>
      <c r="S412" s="615"/>
      <c r="T412" s="615"/>
      <c r="U412" s="615"/>
      <c r="V412" s="615"/>
      <c r="W412" s="615"/>
      <c r="X412" s="615"/>
      <c r="Y412" s="615"/>
      <c r="Z412" s="615"/>
      <c r="AA412" s="615"/>
      <c r="AB412" s="615"/>
      <c r="AC412" s="615"/>
      <c r="AD412" s="615"/>
      <c r="AE412" s="615"/>
      <c r="AF412" s="615"/>
      <c r="AG412" s="615"/>
      <c r="AH412" s="615"/>
      <c r="AI412" s="615"/>
      <c r="AJ412" s="615"/>
      <c r="AK412" s="615"/>
      <c r="AL412" s="615"/>
      <c r="AM412" s="615"/>
      <c r="AN412" s="615"/>
      <c r="AO412" s="615"/>
      <c r="AP412" s="615"/>
      <c r="AQ412" s="615"/>
      <c r="AR412" s="615"/>
      <c r="AS412" s="615"/>
      <c r="AT412" s="615"/>
      <c r="AU412" s="615"/>
      <c r="AV412" s="615"/>
      <c r="AW412" s="615"/>
      <c r="AX412" s="615"/>
      <c r="AY412" s="615"/>
    </row>
    <row r="413" spans="1:51">
      <c r="A413" s="615"/>
      <c r="B413" s="615"/>
      <c r="C413" s="615"/>
      <c r="D413" s="615"/>
      <c r="E413" s="615"/>
      <c r="F413" s="615"/>
      <c r="G413" s="615"/>
      <c r="H413" s="615"/>
      <c r="I413" s="615"/>
      <c r="J413" s="615"/>
      <c r="K413" s="615"/>
      <c r="L413" s="615"/>
      <c r="M413" s="615"/>
      <c r="N413" s="615"/>
      <c r="O413" s="615"/>
      <c r="P413" s="615"/>
      <c r="Q413" s="615"/>
      <c r="R413" s="615"/>
      <c r="S413" s="615"/>
      <c r="T413" s="615"/>
      <c r="U413" s="615"/>
      <c r="V413" s="615"/>
      <c r="W413" s="615"/>
      <c r="X413" s="615"/>
      <c r="Y413" s="615"/>
      <c r="Z413" s="615"/>
      <c r="AA413" s="615"/>
      <c r="AB413" s="615"/>
      <c r="AC413" s="615"/>
      <c r="AD413" s="615"/>
      <c r="AE413" s="615"/>
      <c r="AF413" s="615"/>
      <c r="AG413" s="615"/>
      <c r="AH413" s="615"/>
      <c r="AI413" s="615"/>
      <c r="AJ413" s="615"/>
      <c r="AK413" s="615"/>
      <c r="AL413" s="615"/>
      <c r="AM413" s="615"/>
      <c r="AN413" s="615"/>
      <c r="AO413" s="615"/>
      <c r="AP413" s="615"/>
      <c r="AQ413" s="615"/>
      <c r="AR413" s="615"/>
      <c r="AS413" s="615"/>
      <c r="AT413" s="615"/>
      <c r="AU413" s="615"/>
      <c r="AV413" s="615"/>
      <c r="AW413" s="615"/>
      <c r="AX413" s="615"/>
      <c r="AY413" s="615"/>
    </row>
    <row r="414" spans="1:51">
      <c r="A414" s="615"/>
      <c r="B414" s="615"/>
      <c r="C414" s="615"/>
      <c r="D414" s="615"/>
      <c r="E414" s="615"/>
      <c r="F414" s="615"/>
      <c r="G414" s="615"/>
      <c r="H414" s="615"/>
      <c r="I414" s="615"/>
      <c r="J414" s="615"/>
      <c r="K414" s="615"/>
      <c r="L414" s="615"/>
      <c r="M414" s="615"/>
      <c r="N414" s="615"/>
      <c r="O414" s="615"/>
      <c r="P414" s="615"/>
      <c r="Q414" s="615"/>
      <c r="R414" s="615"/>
      <c r="S414" s="615"/>
      <c r="T414" s="615"/>
      <c r="U414" s="615"/>
      <c r="V414" s="615"/>
      <c r="W414" s="615"/>
      <c r="X414" s="615"/>
      <c r="Y414" s="615"/>
      <c r="Z414" s="615"/>
      <c r="AA414" s="615"/>
      <c r="AB414" s="615"/>
      <c r="AC414" s="615"/>
      <c r="AD414" s="615"/>
      <c r="AE414" s="615"/>
      <c r="AF414" s="615"/>
      <c r="AG414" s="615"/>
      <c r="AH414" s="615"/>
      <c r="AI414" s="615"/>
      <c r="AJ414" s="615"/>
      <c r="AK414" s="615"/>
      <c r="AL414" s="615"/>
      <c r="AM414" s="615"/>
      <c r="AN414" s="615"/>
      <c r="AO414" s="615"/>
      <c r="AP414" s="615"/>
      <c r="AQ414" s="615"/>
      <c r="AR414" s="615"/>
      <c r="AS414" s="615"/>
      <c r="AT414" s="615"/>
      <c r="AU414" s="615"/>
      <c r="AV414" s="615"/>
      <c r="AW414" s="615"/>
      <c r="AX414" s="615"/>
      <c r="AY414" s="615"/>
    </row>
    <row r="415" spans="1:51">
      <c r="A415" s="615"/>
      <c r="B415" s="615"/>
      <c r="C415" s="615"/>
      <c r="D415" s="615"/>
      <c r="E415" s="615"/>
      <c r="F415" s="615"/>
      <c r="G415" s="615"/>
      <c r="H415" s="615"/>
      <c r="I415" s="615"/>
      <c r="J415" s="615"/>
      <c r="K415" s="615"/>
      <c r="L415" s="615"/>
      <c r="M415" s="615"/>
      <c r="N415" s="615"/>
      <c r="O415" s="615"/>
      <c r="P415" s="615"/>
      <c r="Q415" s="615"/>
      <c r="R415" s="615"/>
      <c r="S415" s="615"/>
      <c r="T415" s="615"/>
      <c r="U415" s="615"/>
      <c r="V415" s="615"/>
      <c r="W415" s="615"/>
      <c r="X415" s="615"/>
      <c r="Y415" s="615"/>
      <c r="Z415" s="615"/>
      <c r="AA415" s="615"/>
      <c r="AB415" s="615"/>
      <c r="AC415" s="615"/>
      <c r="AD415" s="615"/>
      <c r="AE415" s="615"/>
      <c r="AF415" s="615"/>
      <c r="AG415" s="615"/>
      <c r="AH415" s="615"/>
      <c r="AI415" s="615"/>
      <c r="AJ415" s="615"/>
      <c r="AK415" s="615"/>
      <c r="AL415" s="615"/>
      <c r="AM415" s="615"/>
      <c r="AN415" s="615"/>
      <c r="AO415" s="615"/>
      <c r="AP415" s="615"/>
      <c r="AQ415" s="615"/>
      <c r="AR415" s="615"/>
      <c r="AS415" s="615"/>
      <c r="AT415" s="615"/>
      <c r="AU415" s="615"/>
      <c r="AV415" s="615"/>
      <c r="AW415" s="615"/>
      <c r="AX415" s="615"/>
      <c r="AY415" s="615"/>
    </row>
    <row r="416" spans="1:51">
      <c r="A416" s="615"/>
      <c r="B416" s="615"/>
      <c r="C416" s="615"/>
      <c r="D416" s="615"/>
      <c r="E416" s="615"/>
      <c r="F416" s="615"/>
      <c r="G416" s="615"/>
      <c r="H416" s="615"/>
      <c r="I416" s="615"/>
      <c r="J416" s="615"/>
      <c r="K416" s="615"/>
      <c r="L416" s="615"/>
      <c r="M416" s="615"/>
      <c r="N416" s="615"/>
      <c r="O416" s="615"/>
      <c r="P416" s="615"/>
      <c r="Q416" s="615"/>
      <c r="R416" s="615"/>
      <c r="S416" s="615"/>
      <c r="T416" s="615"/>
      <c r="U416" s="615"/>
      <c r="V416" s="615"/>
      <c r="W416" s="615"/>
      <c r="X416" s="615"/>
      <c r="Y416" s="615"/>
      <c r="Z416" s="615"/>
      <c r="AA416" s="615"/>
      <c r="AB416" s="615"/>
      <c r="AC416" s="615"/>
      <c r="AD416" s="615"/>
      <c r="AE416" s="615"/>
      <c r="AF416" s="615"/>
      <c r="AG416" s="615"/>
      <c r="AH416" s="615"/>
      <c r="AI416" s="615"/>
      <c r="AJ416" s="615"/>
      <c r="AK416" s="615"/>
      <c r="AL416" s="615"/>
      <c r="AM416" s="615"/>
      <c r="AN416" s="615"/>
      <c r="AO416" s="615"/>
      <c r="AP416" s="615"/>
      <c r="AQ416" s="615"/>
      <c r="AR416" s="615"/>
      <c r="AS416" s="615"/>
      <c r="AT416" s="615"/>
      <c r="AU416" s="615"/>
      <c r="AV416" s="615"/>
      <c r="AW416" s="615"/>
      <c r="AX416" s="615"/>
      <c r="AY416" s="615"/>
    </row>
    <row r="417" spans="1:51">
      <c r="A417" s="615"/>
      <c r="B417" s="615"/>
      <c r="C417" s="615"/>
      <c r="D417" s="615"/>
      <c r="E417" s="615"/>
      <c r="F417" s="615"/>
      <c r="G417" s="615"/>
      <c r="H417" s="615"/>
      <c r="I417" s="615"/>
      <c r="J417" s="615"/>
      <c r="K417" s="615"/>
      <c r="L417" s="615"/>
      <c r="M417" s="615"/>
      <c r="N417" s="615"/>
      <c r="O417" s="615"/>
      <c r="P417" s="615"/>
      <c r="Q417" s="615"/>
      <c r="R417" s="615"/>
      <c r="S417" s="615"/>
      <c r="T417" s="615"/>
      <c r="U417" s="615"/>
      <c r="V417" s="615"/>
      <c r="W417" s="615"/>
      <c r="X417" s="615"/>
      <c r="Y417" s="615"/>
      <c r="Z417" s="615"/>
      <c r="AA417" s="615"/>
      <c r="AB417" s="615"/>
      <c r="AC417" s="615"/>
      <c r="AD417" s="615"/>
      <c r="AE417" s="615"/>
      <c r="AF417" s="615"/>
      <c r="AG417" s="615"/>
      <c r="AH417" s="615"/>
      <c r="AI417" s="615"/>
      <c r="AJ417" s="615"/>
      <c r="AK417" s="615"/>
      <c r="AL417" s="615"/>
      <c r="AM417" s="615"/>
      <c r="AN417" s="615"/>
      <c r="AO417" s="615"/>
      <c r="AP417" s="615"/>
      <c r="AQ417" s="615"/>
      <c r="AR417" s="615"/>
      <c r="AS417" s="615"/>
      <c r="AT417" s="615"/>
      <c r="AU417" s="615"/>
      <c r="AV417" s="615"/>
      <c r="AW417" s="615"/>
      <c r="AX417" s="615"/>
      <c r="AY417" s="615"/>
    </row>
    <row r="418" spans="1:51">
      <c r="A418" s="615"/>
      <c r="B418" s="615"/>
      <c r="C418" s="615"/>
      <c r="D418" s="615"/>
      <c r="E418" s="615"/>
      <c r="F418" s="615"/>
      <c r="G418" s="615"/>
      <c r="H418" s="615"/>
      <c r="I418" s="615"/>
      <c r="J418" s="615"/>
      <c r="K418" s="615"/>
      <c r="L418" s="615"/>
      <c r="M418" s="615"/>
      <c r="N418" s="615"/>
      <c r="O418" s="615"/>
      <c r="P418" s="615"/>
      <c r="Q418" s="615"/>
      <c r="R418" s="615"/>
      <c r="S418" s="615"/>
      <c r="T418" s="615"/>
      <c r="U418" s="615"/>
      <c r="V418" s="615"/>
      <c r="W418" s="615"/>
      <c r="X418" s="615"/>
      <c r="Y418" s="615"/>
      <c r="Z418" s="615"/>
      <c r="AA418" s="615"/>
      <c r="AB418" s="615"/>
      <c r="AC418" s="615"/>
      <c r="AD418" s="615"/>
      <c r="AE418" s="615"/>
      <c r="AF418" s="615"/>
      <c r="AG418" s="615"/>
      <c r="AH418" s="615"/>
      <c r="AI418" s="615"/>
      <c r="AJ418" s="615"/>
      <c r="AK418" s="615"/>
      <c r="AL418" s="615"/>
      <c r="AM418" s="615"/>
      <c r="AN418" s="615"/>
      <c r="AO418" s="615"/>
      <c r="AP418" s="615"/>
      <c r="AQ418" s="615"/>
      <c r="AR418" s="615"/>
      <c r="AS418" s="615"/>
      <c r="AT418" s="615"/>
      <c r="AU418" s="615"/>
      <c r="AV418" s="615"/>
      <c r="AW418" s="615"/>
      <c r="AX418" s="615"/>
      <c r="AY418" s="615"/>
    </row>
    <row r="419" spans="1:51">
      <c r="A419" s="615"/>
      <c r="B419" s="615"/>
      <c r="C419" s="615"/>
      <c r="D419" s="615"/>
      <c r="E419" s="615"/>
      <c r="F419" s="615"/>
      <c r="G419" s="615"/>
      <c r="H419" s="615"/>
      <c r="I419" s="615"/>
      <c r="J419" s="615"/>
      <c r="K419" s="615"/>
      <c r="L419" s="615"/>
      <c r="M419" s="615"/>
      <c r="N419" s="615"/>
      <c r="O419" s="615"/>
      <c r="P419" s="615"/>
      <c r="Q419" s="615"/>
      <c r="R419" s="615"/>
      <c r="S419" s="615"/>
      <c r="T419" s="615"/>
      <c r="U419" s="615"/>
      <c r="V419" s="615"/>
      <c r="W419" s="615"/>
      <c r="X419" s="615"/>
      <c r="Y419" s="615"/>
      <c r="Z419" s="615"/>
      <c r="AA419" s="615"/>
      <c r="AB419" s="615"/>
      <c r="AC419" s="615"/>
      <c r="AD419" s="615"/>
      <c r="AE419" s="615"/>
      <c r="AF419" s="615"/>
      <c r="AG419" s="615"/>
      <c r="AH419" s="615"/>
      <c r="AI419" s="615"/>
      <c r="AJ419" s="615"/>
      <c r="AK419" s="615"/>
      <c r="AL419" s="615"/>
      <c r="AM419" s="615"/>
      <c r="AN419" s="615"/>
      <c r="AO419" s="615"/>
      <c r="AP419" s="615"/>
      <c r="AQ419" s="615"/>
      <c r="AR419" s="615"/>
      <c r="AS419" s="615"/>
      <c r="AT419" s="615"/>
      <c r="AU419" s="615"/>
      <c r="AV419" s="615"/>
      <c r="AW419" s="615"/>
      <c r="AX419" s="615"/>
      <c r="AY419" s="615"/>
    </row>
    <row r="420" spans="1:51">
      <c r="A420" s="615"/>
      <c r="B420" s="615"/>
      <c r="C420" s="615"/>
      <c r="D420" s="615"/>
      <c r="E420" s="615"/>
      <c r="F420" s="615"/>
      <c r="G420" s="615"/>
      <c r="H420" s="615"/>
      <c r="I420" s="615"/>
      <c r="J420" s="615"/>
      <c r="K420" s="615"/>
      <c r="L420" s="615"/>
      <c r="M420" s="615"/>
      <c r="N420" s="615"/>
      <c r="O420" s="615"/>
      <c r="P420" s="615"/>
      <c r="Q420" s="615"/>
      <c r="R420" s="615"/>
      <c r="S420" s="615"/>
      <c r="T420" s="615"/>
      <c r="U420" s="615"/>
      <c r="V420" s="615"/>
      <c r="W420" s="615"/>
      <c r="X420" s="615"/>
      <c r="Y420" s="615"/>
      <c r="Z420" s="615"/>
      <c r="AA420" s="615"/>
      <c r="AB420" s="615"/>
      <c r="AC420" s="615"/>
      <c r="AD420" s="615"/>
      <c r="AE420" s="615"/>
      <c r="AF420" s="615"/>
      <c r="AG420" s="615"/>
      <c r="AH420" s="615"/>
      <c r="AI420" s="615"/>
      <c r="AJ420" s="615"/>
      <c r="AK420" s="615"/>
      <c r="AL420" s="615"/>
      <c r="AM420" s="615"/>
      <c r="AN420" s="615"/>
      <c r="AO420" s="615"/>
      <c r="AP420" s="615"/>
      <c r="AQ420" s="615"/>
      <c r="AR420" s="615"/>
      <c r="AS420" s="615"/>
      <c r="AT420" s="615"/>
      <c r="AU420" s="615"/>
      <c r="AV420" s="615"/>
      <c r="AW420" s="615"/>
      <c r="AX420" s="615"/>
      <c r="AY420" s="615"/>
    </row>
    <row r="421" spans="1:51">
      <c r="A421" s="615"/>
      <c r="B421" s="615"/>
      <c r="C421" s="615"/>
      <c r="D421" s="615"/>
      <c r="E421" s="615"/>
      <c r="F421" s="615"/>
      <c r="G421" s="615"/>
      <c r="H421" s="615"/>
      <c r="I421" s="615"/>
      <c r="J421" s="615"/>
      <c r="K421" s="615"/>
      <c r="L421" s="615"/>
      <c r="M421" s="615"/>
      <c r="N421" s="615"/>
      <c r="O421" s="615"/>
      <c r="P421" s="615"/>
      <c r="Q421" s="615"/>
      <c r="R421" s="615"/>
      <c r="S421" s="615"/>
      <c r="T421" s="615"/>
      <c r="U421" s="615"/>
      <c r="V421" s="615"/>
      <c r="W421" s="615"/>
      <c r="X421" s="615"/>
      <c r="Y421" s="615"/>
      <c r="Z421" s="615"/>
      <c r="AA421" s="615"/>
      <c r="AB421" s="615"/>
      <c r="AC421" s="615"/>
      <c r="AD421" s="615"/>
      <c r="AE421" s="615"/>
      <c r="AF421" s="615"/>
      <c r="AG421" s="615"/>
      <c r="AH421" s="615"/>
      <c r="AI421" s="615"/>
      <c r="AJ421" s="615"/>
      <c r="AK421" s="615"/>
      <c r="AL421" s="615"/>
      <c r="AM421" s="615"/>
      <c r="AN421" s="615"/>
      <c r="AO421" s="615"/>
      <c r="AP421" s="615"/>
      <c r="AQ421" s="615"/>
      <c r="AR421" s="615"/>
      <c r="AS421" s="615"/>
      <c r="AT421" s="615"/>
      <c r="AU421" s="615"/>
      <c r="AV421" s="615"/>
      <c r="AW421" s="615"/>
      <c r="AX421" s="615"/>
      <c r="AY421" s="615"/>
    </row>
    <row r="422" spans="1:51">
      <c r="A422" s="615"/>
      <c r="B422" s="615"/>
      <c r="C422" s="615"/>
      <c r="D422" s="615"/>
      <c r="E422" s="615"/>
      <c r="F422" s="615"/>
      <c r="G422" s="615"/>
      <c r="H422" s="615"/>
      <c r="I422" s="615"/>
      <c r="J422" s="615"/>
      <c r="K422" s="615"/>
      <c r="L422" s="615"/>
      <c r="M422" s="615"/>
      <c r="N422" s="615"/>
      <c r="O422" s="615"/>
      <c r="P422" s="615"/>
      <c r="Q422" s="615"/>
      <c r="R422" s="615"/>
      <c r="S422" s="615"/>
      <c r="T422" s="615"/>
      <c r="U422" s="615"/>
      <c r="V422" s="615"/>
      <c r="W422" s="615"/>
      <c r="X422" s="615"/>
      <c r="Y422" s="615"/>
      <c r="Z422" s="615"/>
      <c r="AA422" s="615"/>
      <c r="AB422" s="615"/>
      <c r="AC422" s="615"/>
      <c r="AD422" s="615"/>
      <c r="AE422" s="615"/>
      <c r="AF422" s="615"/>
      <c r="AG422" s="615"/>
      <c r="AH422" s="615"/>
      <c r="AI422" s="615"/>
      <c r="AJ422" s="615"/>
      <c r="AK422" s="615"/>
      <c r="AL422" s="615"/>
      <c r="AM422" s="615"/>
      <c r="AN422" s="615"/>
      <c r="AO422" s="615"/>
      <c r="AP422" s="615"/>
      <c r="AQ422" s="615"/>
      <c r="AR422" s="615"/>
      <c r="AS422" s="615"/>
      <c r="AT422" s="615"/>
      <c r="AU422" s="615"/>
      <c r="AV422" s="615"/>
      <c r="AW422" s="615"/>
      <c r="AX422" s="615"/>
      <c r="AY422" s="615"/>
    </row>
    <row r="423" spans="1:51">
      <c r="A423" s="615"/>
      <c r="B423" s="615"/>
      <c r="C423" s="615"/>
      <c r="D423" s="615"/>
      <c r="E423" s="615"/>
      <c r="F423" s="615"/>
      <c r="G423" s="615"/>
      <c r="H423" s="615"/>
      <c r="I423" s="615"/>
      <c r="J423" s="615"/>
      <c r="K423" s="615"/>
      <c r="L423" s="615"/>
      <c r="M423" s="615"/>
      <c r="N423" s="615"/>
      <c r="O423" s="615"/>
      <c r="P423" s="615"/>
      <c r="Q423" s="615"/>
      <c r="R423" s="615"/>
      <c r="S423" s="615"/>
      <c r="T423" s="615"/>
      <c r="U423" s="615"/>
      <c r="V423" s="615"/>
      <c r="W423" s="615"/>
      <c r="X423" s="615"/>
      <c r="Y423" s="615"/>
      <c r="Z423" s="615"/>
      <c r="AA423" s="615"/>
      <c r="AB423" s="615"/>
      <c r="AC423" s="615"/>
      <c r="AD423" s="615"/>
      <c r="AE423" s="615"/>
      <c r="AF423" s="615"/>
      <c r="AG423" s="615"/>
      <c r="AH423" s="615"/>
      <c r="AI423" s="615"/>
      <c r="AJ423" s="615"/>
      <c r="AK423" s="615"/>
      <c r="AL423" s="615"/>
      <c r="AM423" s="615"/>
      <c r="AN423" s="615"/>
      <c r="AO423" s="615"/>
      <c r="AP423" s="615"/>
      <c r="AQ423" s="615"/>
      <c r="AR423" s="615"/>
      <c r="AS423" s="615"/>
      <c r="AT423" s="615"/>
      <c r="AU423" s="615"/>
      <c r="AV423" s="615"/>
      <c r="AW423" s="615"/>
      <c r="AX423" s="615"/>
      <c r="AY423" s="615"/>
    </row>
    <row r="424" spans="1:51">
      <c r="A424" s="615"/>
      <c r="B424" s="615"/>
      <c r="C424" s="615"/>
      <c r="D424" s="615"/>
      <c r="E424" s="615"/>
      <c r="F424" s="615"/>
      <c r="G424" s="615"/>
      <c r="H424" s="615"/>
      <c r="I424" s="615"/>
      <c r="J424" s="615"/>
      <c r="K424" s="615"/>
      <c r="L424" s="615"/>
      <c r="M424" s="615"/>
      <c r="N424" s="615"/>
      <c r="O424" s="615"/>
      <c r="P424" s="615"/>
      <c r="Q424" s="615"/>
      <c r="R424" s="615"/>
      <c r="S424" s="615"/>
      <c r="T424" s="615"/>
      <c r="U424" s="615"/>
      <c r="V424" s="615"/>
      <c r="W424" s="615"/>
      <c r="X424" s="615"/>
      <c r="Y424" s="615"/>
      <c r="Z424" s="615"/>
      <c r="AA424" s="615"/>
      <c r="AB424" s="615"/>
      <c r="AC424" s="615"/>
      <c r="AD424" s="615"/>
      <c r="AE424" s="615"/>
      <c r="AF424" s="615"/>
      <c r="AG424" s="615"/>
      <c r="AH424" s="615"/>
      <c r="AI424" s="615"/>
      <c r="AJ424" s="615"/>
      <c r="AK424" s="615"/>
      <c r="AL424" s="615"/>
      <c r="AM424" s="615"/>
      <c r="AN424" s="615"/>
      <c r="AO424" s="615"/>
      <c r="AP424" s="615"/>
      <c r="AQ424" s="615"/>
      <c r="AR424" s="615"/>
      <c r="AS424" s="615"/>
      <c r="AT424" s="615"/>
      <c r="AU424" s="615"/>
      <c r="AV424" s="615"/>
      <c r="AW424" s="615"/>
      <c r="AX424" s="615"/>
      <c r="AY424" s="615"/>
    </row>
    <row r="425" spans="1:51">
      <c r="A425" s="615"/>
      <c r="B425" s="615"/>
      <c r="C425" s="615"/>
      <c r="D425" s="615"/>
      <c r="E425" s="615"/>
      <c r="F425" s="615"/>
      <c r="G425" s="615"/>
      <c r="H425" s="615"/>
      <c r="I425" s="615"/>
      <c r="J425" s="615"/>
      <c r="K425" s="615"/>
      <c r="L425" s="615"/>
      <c r="M425" s="615"/>
      <c r="N425" s="615"/>
      <c r="O425" s="615"/>
      <c r="P425" s="615"/>
      <c r="Q425" s="615"/>
      <c r="R425" s="615"/>
      <c r="S425" s="615"/>
      <c r="T425" s="615"/>
      <c r="U425" s="615"/>
      <c r="V425" s="615"/>
      <c r="W425" s="615"/>
      <c r="X425" s="615"/>
      <c r="Y425" s="615"/>
      <c r="Z425" s="615"/>
      <c r="AA425" s="615"/>
      <c r="AB425" s="615"/>
      <c r="AC425" s="615"/>
      <c r="AD425" s="615"/>
      <c r="AE425" s="615"/>
      <c r="AF425" s="615"/>
      <c r="AG425" s="615"/>
      <c r="AH425" s="615"/>
      <c r="AI425" s="615"/>
      <c r="AJ425" s="615"/>
      <c r="AK425" s="615"/>
      <c r="AL425" s="615"/>
      <c r="AM425" s="615"/>
      <c r="AN425" s="615"/>
      <c r="AO425" s="615"/>
      <c r="AP425" s="615"/>
      <c r="AQ425" s="615"/>
      <c r="AR425" s="615"/>
      <c r="AS425" s="615"/>
      <c r="AT425" s="615"/>
      <c r="AU425" s="615"/>
      <c r="AV425" s="615"/>
      <c r="AW425" s="615"/>
      <c r="AX425" s="615"/>
      <c r="AY425" s="615"/>
    </row>
    <row r="426" spans="1:51">
      <c r="A426" s="615"/>
      <c r="B426" s="615"/>
      <c r="C426" s="615"/>
      <c r="D426" s="615"/>
      <c r="E426" s="615"/>
      <c r="F426" s="615"/>
      <c r="G426" s="615"/>
      <c r="H426" s="615"/>
      <c r="I426" s="615"/>
      <c r="J426" s="615"/>
      <c r="K426" s="615"/>
      <c r="L426" s="615"/>
      <c r="M426" s="615"/>
      <c r="N426" s="615"/>
      <c r="O426" s="615"/>
      <c r="P426" s="615"/>
      <c r="Q426" s="615"/>
      <c r="R426" s="615"/>
      <c r="S426" s="615"/>
      <c r="T426" s="615"/>
      <c r="U426" s="615"/>
      <c r="V426" s="615"/>
      <c r="W426" s="615"/>
      <c r="X426" s="615"/>
      <c r="Y426" s="615"/>
      <c r="Z426" s="615"/>
      <c r="AA426" s="615"/>
      <c r="AB426" s="615"/>
      <c r="AC426" s="615"/>
      <c r="AD426" s="615"/>
      <c r="AE426" s="615"/>
      <c r="AF426" s="615"/>
      <c r="AG426" s="615"/>
      <c r="AH426" s="615"/>
      <c r="AI426" s="615"/>
      <c r="AJ426" s="615"/>
      <c r="AK426" s="615"/>
      <c r="AL426" s="615"/>
      <c r="AM426" s="615"/>
      <c r="AN426" s="615"/>
      <c r="AO426" s="615"/>
      <c r="AP426" s="615"/>
      <c r="AQ426" s="615"/>
      <c r="AR426" s="615"/>
      <c r="AS426" s="615"/>
      <c r="AT426" s="615"/>
      <c r="AU426" s="615"/>
      <c r="AV426" s="615"/>
      <c r="AW426" s="615"/>
      <c r="AX426" s="615"/>
      <c r="AY426" s="615"/>
    </row>
    <row r="427" spans="1:51">
      <c r="A427" s="615"/>
      <c r="B427" s="615"/>
      <c r="C427" s="615"/>
      <c r="D427" s="615"/>
      <c r="E427" s="615"/>
      <c r="F427" s="615"/>
      <c r="G427" s="615"/>
      <c r="H427" s="615"/>
      <c r="I427" s="615"/>
      <c r="J427" s="615"/>
      <c r="K427" s="615"/>
      <c r="L427" s="615"/>
      <c r="M427" s="615"/>
      <c r="N427" s="615"/>
      <c r="O427" s="615"/>
      <c r="P427" s="615"/>
      <c r="Q427" s="615"/>
      <c r="R427" s="615"/>
      <c r="S427" s="615"/>
      <c r="T427" s="615"/>
      <c r="U427" s="615"/>
      <c r="V427" s="615"/>
      <c r="W427" s="615"/>
      <c r="X427" s="615"/>
      <c r="Y427" s="615"/>
      <c r="Z427" s="615"/>
      <c r="AA427" s="615"/>
      <c r="AB427" s="615"/>
      <c r="AC427" s="615"/>
      <c r="AD427" s="615"/>
      <c r="AE427" s="615"/>
      <c r="AF427" s="615"/>
      <c r="AG427" s="615"/>
      <c r="AH427" s="615"/>
      <c r="AI427" s="615"/>
      <c r="AJ427" s="615"/>
      <c r="AK427" s="615"/>
      <c r="AL427" s="615"/>
      <c r="AM427" s="615"/>
      <c r="AN427" s="615"/>
      <c r="AO427" s="615"/>
      <c r="AP427" s="615"/>
      <c r="AQ427" s="615"/>
      <c r="AR427" s="615"/>
      <c r="AS427" s="615"/>
      <c r="AT427" s="615"/>
      <c r="AU427" s="615"/>
      <c r="AV427" s="615"/>
      <c r="AW427" s="615"/>
      <c r="AX427" s="615"/>
      <c r="AY427" s="615"/>
    </row>
    <row r="428" spans="1:51">
      <c r="A428" s="615"/>
      <c r="B428" s="615"/>
      <c r="C428" s="615"/>
      <c r="D428" s="615"/>
      <c r="E428" s="615"/>
      <c r="F428" s="615"/>
      <c r="G428" s="615"/>
      <c r="H428" s="615"/>
      <c r="I428" s="615"/>
      <c r="J428" s="615"/>
      <c r="K428" s="615"/>
      <c r="L428" s="615"/>
      <c r="M428" s="615"/>
      <c r="N428" s="615"/>
      <c r="O428" s="615"/>
      <c r="P428" s="615"/>
      <c r="Q428" s="615"/>
      <c r="R428" s="615"/>
      <c r="S428" s="615"/>
      <c r="T428" s="615"/>
      <c r="U428" s="615"/>
      <c r="V428" s="615"/>
      <c r="W428" s="615"/>
      <c r="X428" s="615"/>
      <c r="Y428" s="615"/>
      <c r="Z428" s="615"/>
      <c r="AA428" s="615"/>
      <c r="AB428" s="615"/>
      <c r="AC428" s="615"/>
      <c r="AD428" s="615"/>
      <c r="AE428" s="615"/>
      <c r="AF428" s="615"/>
      <c r="AG428" s="615"/>
      <c r="AH428" s="615"/>
      <c r="AI428" s="615"/>
      <c r="AJ428" s="615"/>
      <c r="AK428" s="615"/>
      <c r="AL428" s="615"/>
      <c r="AM428" s="615"/>
      <c r="AN428" s="615"/>
      <c r="AO428" s="615"/>
      <c r="AP428" s="615"/>
      <c r="AQ428" s="615"/>
      <c r="AR428" s="615"/>
      <c r="AS428" s="615"/>
      <c r="AT428" s="615"/>
      <c r="AU428" s="615"/>
      <c r="AV428" s="615"/>
      <c r="AW428" s="615"/>
      <c r="AX428" s="615"/>
      <c r="AY428" s="615"/>
    </row>
    <row r="429" spans="1:51">
      <c r="A429" s="615"/>
      <c r="B429" s="615"/>
      <c r="C429" s="615"/>
      <c r="D429" s="615"/>
      <c r="E429" s="615"/>
      <c r="F429" s="615"/>
      <c r="G429" s="615"/>
      <c r="H429" s="615"/>
      <c r="I429" s="615"/>
      <c r="J429" s="615"/>
      <c r="K429" s="615"/>
      <c r="L429" s="615"/>
      <c r="M429" s="615"/>
      <c r="N429" s="615"/>
      <c r="O429" s="615"/>
      <c r="P429" s="615"/>
      <c r="Q429" s="615"/>
      <c r="R429" s="615"/>
      <c r="S429" s="615"/>
      <c r="T429" s="615"/>
      <c r="U429" s="615"/>
      <c r="V429" s="615"/>
      <c r="W429" s="615"/>
      <c r="X429" s="615"/>
      <c r="Y429" s="615"/>
      <c r="Z429" s="615"/>
      <c r="AA429" s="615"/>
      <c r="AB429" s="615"/>
      <c r="AC429" s="615"/>
      <c r="AD429" s="615"/>
      <c r="AE429" s="615"/>
      <c r="AF429" s="615"/>
      <c r="AG429" s="615"/>
      <c r="AH429" s="615"/>
      <c r="AI429" s="615"/>
      <c r="AJ429" s="615"/>
      <c r="AK429" s="615"/>
      <c r="AL429" s="615"/>
      <c r="AM429" s="615"/>
      <c r="AN429" s="615"/>
      <c r="AO429" s="615"/>
      <c r="AP429" s="615"/>
      <c r="AQ429" s="615"/>
      <c r="AR429" s="615"/>
      <c r="AS429" s="615"/>
      <c r="AT429" s="615"/>
      <c r="AU429" s="615"/>
      <c r="AV429" s="615"/>
      <c r="AW429" s="615"/>
      <c r="AX429" s="615"/>
      <c r="AY429" s="615"/>
    </row>
    <row r="430" spans="1:51">
      <c r="A430" s="615"/>
      <c r="B430" s="615"/>
      <c r="C430" s="615"/>
      <c r="D430" s="615"/>
      <c r="E430" s="615"/>
      <c r="F430" s="615"/>
      <c r="G430" s="615"/>
      <c r="H430" s="615"/>
      <c r="I430" s="615"/>
      <c r="J430" s="615"/>
      <c r="K430" s="615"/>
      <c r="L430" s="615"/>
      <c r="M430" s="615"/>
      <c r="N430" s="615"/>
      <c r="O430" s="615"/>
      <c r="P430" s="615"/>
      <c r="Q430" s="615"/>
      <c r="R430" s="615"/>
      <c r="S430" s="615"/>
      <c r="T430" s="615"/>
      <c r="U430" s="615"/>
      <c r="V430" s="615"/>
      <c r="W430" s="615"/>
      <c r="X430" s="615"/>
      <c r="Y430" s="615"/>
      <c r="Z430" s="615"/>
      <c r="AA430" s="615"/>
      <c r="AB430" s="615"/>
      <c r="AC430" s="615"/>
      <c r="AD430" s="615"/>
      <c r="AE430" s="615"/>
      <c r="AF430" s="615"/>
      <c r="AG430" s="615"/>
      <c r="AH430" s="615"/>
      <c r="AI430" s="615"/>
      <c r="AJ430" s="615"/>
      <c r="AK430" s="615"/>
      <c r="AL430" s="615"/>
      <c r="AM430" s="615"/>
      <c r="AN430" s="615"/>
      <c r="AO430" s="615"/>
      <c r="AP430" s="615"/>
      <c r="AQ430" s="615"/>
      <c r="AR430" s="615"/>
      <c r="AS430" s="615"/>
      <c r="AT430" s="615"/>
      <c r="AU430" s="615"/>
      <c r="AV430" s="615"/>
      <c r="AW430" s="615"/>
      <c r="AX430" s="615"/>
      <c r="AY430" s="615"/>
    </row>
    <row r="431" spans="1:51">
      <c r="A431" s="615"/>
      <c r="B431" s="615"/>
      <c r="C431" s="615"/>
      <c r="D431" s="615"/>
      <c r="E431" s="615"/>
      <c r="F431" s="615"/>
      <c r="G431" s="615"/>
      <c r="H431" s="615"/>
      <c r="I431" s="615"/>
      <c r="J431" s="615"/>
      <c r="K431" s="615"/>
      <c r="L431" s="615"/>
      <c r="M431" s="615"/>
      <c r="N431" s="615"/>
      <c r="O431" s="615"/>
      <c r="P431" s="615"/>
      <c r="Q431" s="615"/>
      <c r="R431" s="615"/>
      <c r="S431" s="615"/>
      <c r="T431" s="615"/>
      <c r="U431" s="615"/>
      <c r="V431" s="615"/>
      <c r="W431" s="615"/>
      <c r="X431" s="615"/>
      <c r="Y431" s="615"/>
      <c r="Z431" s="615"/>
      <c r="AA431" s="615"/>
      <c r="AB431" s="615"/>
      <c r="AC431" s="615"/>
      <c r="AD431" s="615"/>
      <c r="AE431" s="615"/>
      <c r="AF431" s="615"/>
      <c r="AG431" s="615"/>
      <c r="AH431" s="615"/>
      <c r="AI431" s="615"/>
      <c r="AJ431" s="615"/>
      <c r="AK431" s="615"/>
      <c r="AL431" s="615"/>
      <c r="AM431" s="615"/>
      <c r="AN431" s="615"/>
      <c r="AO431" s="615"/>
      <c r="AP431" s="615"/>
      <c r="AQ431" s="615"/>
      <c r="AR431" s="615"/>
      <c r="AS431" s="615"/>
      <c r="AT431" s="615"/>
      <c r="AU431" s="615"/>
      <c r="AV431" s="615"/>
      <c r="AW431" s="615"/>
      <c r="AX431" s="615"/>
      <c r="AY431" s="615"/>
    </row>
    <row r="432" spans="1:51">
      <c r="A432" s="615"/>
      <c r="B432" s="615"/>
      <c r="C432" s="615"/>
      <c r="D432" s="615"/>
      <c r="E432" s="615"/>
      <c r="F432" s="615"/>
      <c r="G432" s="615"/>
      <c r="H432" s="615"/>
      <c r="I432" s="615"/>
      <c r="J432" s="615"/>
      <c r="K432" s="615"/>
      <c r="L432" s="615"/>
      <c r="M432" s="615"/>
      <c r="N432" s="615"/>
      <c r="O432" s="615"/>
      <c r="P432" s="615"/>
      <c r="Q432" s="615"/>
      <c r="R432" s="615"/>
      <c r="S432" s="615"/>
      <c r="T432" s="615"/>
      <c r="U432" s="615"/>
      <c r="V432" s="615"/>
      <c r="W432" s="615"/>
      <c r="X432" s="615"/>
      <c r="Y432" s="615"/>
      <c r="Z432" s="615"/>
      <c r="AA432" s="615"/>
      <c r="AB432" s="615"/>
      <c r="AC432" s="615"/>
      <c r="AD432" s="615"/>
      <c r="AE432" s="615"/>
      <c r="AF432" s="615"/>
      <c r="AG432" s="615"/>
      <c r="AH432" s="615"/>
      <c r="AI432" s="615"/>
      <c r="AJ432" s="615"/>
      <c r="AK432" s="615"/>
      <c r="AL432" s="615"/>
      <c r="AM432" s="615"/>
      <c r="AN432" s="615"/>
      <c r="AO432" s="615"/>
      <c r="AP432" s="615"/>
      <c r="AQ432" s="615"/>
      <c r="AR432" s="615"/>
      <c r="AS432" s="615"/>
      <c r="AT432" s="615"/>
      <c r="AU432" s="615"/>
      <c r="AV432" s="615"/>
      <c r="AW432" s="615"/>
      <c r="AX432" s="615"/>
      <c r="AY432" s="615"/>
    </row>
    <row r="433" spans="1:51">
      <c r="A433" s="615"/>
      <c r="B433" s="615"/>
      <c r="C433" s="615"/>
      <c r="D433" s="615"/>
      <c r="E433" s="615"/>
      <c r="F433" s="615"/>
      <c r="G433" s="615"/>
      <c r="H433" s="615"/>
      <c r="I433" s="615"/>
      <c r="J433" s="615"/>
      <c r="K433" s="615"/>
      <c r="L433" s="615"/>
      <c r="M433" s="615"/>
      <c r="N433" s="615"/>
      <c r="O433" s="615"/>
      <c r="P433" s="615"/>
      <c r="Q433" s="615"/>
      <c r="R433" s="615"/>
      <c r="S433" s="615"/>
      <c r="T433" s="615"/>
      <c r="U433" s="615"/>
      <c r="V433" s="615"/>
      <c r="W433" s="615"/>
      <c r="X433" s="615"/>
      <c r="Y433" s="615"/>
      <c r="Z433" s="615"/>
      <c r="AA433" s="615"/>
      <c r="AB433" s="615"/>
      <c r="AC433" s="615"/>
      <c r="AD433" s="615"/>
      <c r="AE433" s="615"/>
      <c r="AF433" s="615"/>
      <c r="AG433" s="615"/>
      <c r="AH433" s="615"/>
      <c r="AI433" s="615"/>
      <c r="AJ433" s="615"/>
      <c r="AK433" s="615"/>
      <c r="AL433" s="615"/>
      <c r="AM433" s="615"/>
      <c r="AN433" s="615"/>
      <c r="AO433" s="615"/>
      <c r="AP433" s="615"/>
      <c r="AQ433" s="615"/>
      <c r="AR433" s="615"/>
      <c r="AS433" s="615"/>
      <c r="AT433" s="615"/>
      <c r="AU433" s="615"/>
      <c r="AV433" s="615"/>
      <c r="AW433" s="615"/>
      <c r="AX433" s="615"/>
      <c r="AY433" s="615"/>
    </row>
    <row r="434" spans="1:51">
      <c r="A434" s="615"/>
      <c r="B434" s="615"/>
      <c r="C434" s="615"/>
      <c r="D434" s="615"/>
      <c r="E434" s="615"/>
      <c r="F434" s="615"/>
      <c r="G434" s="615"/>
      <c r="H434" s="615"/>
      <c r="I434" s="615"/>
      <c r="J434" s="615"/>
      <c r="K434" s="615"/>
      <c r="L434" s="615"/>
      <c r="M434" s="615"/>
      <c r="N434" s="615"/>
      <c r="O434" s="615"/>
      <c r="P434" s="615"/>
      <c r="Q434" s="615"/>
      <c r="R434" s="615"/>
      <c r="S434" s="615"/>
      <c r="T434" s="615"/>
      <c r="U434" s="615"/>
      <c r="V434" s="615"/>
      <c r="W434" s="615"/>
      <c r="X434" s="615"/>
      <c r="Y434" s="615"/>
      <c r="Z434" s="615"/>
      <c r="AA434" s="615"/>
      <c r="AB434" s="615"/>
      <c r="AC434" s="615"/>
      <c r="AD434" s="615"/>
      <c r="AE434" s="615"/>
      <c r="AF434" s="615"/>
      <c r="AG434" s="615"/>
      <c r="AH434" s="615"/>
      <c r="AI434" s="615"/>
      <c r="AJ434" s="615"/>
      <c r="AK434" s="615"/>
      <c r="AL434" s="615"/>
      <c r="AM434" s="615"/>
      <c r="AN434" s="615"/>
      <c r="AO434" s="615"/>
      <c r="AP434" s="615"/>
      <c r="AQ434" s="615"/>
      <c r="AR434" s="615"/>
      <c r="AS434" s="615"/>
      <c r="AT434" s="615"/>
      <c r="AU434" s="615"/>
      <c r="AV434" s="615"/>
      <c r="AW434" s="615"/>
      <c r="AX434" s="615"/>
      <c r="AY434" s="615"/>
    </row>
    <row r="435" spans="1:51">
      <c r="A435" s="615"/>
      <c r="B435" s="615"/>
      <c r="C435" s="615"/>
      <c r="D435" s="615"/>
      <c r="E435" s="615"/>
      <c r="F435" s="615"/>
      <c r="G435" s="615"/>
      <c r="H435" s="615"/>
      <c r="I435" s="615"/>
      <c r="J435" s="615"/>
      <c r="K435" s="615"/>
      <c r="L435" s="615"/>
      <c r="M435" s="615"/>
      <c r="N435" s="615"/>
      <c r="O435" s="615"/>
      <c r="P435" s="615"/>
      <c r="Q435" s="615"/>
      <c r="R435" s="615"/>
      <c r="S435" s="615"/>
      <c r="T435" s="615"/>
      <c r="U435" s="615"/>
      <c r="V435" s="615"/>
      <c r="W435" s="615"/>
      <c r="X435" s="615"/>
      <c r="Y435" s="615"/>
      <c r="Z435" s="615"/>
      <c r="AA435" s="615"/>
      <c r="AB435" s="615"/>
      <c r="AC435" s="615"/>
      <c r="AD435" s="615"/>
      <c r="AE435" s="615"/>
      <c r="AF435" s="615"/>
      <c r="AG435" s="615"/>
      <c r="AH435" s="615"/>
      <c r="AI435" s="615"/>
      <c r="AJ435" s="615"/>
      <c r="AK435" s="615"/>
      <c r="AL435" s="615"/>
      <c r="AM435" s="615"/>
      <c r="AN435" s="615"/>
      <c r="AO435" s="615"/>
      <c r="AP435" s="615"/>
      <c r="AQ435" s="615"/>
      <c r="AR435" s="615"/>
      <c r="AS435" s="615"/>
      <c r="AT435" s="615"/>
      <c r="AU435" s="615"/>
      <c r="AV435" s="615"/>
      <c r="AW435" s="615"/>
      <c r="AX435" s="615"/>
      <c r="AY435" s="615"/>
    </row>
    <row r="436" spans="1:51">
      <c r="A436" s="615"/>
      <c r="B436" s="615"/>
      <c r="C436" s="615"/>
      <c r="D436" s="615"/>
      <c r="E436" s="615"/>
      <c r="F436" s="615"/>
      <c r="G436" s="615"/>
      <c r="H436" s="615"/>
      <c r="I436" s="615"/>
      <c r="J436" s="615"/>
      <c r="K436" s="615"/>
      <c r="L436" s="615"/>
      <c r="M436" s="615"/>
      <c r="N436" s="615"/>
      <c r="O436" s="615"/>
      <c r="P436" s="615"/>
      <c r="Q436" s="615"/>
      <c r="R436" s="615"/>
      <c r="S436" s="615"/>
      <c r="T436" s="615"/>
      <c r="U436" s="615"/>
      <c r="V436" s="615"/>
      <c r="W436" s="615"/>
      <c r="X436" s="615"/>
      <c r="Y436" s="615"/>
      <c r="Z436" s="615"/>
      <c r="AA436" s="615"/>
      <c r="AB436" s="615"/>
      <c r="AC436" s="615"/>
      <c r="AD436" s="615"/>
      <c r="AE436" s="615"/>
      <c r="AF436" s="615"/>
      <c r="AG436" s="615"/>
      <c r="AH436" s="615"/>
      <c r="AI436" s="615"/>
      <c r="AJ436" s="615"/>
      <c r="AK436" s="615"/>
      <c r="AL436" s="615"/>
      <c r="AM436" s="615"/>
      <c r="AN436" s="615"/>
      <c r="AO436" s="615"/>
      <c r="AP436" s="615"/>
      <c r="AQ436" s="615"/>
      <c r="AR436" s="615"/>
      <c r="AS436" s="615"/>
      <c r="AT436" s="615"/>
      <c r="AU436" s="615"/>
      <c r="AV436" s="615"/>
      <c r="AW436" s="615"/>
      <c r="AX436" s="615"/>
      <c r="AY436" s="615"/>
    </row>
    <row r="437" spans="1:51">
      <c r="A437" s="615"/>
      <c r="B437" s="615"/>
      <c r="C437" s="615"/>
      <c r="D437" s="615"/>
      <c r="E437" s="615"/>
      <c r="F437" s="615"/>
      <c r="G437" s="615"/>
      <c r="H437" s="615"/>
      <c r="I437" s="615"/>
      <c r="J437" s="615"/>
      <c r="K437" s="615"/>
      <c r="L437" s="615"/>
      <c r="M437" s="615"/>
      <c r="N437" s="615"/>
      <c r="O437" s="615"/>
      <c r="P437" s="615"/>
      <c r="Q437" s="615"/>
      <c r="R437" s="615"/>
      <c r="S437" s="615"/>
      <c r="T437" s="615"/>
      <c r="U437" s="615"/>
      <c r="V437" s="615"/>
      <c r="W437" s="615"/>
      <c r="X437" s="615"/>
      <c r="Y437" s="615"/>
      <c r="Z437" s="615"/>
      <c r="AA437" s="615"/>
      <c r="AB437" s="615"/>
      <c r="AC437" s="615"/>
      <c r="AD437" s="615"/>
      <c r="AE437" s="615"/>
      <c r="AF437" s="615"/>
      <c r="AG437" s="615"/>
      <c r="AH437" s="615"/>
      <c r="AI437" s="615"/>
      <c r="AJ437" s="615"/>
      <c r="AK437" s="615"/>
      <c r="AL437" s="615"/>
      <c r="AM437" s="615"/>
      <c r="AN437" s="615"/>
      <c r="AO437" s="615"/>
      <c r="AP437" s="615"/>
      <c r="AQ437" s="615"/>
      <c r="AR437" s="615"/>
      <c r="AS437" s="615"/>
      <c r="AT437" s="615"/>
      <c r="AU437" s="615"/>
      <c r="AV437" s="615"/>
      <c r="AW437" s="615"/>
      <c r="AX437" s="615"/>
      <c r="AY437" s="615"/>
    </row>
    <row r="438" spans="1:51">
      <c r="A438" s="615"/>
      <c r="B438" s="615"/>
      <c r="C438" s="615"/>
      <c r="D438" s="615"/>
      <c r="E438" s="615"/>
      <c r="F438" s="615"/>
      <c r="G438" s="615"/>
      <c r="H438" s="615"/>
      <c r="I438" s="615"/>
      <c r="J438" s="615"/>
      <c r="K438" s="615"/>
      <c r="L438" s="615"/>
      <c r="M438" s="615"/>
      <c r="N438" s="615"/>
      <c r="O438" s="615"/>
      <c r="P438" s="615"/>
      <c r="Q438" s="615"/>
      <c r="R438" s="615"/>
      <c r="S438" s="615"/>
      <c r="T438" s="615"/>
      <c r="U438" s="615"/>
      <c r="V438" s="615"/>
      <c r="W438" s="615"/>
      <c r="X438" s="615"/>
      <c r="Y438" s="615"/>
      <c r="Z438" s="615"/>
      <c r="AA438" s="615"/>
      <c r="AB438" s="615"/>
      <c r="AC438" s="615"/>
      <c r="AD438" s="615"/>
      <c r="AE438" s="615"/>
      <c r="AF438" s="615"/>
      <c r="AG438" s="615"/>
      <c r="AH438" s="615"/>
      <c r="AI438" s="615"/>
      <c r="AJ438" s="615"/>
      <c r="AK438" s="615"/>
      <c r="AL438" s="615"/>
      <c r="AM438" s="615"/>
      <c r="AN438" s="615"/>
      <c r="AO438" s="615"/>
      <c r="AP438" s="615"/>
      <c r="AQ438" s="615"/>
      <c r="AR438" s="615"/>
      <c r="AS438" s="615"/>
      <c r="AT438" s="615"/>
      <c r="AU438" s="615"/>
      <c r="AV438" s="615"/>
      <c r="AW438" s="615"/>
      <c r="AX438" s="615"/>
      <c r="AY438" s="615"/>
    </row>
    <row r="439" spans="1:51">
      <c r="A439" s="615"/>
      <c r="B439" s="615"/>
      <c r="C439" s="615"/>
      <c r="D439" s="615"/>
      <c r="E439" s="615"/>
      <c r="F439" s="615"/>
      <c r="G439" s="615"/>
      <c r="H439" s="615"/>
      <c r="I439" s="615"/>
      <c r="J439" s="615"/>
      <c r="K439" s="615"/>
      <c r="L439" s="615"/>
      <c r="M439" s="615"/>
      <c r="N439" s="615"/>
      <c r="O439" s="615"/>
      <c r="P439" s="615"/>
      <c r="Q439" s="615"/>
      <c r="R439" s="615"/>
      <c r="S439" s="615"/>
      <c r="T439" s="615"/>
      <c r="U439" s="615"/>
      <c r="V439" s="615"/>
      <c r="W439" s="615"/>
      <c r="X439" s="615"/>
      <c r="Y439" s="615"/>
      <c r="Z439" s="615"/>
      <c r="AA439" s="615"/>
      <c r="AB439" s="615"/>
      <c r="AC439" s="615"/>
      <c r="AD439" s="615"/>
      <c r="AE439" s="615"/>
      <c r="AF439" s="615"/>
      <c r="AG439" s="615"/>
      <c r="AH439" s="615"/>
      <c r="AI439" s="615"/>
      <c r="AJ439" s="615"/>
      <c r="AK439" s="615"/>
      <c r="AL439" s="615"/>
      <c r="AM439" s="615"/>
      <c r="AN439" s="615"/>
      <c r="AO439" s="615"/>
      <c r="AP439" s="615"/>
      <c r="AQ439" s="615"/>
      <c r="AR439" s="615"/>
      <c r="AS439" s="615"/>
      <c r="AT439" s="615"/>
      <c r="AU439" s="615"/>
      <c r="AV439" s="615"/>
      <c r="AW439" s="615"/>
      <c r="AX439" s="615"/>
      <c r="AY439" s="615"/>
    </row>
    <row r="440" spans="1:51">
      <c r="A440" s="615"/>
      <c r="B440" s="615"/>
      <c r="C440" s="615"/>
      <c r="D440" s="615"/>
      <c r="E440" s="615"/>
      <c r="F440" s="615"/>
      <c r="G440" s="615"/>
      <c r="H440" s="615"/>
      <c r="I440" s="615"/>
      <c r="J440" s="615"/>
      <c r="K440" s="615"/>
      <c r="L440" s="615"/>
      <c r="M440" s="615"/>
      <c r="N440" s="615"/>
      <c r="O440" s="615"/>
      <c r="P440" s="615"/>
      <c r="Q440" s="615"/>
      <c r="R440" s="615"/>
      <c r="S440" s="615"/>
      <c r="T440" s="615"/>
      <c r="U440" s="615"/>
      <c r="V440" s="615"/>
      <c r="W440" s="615"/>
      <c r="X440" s="615"/>
      <c r="Y440" s="615"/>
      <c r="Z440" s="615"/>
      <c r="AA440" s="615"/>
      <c r="AB440" s="615"/>
      <c r="AC440" s="615"/>
      <c r="AD440" s="615"/>
      <c r="AE440" s="615"/>
      <c r="AF440" s="615"/>
      <c r="AG440" s="615"/>
      <c r="AH440" s="615"/>
      <c r="AI440" s="615"/>
      <c r="AJ440" s="615"/>
      <c r="AK440" s="615"/>
      <c r="AL440" s="615"/>
      <c r="AM440" s="615"/>
      <c r="AN440" s="615"/>
      <c r="AO440" s="615"/>
      <c r="AP440" s="615"/>
      <c r="AQ440" s="615"/>
      <c r="AR440" s="615"/>
      <c r="AS440" s="615"/>
      <c r="AT440" s="615"/>
      <c r="AU440" s="615"/>
      <c r="AV440" s="615"/>
      <c r="AW440" s="615"/>
      <c r="AX440" s="615"/>
      <c r="AY440" s="615"/>
    </row>
    <row r="441" spans="1:51">
      <c r="A441" s="615"/>
      <c r="B441" s="615"/>
      <c r="C441" s="615"/>
      <c r="D441" s="615"/>
      <c r="E441" s="615"/>
      <c r="F441" s="615"/>
      <c r="G441" s="615"/>
      <c r="H441" s="615"/>
      <c r="I441" s="615"/>
      <c r="J441" s="615"/>
      <c r="K441" s="615"/>
      <c r="L441" s="615"/>
      <c r="M441" s="615"/>
      <c r="N441" s="615"/>
      <c r="O441" s="615"/>
      <c r="P441" s="615"/>
      <c r="Q441" s="615"/>
      <c r="R441" s="615"/>
      <c r="S441" s="615"/>
      <c r="T441" s="615"/>
      <c r="U441" s="615"/>
      <c r="V441" s="615"/>
      <c r="W441" s="615"/>
      <c r="X441" s="615"/>
      <c r="Y441" s="615"/>
      <c r="Z441" s="615"/>
      <c r="AA441" s="615"/>
      <c r="AB441" s="615"/>
      <c r="AC441" s="615"/>
      <c r="AD441" s="615"/>
      <c r="AE441" s="615"/>
      <c r="AF441" s="615"/>
      <c r="AG441" s="615"/>
      <c r="AH441" s="615"/>
      <c r="AI441" s="615"/>
      <c r="AJ441" s="615"/>
      <c r="AK441" s="615"/>
      <c r="AL441" s="615"/>
      <c r="AM441" s="615"/>
      <c r="AN441" s="615"/>
      <c r="AO441" s="615"/>
      <c r="AP441" s="615"/>
      <c r="AQ441" s="615"/>
      <c r="AR441" s="615"/>
      <c r="AS441" s="615"/>
      <c r="AT441" s="615"/>
      <c r="AU441" s="615"/>
      <c r="AV441" s="615"/>
      <c r="AW441" s="615"/>
      <c r="AX441" s="615"/>
      <c r="AY441" s="615"/>
    </row>
    <row r="442" spans="1:51">
      <c r="A442" s="615"/>
      <c r="B442" s="615"/>
      <c r="C442" s="615"/>
      <c r="D442" s="615"/>
      <c r="E442" s="615"/>
      <c r="F442" s="615"/>
      <c r="G442" s="615"/>
      <c r="H442" s="615"/>
      <c r="I442" s="615"/>
      <c r="J442" s="615"/>
      <c r="K442" s="615"/>
      <c r="L442" s="615"/>
      <c r="M442" s="615"/>
      <c r="N442" s="615"/>
      <c r="O442" s="615"/>
      <c r="P442" s="615"/>
      <c r="Q442" s="615"/>
      <c r="R442" s="615"/>
      <c r="S442" s="615"/>
      <c r="T442" s="615"/>
      <c r="U442" s="615"/>
      <c r="V442" s="615"/>
      <c r="W442" s="615"/>
      <c r="X442" s="615"/>
      <c r="Y442" s="615"/>
      <c r="Z442" s="615"/>
      <c r="AA442" s="615"/>
      <c r="AB442" s="615"/>
      <c r="AC442" s="615"/>
      <c r="AD442" s="615"/>
      <c r="AE442" s="615"/>
      <c r="AF442" s="615"/>
      <c r="AG442" s="615"/>
      <c r="AH442" s="615"/>
      <c r="AI442" s="615"/>
      <c r="AJ442" s="615"/>
      <c r="AK442" s="615"/>
      <c r="AL442" s="615"/>
      <c r="AM442" s="615"/>
      <c r="AN442" s="615"/>
      <c r="AO442" s="615"/>
      <c r="AP442" s="615"/>
      <c r="AQ442" s="615"/>
      <c r="AR442" s="615"/>
      <c r="AS442" s="615"/>
      <c r="AT442" s="615"/>
      <c r="AU442" s="615"/>
      <c r="AV442" s="615"/>
      <c r="AW442" s="615"/>
      <c r="AX442" s="615"/>
      <c r="AY442" s="615"/>
    </row>
    <row r="443" spans="1:51">
      <c r="A443" s="615"/>
      <c r="B443" s="615"/>
      <c r="C443" s="615"/>
      <c r="D443" s="615"/>
      <c r="E443" s="615"/>
      <c r="F443" s="615"/>
      <c r="G443" s="615"/>
      <c r="H443" s="615"/>
      <c r="I443" s="615"/>
      <c r="J443" s="615"/>
      <c r="K443" s="615"/>
      <c r="L443" s="615"/>
      <c r="M443" s="615"/>
      <c r="N443" s="615"/>
      <c r="O443" s="615"/>
      <c r="P443" s="615"/>
      <c r="Q443" s="615"/>
      <c r="R443" s="615"/>
      <c r="S443" s="615"/>
      <c r="T443" s="615"/>
      <c r="U443" s="615"/>
      <c r="V443" s="615"/>
      <c r="W443" s="615"/>
      <c r="X443" s="615"/>
      <c r="Y443" s="615"/>
      <c r="Z443" s="615"/>
      <c r="AA443" s="615"/>
      <c r="AB443" s="615"/>
      <c r="AC443" s="615"/>
      <c r="AD443" s="615"/>
      <c r="AE443" s="615"/>
      <c r="AF443" s="615"/>
      <c r="AG443" s="615"/>
      <c r="AH443" s="615"/>
      <c r="AI443" s="615"/>
      <c r="AJ443" s="615"/>
      <c r="AK443" s="615"/>
      <c r="AL443" s="615"/>
      <c r="AM443" s="615"/>
      <c r="AN443" s="615"/>
      <c r="AO443" s="615"/>
      <c r="AP443" s="615"/>
      <c r="AQ443" s="615"/>
      <c r="AR443" s="615"/>
      <c r="AS443" s="615"/>
      <c r="AT443" s="615"/>
      <c r="AU443" s="615"/>
      <c r="AV443" s="615"/>
      <c r="AW443" s="615"/>
      <c r="AX443" s="615"/>
      <c r="AY443" s="615"/>
    </row>
    <row r="444" spans="1:51">
      <c r="A444" s="615"/>
      <c r="B444" s="615"/>
      <c r="C444" s="615"/>
      <c r="D444" s="615"/>
      <c r="E444" s="615"/>
      <c r="F444" s="615"/>
      <c r="G444" s="615"/>
      <c r="H444" s="615"/>
      <c r="I444" s="615"/>
      <c r="J444" s="615"/>
      <c r="K444" s="615"/>
      <c r="L444" s="615"/>
      <c r="M444" s="615"/>
      <c r="N444" s="615"/>
      <c r="O444" s="615"/>
      <c r="P444" s="615"/>
      <c r="Q444" s="615"/>
      <c r="R444" s="615"/>
      <c r="S444" s="615"/>
      <c r="T444" s="615"/>
      <c r="U444" s="615"/>
      <c r="V444" s="615"/>
      <c r="W444" s="615"/>
      <c r="X444" s="615"/>
      <c r="Y444" s="615"/>
      <c r="Z444" s="615"/>
      <c r="AA444" s="615"/>
      <c r="AB444" s="615"/>
      <c r="AC444" s="615"/>
      <c r="AD444" s="615"/>
      <c r="AE444" s="615"/>
      <c r="AF444" s="615"/>
      <c r="AG444" s="615"/>
      <c r="AH444" s="615"/>
      <c r="AI444" s="615"/>
      <c r="AJ444" s="615"/>
      <c r="AK444" s="615"/>
      <c r="AL444" s="615"/>
      <c r="AM444" s="615"/>
      <c r="AN444" s="615"/>
      <c r="AO444" s="615"/>
      <c r="AP444" s="615"/>
      <c r="AQ444" s="615"/>
      <c r="AR444" s="615"/>
      <c r="AS444" s="615"/>
      <c r="AT444" s="615"/>
      <c r="AU444" s="615"/>
      <c r="AV444" s="615"/>
      <c r="AW444" s="615"/>
      <c r="AX444" s="615"/>
      <c r="AY444" s="615"/>
    </row>
    <row r="445" spans="1:51">
      <c r="A445" s="615"/>
      <c r="B445" s="615"/>
      <c r="C445" s="615"/>
      <c r="D445" s="615"/>
      <c r="E445" s="615"/>
      <c r="F445" s="615"/>
      <c r="G445" s="615"/>
      <c r="H445" s="615"/>
      <c r="I445" s="615"/>
      <c r="J445" s="615"/>
      <c r="K445" s="615"/>
      <c r="L445" s="615"/>
      <c r="M445" s="615"/>
      <c r="N445" s="615"/>
      <c r="O445" s="615"/>
      <c r="P445" s="615"/>
      <c r="Q445" s="615"/>
      <c r="R445" s="615"/>
      <c r="S445" s="615"/>
      <c r="T445" s="615"/>
      <c r="U445" s="615"/>
      <c r="V445" s="615"/>
      <c r="W445" s="615"/>
      <c r="X445" s="615"/>
      <c r="Y445" s="615"/>
      <c r="Z445" s="615"/>
      <c r="AA445" s="615"/>
      <c r="AB445" s="615"/>
      <c r="AC445" s="615"/>
      <c r="AD445" s="615"/>
      <c r="AE445" s="615"/>
      <c r="AF445" s="615"/>
      <c r="AG445" s="615"/>
      <c r="AH445" s="615"/>
      <c r="AI445" s="615"/>
      <c r="AJ445" s="615"/>
      <c r="AK445" s="615"/>
      <c r="AL445" s="615"/>
      <c r="AM445" s="615"/>
      <c r="AN445" s="615"/>
      <c r="AO445" s="615"/>
      <c r="AP445" s="615"/>
      <c r="AQ445" s="615"/>
      <c r="AR445" s="615"/>
      <c r="AS445" s="615"/>
      <c r="AT445" s="615"/>
      <c r="AU445" s="615"/>
      <c r="AV445" s="615"/>
      <c r="AW445" s="615"/>
      <c r="AX445" s="615"/>
      <c r="AY445" s="615"/>
    </row>
    <row r="446" spans="1:51">
      <c r="A446" s="615"/>
      <c r="B446" s="615"/>
      <c r="C446" s="615"/>
      <c r="D446" s="615"/>
      <c r="E446" s="615"/>
      <c r="F446" s="615"/>
      <c r="G446" s="615"/>
      <c r="H446" s="615"/>
      <c r="I446" s="615"/>
      <c r="J446" s="615"/>
      <c r="K446" s="615"/>
      <c r="L446" s="615"/>
      <c r="M446" s="615"/>
      <c r="N446" s="615"/>
      <c r="O446" s="615"/>
      <c r="P446" s="615"/>
      <c r="Q446" s="615"/>
      <c r="R446" s="615"/>
      <c r="S446" s="615"/>
      <c r="T446" s="615"/>
      <c r="U446" s="615"/>
      <c r="V446" s="615"/>
      <c r="W446" s="615"/>
      <c r="X446" s="615"/>
      <c r="Y446" s="615"/>
      <c r="Z446" s="615"/>
      <c r="AA446" s="615"/>
      <c r="AB446" s="615"/>
      <c r="AC446" s="615"/>
      <c r="AD446" s="615"/>
      <c r="AE446" s="615"/>
      <c r="AF446" s="615"/>
      <c r="AG446" s="615"/>
      <c r="AH446" s="615"/>
      <c r="AI446" s="615"/>
      <c r="AJ446" s="615"/>
      <c r="AK446" s="615"/>
      <c r="AL446" s="615"/>
      <c r="AM446" s="615"/>
      <c r="AN446" s="615"/>
      <c r="AO446" s="615"/>
      <c r="AP446" s="615"/>
      <c r="AQ446" s="615"/>
      <c r="AR446" s="615"/>
      <c r="AS446" s="615"/>
      <c r="AT446" s="615"/>
      <c r="AU446" s="615"/>
      <c r="AV446" s="615"/>
      <c r="AW446" s="615"/>
      <c r="AX446" s="615"/>
      <c r="AY446" s="615"/>
    </row>
    <row r="447" spans="1:51">
      <c r="A447" s="615"/>
      <c r="B447" s="615"/>
      <c r="C447" s="615"/>
      <c r="D447" s="615"/>
      <c r="E447" s="615"/>
      <c r="F447" s="615"/>
      <c r="G447" s="615"/>
      <c r="H447" s="615"/>
      <c r="I447" s="615"/>
      <c r="J447" s="615"/>
      <c r="K447" s="615"/>
      <c r="L447" s="615"/>
      <c r="M447" s="615"/>
      <c r="N447" s="615"/>
      <c r="O447" s="615"/>
      <c r="P447" s="615"/>
      <c r="Q447" s="615"/>
      <c r="R447" s="615"/>
      <c r="S447" s="615"/>
      <c r="T447" s="615"/>
      <c r="U447" s="615"/>
      <c r="V447" s="615"/>
      <c r="W447" s="615"/>
      <c r="X447" s="615"/>
      <c r="Y447" s="615"/>
      <c r="Z447" s="615"/>
      <c r="AA447" s="615"/>
      <c r="AB447" s="615"/>
      <c r="AC447" s="615"/>
      <c r="AD447" s="615"/>
      <c r="AE447" s="615"/>
      <c r="AF447" s="615"/>
      <c r="AG447" s="615"/>
      <c r="AH447" s="615"/>
      <c r="AI447" s="615"/>
      <c r="AJ447" s="615"/>
      <c r="AK447" s="615"/>
      <c r="AL447" s="615"/>
      <c r="AM447" s="615"/>
      <c r="AN447" s="615"/>
      <c r="AO447" s="615"/>
      <c r="AP447" s="615"/>
      <c r="AQ447" s="615"/>
      <c r="AR447" s="615"/>
      <c r="AS447" s="615"/>
      <c r="AT447" s="615"/>
      <c r="AU447" s="615"/>
      <c r="AV447" s="615"/>
      <c r="AW447" s="615"/>
      <c r="AX447" s="615"/>
      <c r="AY447" s="615"/>
    </row>
    <row r="448" spans="1:51">
      <c r="A448" s="615"/>
      <c r="B448" s="615"/>
      <c r="C448" s="615"/>
      <c r="D448" s="615"/>
      <c r="E448" s="615"/>
      <c r="F448" s="615"/>
      <c r="G448" s="615"/>
      <c r="H448" s="615"/>
      <c r="I448" s="615"/>
      <c r="J448" s="615"/>
      <c r="K448" s="615"/>
      <c r="L448" s="615"/>
      <c r="M448" s="615"/>
      <c r="N448" s="615"/>
      <c r="O448" s="615"/>
      <c r="P448" s="615"/>
      <c r="Q448" s="615"/>
      <c r="R448" s="615"/>
      <c r="S448" s="615"/>
      <c r="T448" s="615"/>
      <c r="U448" s="615"/>
      <c r="V448" s="615"/>
      <c r="W448" s="615"/>
      <c r="X448" s="615"/>
      <c r="Y448" s="615"/>
      <c r="Z448" s="615"/>
      <c r="AA448" s="615"/>
      <c r="AB448" s="615"/>
      <c r="AC448" s="615"/>
      <c r="AD448" s="615"/>
      <c r="AE448" s="615"/>
      <c r="AF448" s="615"/>
      <c r="AG448" s="615"/>
      <c r="AH448" s="615"/>
      <c r="AI448" s="615"/>
      <c r="AJ448" s="615"/>
      <c r="AK448" s="615"/>
      <c r="AL448" s="615"/>
      <c r="AM448" s="615"/>
      <c r="AN448" s="615"/>
      <c r="AO448" s="615"/>
      <c r="AP448" s="615"/>
      <c r="AQ448" s="615"/>
      <c r="AR448" s="615"/>
      <c r="AS448" s="615"/>
      <c r="AT448" s="615"/>
      <c r="AU448" s="615"/>
      <c r="AV448" s="615"/>
      <c r="AW448" s="615"/>
      <c r="AX448" s="615"/>
      <c r="AY448" s="615"/>
    </row>
    <row r="449" spans="1:51">
      <c r="A449" s="615"/>
      <c r="B449" s="615"/>
      <c r="C449" s="615"/>
      <c r="D449" s="615"/>
      <c r="E449" s="615"/>
      <c r="F449" s="615"/>
      <c r="G449" s="615"/>
      <c r="H449" s="615"/>
      <c r="I449" s="615"/>
      <c r="J449" s="615"/>
      <c r="K449" s="615"/>
      <c r="L449" s="615"/>
      <c r="M449" s="615"/>
      <c r="N449" s="615"/>
      <c r="O449" s="615"/>
      <c r="P449" s="615"/>
      <c r="Q449" s="615"/>
      <c r="R449" s="615"/>
      <c r="S449" s="615"/>
      <c r="T449" s="615"/>
      <c r="U449" s="615"/>
      <c r="V449" s="615"/>
      <c r="W449" s="615"/>
      <c r="X449" s="615"/>
      <c r="Y449" s="615"/>
      <c r="Z449" s="615"/>
      <c r="AA449" s="615"/>
      <c r="AB449" s="615"/>
      <c r="AC449" s="615"/>
      <c r="AD449" s="615"/>
      <c r="AE449" s="615"/>
      <c r="AF449" s="615"/>
      <c r="AG449" s="615"/>
      <c r="AH449" s="615"/>
      <c r="AI449" s="615"/>
      <c r="AJ449" s="615"/>
      <c r="AK449" s="615"/>
      <c r="AL449" s="615"/>
      <c r="AM449" s="615"/>
      <c r="AN449" s="615"/>
      <c r="AO449" s="615"/>
      <c r="AP449" s="615"/>
      <c r="AQ449" s="615"/>
      <c r="AR449" s="615"/>
      <c r="AS449" s="615"/>
      <c r="AT449" s="615"/>
      <c r="AU449" s="615"/>
      <c r="AV449" s="615"/>
      <c r="AW449" s="615"/>
      <c r="AX449" s="615"/>
      <c r="AY449" s="615"/>
    </row>
    <row r="450" spans="1:51">
      <c r="A450" s="615"/>
      <c r="B450" s="615"/>
      <c r="C450" s="615"/>
      <c r="D450" s="615"/>
      <c r="E450" s="615"/>
      <c r="F450" s="615"/>
      <c r="G450" s="615"/>
      <c r="H450" s="615"/>
      <c r="I450" s="615"/>
      <c r="J450" s="615"/>
      <c r="K450" s="615"/>
      <c r="L450" s="615"/>
      <c r="M450" s="615"/>
      <c r="N450" s="615"/>
      <c r="O450" s="615"/>
      <c r="P450" s="615"/>
      <c r="Q450" s="615"/>
      <c r="R450" s="615"/>
      <c r="S450" s="615"/>
      <c r="T450" s="615"/>
      <c r="U450" s="615"/>
      <c r="V450" s="615"/>
      <c r="W450" s="615"/>
      <c r="X450" s="615"/>
      <c r="Y450" s="615"/>
      <c r="Z450" s="615"/>
      <c r="AA450" s="615"/>
      <c r="AB450" s="615"/>
      <c r="AC450" s="615"/>
      <c r="AD450" s="615"/>
      <c r="AE450" s="615"/>
      <c r="AF450" s="615"/>
      <c r="AG450" s="615"/>
      <c r="AH450" s="615"/>
      <c r="AI450" s="615"/>
      <c r="AJ450" s="615"/>
      <c r="AK450" s="615"/>
      <c r="AL450" s="615"/>
      <c r="AM450" s="615"/>
      <c r="AN450" s="615"/>
      <c r="AO450" s="615"/>
      <c r="AP450" s="615"/>
      <c r="AQ450" s="615"/>
      <c r="AR450" s="615"/>
      <c r="AS450" s="615"/>
      <c r="AT450" s="615"/>
      <c r="AU450" s="615"/>
      <c r="AV450" s="615"/>
      <c r="AW450" s="615"/>
      <c r="AX450" s="615"/>
      <c r="AY450" s="615"/>
    </row>
    <row r="451" spans="1:51">
      <c r="A451" s="615"/>
      <c r="B451" s="615"/>
      <c r="C451" s="615"/>
      <c r="D451" s="615"/>
      <c r="E451" s="615"/>
      <c r="F451" s="615"/>
      <c r="G451" s="615"/>
      <c r="H451" s="615"/>
      <c r="I451" s="615"/>
      <c r="J451" s="615"/>
      <c r="K451" s="615"/>
      <c r="L451" s="615"/>
      <c r="M451" s="615"/>
      <c r="N451" s="615"/>
      <c r="O451" s="615"/>
      <c r="P451" s="615"/>
      <c r="Q451" s="615"/>
      <c r="R451" s="615"/>
      <c r="S451" s="615"/>
      <c r="T451" s="615"/>
      <c r="U451" s="615"/>
      <c r="V451" s="615"/>
      <c r="W451" s="615"/>
      <c r="X451" s="615"/>
      <c r="Y451" s="615"/>
      <c r="Z451" s="615"/>
      <c r="AA451" s="615"/>
      <c r="AB451" s="615"/>
      <c r="AC451" s="615"/>
      <c r="AD451" s="615"/>
      <c r="AE451" s="615"/>
      <c r="AF451" s="615"/>
      <c r="AG451" s="615"/>
      <c r="AH451" s="615"/>
      <c r="AI451" s="615"/>
      <c r="AJ451" s="615"/>
      <c r="AK451" s="615"/>
      <c r="AL451" s="615"/>
      <c r="AM451" s="615"/>
      <c r="AN451" s="615"/>
      <c r="AO451" s="615"/>
      <c r="AP451" s="615"/>
      <c r="AQ451" s="615"/>
      <c r="AR451" s="615"/>
      <c r="AS451" s="615"/>
      <c r="AT451" s="615"/>
      <c r="AU451" s="615"/>
      <c r="AV451" s="615"/>
      <c r="AW451" s="615"/>
      <c r="AX451" s="615"/>
      <c r="AY451" s="615"/>
    </row>
    <row r="452" spans="1:51">
      <c r="A452" s="615"/>
      <c r="B452" s="615"/>
      <c r="C452" s="615"/>
      <c r="D452" s="615"/>
      <c r="E452" s="615"/>
      <c r="F452" s="615"/>
      <c r="G452" s="615"/>
      <c r="H452" s="615"/>
      <c r="I452" s="615"/>
      <c r="J452" s="615"/>
      <c r="K452" s="615"/>
      <c r="L452" s="615"/>
      <c r="M452" s="615"/>
      <c r="N452" s="615"/>
      <c r="O452" s="615"/>
      <c r="P452" s="615"/>
      <c r="Q452" s="615"/>
      <c r="R452" s="615"/>
      <c r="S452" s="615"/>
      <c r="T452" s="615"/>
      <c r="U452" s="615"/>
      <c r="V452" s="615"/>
      <c r="W452" s="615"/>
      <c r="X452" s="615"/>
      <c r="Y452" s="615"/>
      <c r="Z452" s="615"/>
      <c r="AA452" s="615"/>
      <c r="AB452" s="615"/>
      <c r="AC452" s="615"/>
      <c r="AD452" s="615"/>
      <c r="AE452" s="615"/>
      <c r="AF452" s="615"/>
      <c r="AG452" s="615"/>
      <c r="AH452" s="615"/>
      <c r="AI452" s="615"/>
      <c r="AJ452" s="615"/>
      <c r="AK452" s="615"/>
      <c r="AL452" s="615"/>
      <c r="AM452" s="615"/>
      <c r="AN452" s="615"/>
      <c r="AO452" s="615"/>
      <c r="AP452" s="615"/>
      <c r="AQ452" s="615"/>
      <c r="AR452" s="615"/>
      <c r="AS452" s="615"/>
      <c r="AT452" s="615"/>
      <c r="AU452" s="615"/>
      <c r="AV452" s="615"/>
      <c r="AW452" s="615"/>
      <c r="AX452" s="615"/>
      <c r="AY452" s="615"/>
    </row>
    <row r="453" spans="1:51">
      <c r="A453" s="615"/>
      <c r="B453" s="615"/>
      <c r="C453" s="615"/>
      <c r="D453" s="615"/>
      <c r="E453" s="615"/>
      <c r="F453" s="615"/>
      <c r="G453" s="615"/>
      <c r="H453" s="615"/>
      <c r="I453" s="615"/>
      <c r="J453" s="615"/>
      <c r="K453" s="615"/>
      <c r="L453" s="615"/>
      <c r="M453" s="615"/>
      <c r="N453" s="615"/>
      <c r="O453" s="615"/>
      <c r="P453" s="615"/>
      <c r="Q453" s="615"/>
      <c r="R453" s="615"/>
      <c r="S453" s="615"/>
      <c r="T453" s="615"/>
      <c r="U453" s="615"/>
      <c r="V453" s="615"/>
      <c r="W453" s="615"/>
      <c r="X453" s="615"/>
      <c r="Y453" s="615"/>
      <c r="Z453" s="615"/>
      <c r="AA453" s="615"/>
      <c r="AB453" s="615"/>
      <c r="AC453" s="615"/>
      <c r="AD453" s="615"/>
      <c r="AE453" s="615"/>
      <c r="AF453" s="615"/>
      <c r="AG453" s="615"/>
      <c r="AH453" s="615"/>
      <c r="AI453" s="615"/>
      <c r="AJ453" s="615"/>
      <c r="AK453" s="615"/>
      <c r="AL453" s="615"/>
      <c r="AM453" s="615"/>
      <c r="AN453" s="615"/>
      <c r="AO453" s="615"/>
      <c r="AP453" s="615"/>
      <c r="AQ453" s="615"/>
      <c r="AR453" s="615"/>
      <c r="AS453" s="615"/>
      <c r="AT453" s="615"/>
      <c r="AU453" s="615"/>
      <c r="AV453" s="615"/>
      <c r="AW453" s="615"/>
      <c r="AX453" s="615"/>
      <c r="AY453" s="615"/>
    </row>
    <row r="454" spans="1:51">
      <c r="A454" s="615"/>
      <c r="B454" s="615"/>
      <c r="C454" s="615"/>
      <c r="D454" s="615"/>
      <c r="E454" s="615"/>
      <c r="F454" s="615"/>
      <c r="G454" s="615"/>
      <c r="H454" s="615"/>
      <c r="I454" s="615"/>
      <c r="J454" s="615"/>
      <c r="K454" s="615"/>
      <c r="L454" s="615"/>
      <c r="M454" s="615"/>
      <c r="N454" s="615"/>
      <c r="O454" s="615"/>
      <c r="P454" s="615"/>
      <c r="Q454" s="615"/>
      <c r="R454" s="615"/>
      <c r="S454" s="615"/>
      <c r="T454" s="615"/>
      <c r="U454" s="615"/>
      <c r="V454" s="615"/>
      <c r="W454" s="615"/>
      <c r="X454" s="615"/>
      <c r="Y454" s="615"/>
      <c r="Z454" s="615"/>
      <c r="AA454" s="615"/>
      <c r="AB454" s="615"/>
      <c r="AC454" s="615"/>
      <c r="AD454" s="615"/>
      <c r="AE454" s="615"/>
      <c r="AF454" s="615"/>
      <c r="AG454" s="615"/>
      <c r="AH454" s="615"/>
      <c r="AI454" s="615"/>
      <c r="AJ454" s="615"/>
      <c r="AK454" s="615"/>
      <c r="AL454" s="615"/>
      <c r="AM454" s="615"/>
      <c r="AN454" s="615"/>
      <c r="AO454" s="615"/>
      <c r="AP454" s="615"/>
      <c r="AQ454" s="615"/>
      <c r="AR454" s="615"/>
      <c r="AS454" s="615"/>
      <c r="AT454" s="615"/>
      <c r="AU454" s="615"/>
      <c r="AV454" s="615"/>
      <c r="AW454" s="615"/>
      <c r="AX454" s="615"/>
      <c r="AY454" s="615"/>
    </row>
    <row r="455" spans="1:51">
      <c r="A455" s="615"/>
      <c r="B455" s="615"/>
      <c r="C455" s="615"/>
      <c r="D455" s="615"/>
      <c r="E455" s="615"/>
      <c r="F455" s="615"/>
      <c r="G455" s="615"/>
      <c r="H455" s="615"/>
      <c r="I455" s="615"/>
      <c r="J455" s="615"/>
      <c r="K455" s="615"/>
      <c r="L455" s="615"/>
      <c r="M455" s="615"/>
      <c r="N455" s="615"/>
      <c r="O455" s="615"/>
      <c r="P455" s="615"/>
      <c r="Q455" s="615"/>
      <c r="R455" s="615"/>
      <c r="S455" s="615"/>
      <c r="T455" s="615"/>
      <c r="U455" s="615"/>
      <c r="V455" s="615"/>
      <c r="W455" s="615"/>
      <c r="X455" s="615"/>
      <c r="Y455" s="615"/>
      <c r="Z455" s="615"/>
      <c r="AA455" s="615"/>
      <c r="AB455" s="615"/>
      <c r="AC455" s="615"/>
      <c r="AD455" s="615"/>
      <c r="AE455" s="615"/>
      <c r="AF455" s="615"/>
      <c r="AG455" s="615"/>
      <c r="AH455" s="615"/>
      <c r="AI455" s="615"/>
      <c r="AJ455" s="615"/>
      <c r="AK455" s="615"/>
      <c r="AL455" s="615"/>
      <c r="AM455" s="615"/>
      <c r="AN455" s="615"/>
      <c r="AO455" s="615"/>
      <c r="AP455" s="615"/>
      <c r="AQ455" s="615"/>
      <c r="AR455" s="615"/>
      <c r="AS455" s="615"/>
      <c r="AT455" s="615"/>
      <c r="AU455" s="615"/>
      <c r="AV455" s="615"/>
      <c r="AW455" s="615"/>
      <c r="AX455" s="615"/>
      <c r="AY455" s="615"/>
    </row>
    <row r="456" spans="1:51">
      <c r="A456" s="615"/>
      <c r="B456" s="615"/>
      <c r="C456" s="615"/>
      <c r="D456" s="615"/>
      <c r="E456" s="615"/>
      <c r="F456" s="615"/>
      <c r="G456" s="615"/>
      <c r="H456" s="615"/>
      <c r="I456" s="615"/>
      <c r="J456" s="615"/>
      <c r="K456" s="615"/>
      <c r="L456" s="615"/>
      <c r="M456" s="615"/>
      <c r="N456" s="615"/>
      <c r="O456" s="615"/>
      <c r="P456" s="615"/>
      <c r="Q456" s="615"/>
      <c r="R456" s="615"/>
      <c r="S456" s="615"/>
      <c r="T456" s="615"/>
      <c r="U456" s="615"/>
      <c r="V456" s="615"/>
      <c r="W456" s="615"/>
      <c r="X456" s="615"/>
      <c r="Y456" s="615"/>
      <c r="Z456" s="615"/>
      <c r="AA456" s="615"/>
      <c r="AB456" s="615"/>
      <c r="AC456" s="615"/>
      <c r="AD456" s="615"/>
      <c r="AE456" s="615"/>
      <c r="AF456" s="615"/>
      <c r="AG456" s="615"/>
      <c r="AH456" s="615"/>
      <c r="AI456" s="615"/>
      <c r="AJ456" s="615"/>
      <c r="AK456" s="615"/>
      <c r="AL456" s="615"/>
      <c r="AM456" s="615"/>
      <c r="AN456" s="615"/>
      <c r="AO456" s="615"/>
      <c r="AP456" s="615"/>
      <c r="AQ456" s="615"/>
      <c r="AR456" s="615"/>
      <c r="AS456" s="615"/>
      <c r="AT456" s="615"/>
      <c r="AU456" s="615"/>
      <c r="AV456" s="615"/>
      <c r="AW456" s="615"/>
      <c r="AX456" s="615"/>
      <c r="AY456" s="615"/>
    </row>
    <row r="457" spans="1:51">
      <c r="A457" s="615"/>
      <c r="B457" s="615"/>
      <c r="C457" s="615"/>
      <c r="D457" s="615"/>
      <c r="E457" s="615"/>
      <c r="F457" s="615"/>
      <c r="G457" s="615"/>
      <c r="H457" s="615"/>
      <c r="I457" s="615"/>
      <c r="J457" s="615"/>
      <c r="K457" s="615"/>
      <c r="L457" s="615"/>
      <c r="M457" s="615"/>
      <c r="N457" s="615"/>
      <c r="O457" s="615"/>
      <c r="P457" s="615"/>
      <c r="Q457" s="615"/>
      <c r="R457" s="615"/>
      <c r="S457" s="615"/>
      <c r="T457" s="615"/>
      <c r="U457" s="615"/>
      <c r="V457" s="615"/>
      <c r="W457" s="615"/>
      <c r="X457" s="615"/>
      <c r="Y457" s="615"/>
      <c r="Z457" s="615"/>
      <c r="AA457" s="615"/>
      <c r="AB457" s="615"/>
      <c r="AC457" s="615"/>
      <c r="AD457" s="615"/>
      <c r="AE457" s="615"/>
      <c r="AF457" s="615"/>
      <c r="AG457" s="615"/>
      <c r="AH457" s="615"/>
      <c r="AI457" s="615"/>
      <c r="AJ457" s="615"/>
      <c r="AK457" s="615"/>
      <c r="AL457" s="615"/>
      <c r="AM457" s="615"/>
      <c r="AN457" s="615"/>
      <c r="AO457" s="615"/>
      <c r="AP457" s="615"/>
      <c r="AQ457" s="615"/>
      <c r="AR457" s="615"/>
      <c r="AS457" s="615"/>
      <c r="AT457" s="615"/>
      <c r="AU457" s="615"/>
      <c r="AV457" s="615"/>
      <c r="AW457" s="615"/>
      <c r="AX457" s="615"/>
      <c r="AY457" s="615"/>
    </row>
    <row r="458" spans="1:51">
      <c r="A458" s="615"/>
      <c r="B458" s="615"/>
      <c r="C458" s="615"/>
      <c r="D458" s="615"/>
      <c r="E458" s="615"/>
      <c r="F458" s="615"/>
      <c r="G458" s="615"/>
      <c r="H458" s="615"/>
      <c r="I458" s="615"/>
      <c r="J458" s="615"/>
      <c r="K458" s="615"/>
      <c r="L458" s="615"/>
      <c r="M458" s="615"/>
      <c r="N458" s="615"/>
      <c r="O458" s="615"/>
      <c r="P458" s="615"/>
      <c r="Q458" s="615"/>
      <c r="R458" s="615"/>
      <c r="S458" s="615"/>
      <c r="T458" s="615"/>
      <c r="U458" s="615"/>
      <c r="V458" s="615"/>
      <c r="W458" s="615"/>
      <c r="X458" s="615"/>
      <c r="Y458" s="615"/>
      <c r="Z458" s="615"/>
      <c r="AA458" s="615"/>
      <c r="AB458" s="615"/>
      <c r="AC458" s="615"/>
      <c r="AD458" s="615"/>
      <c r="AE458" s="615"/>
      <c r="AF458" s="615"/>
      <c r="AG458" s="615"/>
      <c r="AH458" s="615"/>
      <c r="AI458" s="615"/>
      <c r="AJ458" s="615"/>
      <c r="AK458" s="615"/>
      <c r="AL458" s="615"/>
      <c r="AM458" s="615"/>
      <c r="AN458" s="615"/>
      <c r="AO458" s="615"/>
      <c r="AP458" s="615"/>
      <c r="AQ458" s="615"/>
      <c r="AR458" s="615"/>
      <c r="AS458" s="615"/>
      <c r="AT458" s="615"/>
      <c r="AU458" s="615"/>
      <c r="AV458" s="615"/>
      <c r="AW458" s="615"/>
      <c r="AX458" s="615"/>
      <c r="AY458" s="615"/>
    </row>
    <row r="459" spans="1:51">
      <c r="A459" s="615"/>
      <c r="B459" s="615"/>
      <c r="C459" s="615"/>
      <c r="D459" s="615"/>
      <c r="E459" s="615"/>
      <c r="F459" s="615"/>
      <c r="G459" s="615"/>
      <c r="H459" s="615"/>
      <c r="I459" s="615"/>
      <c r="J459" s="615"/>
      <c r="K459" s="615"/>
      <c r="L459" s="615"/>
      <c r="M459" s="615"/>
      <c r="N459" s="615"/>
      <c r="O459" s="615"/>
      <c r="P459" s="615"/>
      <c r="Q459" s="615"/>
      <c r="R459" s="615"/>
      <c r="S459" s="615"/>
      <c r="T459" s="615"/>
      <c r="U459" s="615"/>
      <c r="V459" s="615"/>
      <c r="W459" s="615"/>
      <c r="X459" s="615"/>
      <c r="Y459" s="615"/>
      <c r="Z459" s="615"/>
      <c r="AA459" s="615"/>
      <c r="AB459" s="615"/>
      <c r="AC459" s="615"/>
      <c r="AD459" s="615"/>
      <c r="AE459" s="615"/>
      <c r="AF459" s="615"/>
      <c r="AG459" s="615"/>
      <c r="AH459" s="615"/>
      <c r="AI459" s="615"/>
      <c r="AJ459" s="615"/>
      <c r="AK459" s="615"/>
      <c r="AL459" s="615"/>
      <c r="AM459" s="615"/>
      <c r="AN459" s="615"/>
      <c r="AO459" s="615"/>
      <c r="AP459" s="615"/>
      <c r="AQ459" s="615"/>
      <c r="AR459" s="615"/>
      <c r="AS459" s="615"/>
      <c r="AT459" s="615"/>
      <c r="AU459" s="615"/>
      <c r="AV459" s="615"/>
      <c r="AW459" s="615"/>
      <c r="AX459" s="615"/>
      <c r="AY459" s="615"/>
    </row>
    <row r="460" spans="1:51">
      <c r="A460" s="615"/>
      <c r="B460" s="615"/>
      <c r="C460" s="615"/>
      <c r="D460" s="615"/>
      <c r="E460" s="615"/>
      <c r="F460" s="615"/>
      <c r="G460" s="615"/>
      <c r="H460" s="615"/>
      <c r="I460" s="615"/>
      <c r="J460" s="615"/>
      <c r="K460" s="615"/>
      <c r="L460" s="615"/>
      <c r="M460" s="615"/>
      <c r="N460" s="615"/>
      <c r="O460" s="615"/>
      <c r="P460" s="615"/>
      <c r="Q460" s="615"/>
      <c r="R460" s="615"/>
      <c r="S460" s="615"/>
      <c r="T460" s="615"/>
      <c r="U460" s="615"/>
      <c r="V460" s="615"/>
      <c r="W460" s="615"/>
      <c r="X460" s="615"/>
      <c r="Y460" s="615"/>
      <c r="Z460" s="615"/>
      <c r="AA460" s="615"/>
      <c r="AB460" s="615"/>
      <c r="AC460" s="615"/>
      <c r="AD460" s="615"/>
      <c r="AE460" s="615"/>
      <c r="AF460" s="615"/>
      <c r="AG460" s="615"/>
      <c r="AH460" s="615"/>
      <c r="AI460" s="615"/>
      <c r="AJ460" s="615"/>
      <c r="AK460" s="615"/>
      <c r="AL460" s="615"/>
      <c r="AM460" s="615"/>
      <c r="AN460" s="615"/>
      <c r="AO460" s="615"/>
      <c r="AP460" s="615"/>
      <c r="AQ460" s="615"/>
      <c r="AR460" s="615"/>
      <c r="AS460" s="615"/>
      <c r="AT460" s="615"/>
      <c r="AU460" s="615"/>
      <c r="AV460" s="615"/>
      <c r="AW460" s="615"/>
      <c r="AX460" s="615"/>
      <c r="AY460" s="615"/>
    </row>
    <row r="461" spans="1:51">
      <c r="A461" s="615"/>
      <c r="B461" s="615"/>
      <c r="C461" s="615"/>
      <c r="D461" s="615"/>
      <c r="E461" s="615"/>
      <c r="F461" s="615"/>
      <c r="G461" s="615"/>
      <c r="H461" s="615"/>
      <c r="I461" s="615"/>
      <c r="J461" s="615"/>
      <c r="K461" s="615"/>
      <c r="L461" s="615"/>
      <c r="M461" s="615"/>
      <c r="N461" s="615"/>
      <c r="O461" s="615"/>
      <c r="P461" s="615"/>
      <c r="Q461" s="615"/>
      <c r="R461" s="615"/>
      <c r="S461" s="615"/>
      <c r="T461" s="615"/>
      <c r="U461" s="615"/>
      <c r="V461" s="615"/>
      <c r="W461" s="615"/>
      <c r="X461" s="615"/>
      <c r="Y461" s="615"/>
      <c r="Z461" s="615"/>
      <c r="AA461" s="615"/>
      <c r="AB461" s="615"/>
      <c r="AC461" s="615"/>
      <c r="AD461" s="615"/>
      <c r="AE461" s="615"/>
      <c r="AF461" s="615"/>
      <c r="AG461" s="615"/>
      <c r="AH461" s="615"/>
      <c r="AI461" s="615"/>
      <c r="AJ461" s="615"/>
      <c r="AK461" s="615"/>
      <c r="AL461" s="615"/>
      <c r="AM461" s="615"/>
      <c r="AN461" s="615"/>
      <c r="AO461" s="615"/>
      <c r="AP461" s="615"/>
      <c r="AQ461" s="615"/>
      <c r="AR461" s="615"/>
      <c r="AS461" s="615"/>
      <c r="AT461" s="615"/>
      <c r="AU461" s="615"/>
      <c r="AV461" s="615"/>
      <c r="AW461" s="615"/>
      <c r="AX461" s="615"/>
      <c r="AY461" s="615"/>
    </row>
    <row r="462" spans="1:51">
      <c r="A462" s="615"/>
      <c r="B462" s="615"/>
      <c r="C462" s="615"/>
      <c r="D462" s="615"/>
      <c r="E462" s="615"/>
      <c r="F462" s="615"/>
      <c r="G462" s="615"/>
      <c r="H462" s="615"/>
      <c r="I462" s="615"/>
      <c r="J462" s="615"/>
      <c r="K462" s="615"/>
      <c r="L462" s="615"/>
      <c r="M462" s="615"/>
      <c r="N462" s="615"/>
      <c r="O462" s="615"/>
      <c r="P462" s="615"/>
      <c r="Q462" s="615"/>
      <c r="R462" s="615"/>
      <c r="S462" s="615"/>
      <c r="T462" s="615"/>
      <c r="U462" s="615"/>
      <c r="V462" s="615"/>
      <c r="W462" s="615"/>
      <c r="X462" s="615"/>
      <c r="Y462" s="615"/>
      <c r="Z462" s="615"/>
      <c r="AA462" s="615"/>
      <c r="AB462" s="615"/>
      <c r="AC462" s="615"/>
      <c r="AD462" s="615"/>
      <c r="AE462" s="615"/>
      <c r="AF462" s="615"/>
      <c r="AG462" s="615"/>
      <c r="AH462" s="615"/>
      <c r="AI462" s="615"/>
      <c r="AJ462" s="615"/>
      <c r="AK462" s="615"/>
      <c r="AL462" s="615"/>
      <c r="AM462" s="615"/>
      <c r="AN462" s="615"/>
      <c r="AO462" s="615"/>
      <c r="AP462" s="615"/>
      <c r="AQ462" s="615"/>
      <c r="AR462" s="615"/>
      <c r="AS462" s="615"/>
      <c r="AT462" s="615"/>
      <c r="AU462" s="615"/>
      <c r="AV462" s="615"/>
      <c r="AW462" s="615"/>
      <c r="AX462" s="615"/>
      <c r="AY462" s="615"/>
    </row>
    <row r="463" spans="1:51">
      <c r="A463" s="615"/>
      <c r="B463" s="615"/>
      <c r="C463" s="615"/>
      <c r="D463" s="615"/>
      <c r="E463" s="615"/>
      <c r="F463" s="615"/>
      <c r="G463" s="615"/>
      <c r="H463" s="615"/>
      <c r="I463" s="615"/>
      <c r="J463" s="615"/>
      <c r="K463" s="615"/>
      <c r="L463" s="615"/>
      <c r="M463" s="615"/>
      <c r="N463" s="615"/>
      <c r="O463" s="615"/>
      <c r="P463" s="615"/>
      <c r="Q463" s="615"/>
      <c r="R463" s="615"/>
      <c r="S463" s="615"/>
      <c r="T463" s="615"/>
      <c r="U463" s="615"/>
      <c r="V463" s="615"/>
      <c r="W463" s="615"/>
      <c r="X463" s="615"/>
      <c r="Y463" s="615"/>
      <c r="Z463" s="615"/>
      <c r="AA463" s="615"/>
      <c r="AB463" s="615"/>
      <c r="AC463" s="615"/>
      <c r="AD463" s="615"/>
      <c r="AE463" s="615"/>
      <c r="AF463" s="615"/>
      <c r="AG463" s="615"/>
      <c r="AH463" s="615"/>
      <c r="AI463" s="615"/>
      <c r="AJ463" s="615"/>
      <c r="AK463" s="615"/>
      <c r="AL463" s="615"/>
      <c r="AM463" s="615"/>
      <c r="AN463" s="615"/>
      <c r="AO463" s="615"/>
      <c r="AP463" s="615"/>
      <c r="AQ463" s="615"/>
      <c r="AR463" s="615"/>
      <c r="AS463" s="615"/>
      <c r="AT463" s="615"/>
      <c r="AU463" s="615"/>
      <c r="AV463" s="615"/>
      <c r="AW463" s="615"/>
      <c r="AX463" s="615"/>
      <c r="AY463" s="615"/>
    </row>
    <row r="464" spans="1:51">
      <c r="A464" s="615"/>
      <c r="B464" s="615"/>
      <c r="C464" s="615"/>
      <c r="D464" s="615"/>
      <c r="E464" s="615"/>
      <c r="F464" s="615"/>
      <c r="G464" s="615"/>
      <c r="H464" s="615"/>
      <c r="I464" s="615"/>
      <c r="J464" s="615"/>
      <c r="K464" s="615"/>
      <c r="L464" s="615"/>
      <c r="M464" s="615"/>
      <c r="N464" s="615"/>
      <c r="O464" s="615"/>
      <c r="P464" s="615"/>
      <c r="Q464" s="615"/>
      <c r="R464" s="615"/>
      <c r="S464" s="615"/>
      <c r="T464" s="615"/>
      <c r="U464" s="615"/>
      <c r="V464" s="615"/>
      <c r="W464" s="615"/>
      <c r="X464" s="615"/>
      <c r="Y464" s="615"/>
      <c r="Z464" s="615"/>
      <c r="AA464" s="615"/>
      <c r="AB464" s="615"/>
      <c r="AC464" s="615"/>
      <c r="AD464" s="615"/>
      <c r="AE464" s="615"/>
      <c r="AF464" s="615"/>
      <c r="AG464" s="615"/>
      <c r="AH464" s="615"/>
      <c r="AI464" s="615"/>
      <c r="AJ464" s="615"/>
      <c r="AK464" s="615"/>
      <c r="AL464" s="615"/>
      <c r="AM464" s="615"/>
      <c r="AN464" s="615"/>
      <c r="AO464" s="615"/>
      <c r="AP464" s="615"/>
      <c r="AQ464" s="615"/>
      <c r="AR464" s="615"/>
      <c r="AS464" s="615"/>
      <c r="AT464" s="615"/>
      <c r="AU464" s="615"/>
      <c r="AV464" s="615"/>
      <c r="AW464" s="615"/>
      <c r="AX464" s="615"/>
      <c r="AY464" s="615"/>
    </row>
    <row r="465" spans="1:51">
      <c r="A465" s="615"/>
      <c r="B465" s="615"/>
      <c r="C465" s="615"/>
      <c r="D465" s="615"/>
      <c r="E465" s="615"/>
      <c r="F465" s="615"/>
      <c r="G465" s="615"/>
      <c r="H465" s="615"/>
      <c r="I465" s="615"/>
      <c r="J465" s="615"/>
      <c r="K465" s="615"/>
      <c r="L465" s="615"/>
      <c r="M465" s="615"/>
      <c r="N465" s="615"/>
      <c r="O465" s="615"/>
      <c r="P465" s="615"/>
      <c r="Q465" s="615"/>
      <c r="R465" s="615"/>
      <c r="S465" s="615"/>
      <c r="T465" s="615"/>
      <c r="U465" s="615"/>
      <c r="V465" s="615"/>
      <c r="W465" s="615"/>
      <c r="X465" s="615"/>
      <c r="Y465" s="615"/>
      <c r="Z465" s="615"/>
      <c r="AA465" s="615"/>
      <c r="AB465" s="615"/>
      <c r="AC465" s="615"/>
      <c r="AD465" s="615"/>
      <c r="AE465" s="615"/>
      <c r="AF465" s="615"/>
      <c r="AG465" s="615"/>
      <c r="AH465" s="615"/>
      <c r="AI465" s="615"/>
      <c r="AJ465" s="615"/>
      <c r="AK465" s="615"/>
      <c r="AL465" s="615"/>
      <c r="AM465" s="615"/>
      <c r="AN465" s="615"/>
      <c r="AO465" s="615"/>
      <c r="AP465" s="615"/>
      <c r="AQ465" s="615"/>
      <c r="AR465" s="615"/>
      <c r="AS465" s="615"/>
      <c r="AT465" s="615"/>
      <c r="AU465" s="615"/>
      <c r="AV465" s="615"/>
      <c r="AW465" s="615"/>
      <c r="AX465" s="615"/>
      <c r="AY465" s="615"/>
    </row>
    <row r="466" spans="1:51">
      <c r="A466" s="615"/>
      <c r="B466" s="615"/>
      <c r="C466" s="615"/>
      <c r="D466" s="615"/>
      <c r="E466" s="615"/>
      <c r="F466" s="615"/>
      <c r="G466" s="615"/>
      <c r="H466" s="615"/>
      <c r="I466" s="615"/>
      <c r="J466" s="615"/>
      <c r="K466" s="615"/>
      <c r="L466" s="615"/>
      <c r="M466" s="615"/>
      <c r="N466" s="615"/>
      <c r="O466" s="615"/>
      <c r="P466" s="615"/>
      <c r="Q466" s="615"/>
      <c r="R466" s="615"/>
      <c r="S466" s="615"/>
      <c r="T466" s="615"/>
      <c r="U466" s="615"/>
      <c r="V466" s="615"/>
      <c r="W466" s="615"/>
      <c r="X466" s="615"/>
      <c r="Y466" s="615"/>
      <c r="Z466" s="615"/>
      <c r="AA466" s="615"/>
      <c r="AB466" s="615"/>
      <c r="AC466" s="615"/>
      <c r="AD466" s="615"/>
      <c r="AE466" s="615"/>
      <c r="AF466" s="615"/>
      <c r="AG466" s="615"/>
      <c r="AH466" s="615"/>
      <c r="AI466" s="615"/>
      <c r="AJ466" s="615"/>
      <c r="AK466" s="615"/>
      <c r="AL466" s="615"/>
      <c r="AM466" s="615"/>
      <c r="AN466" s="615"/>
      <c r="AO466" s="615"/>
      <c r="AP466" s="615"/>
      <c r="AQ466" s="615"/>
      <c r="AR466" s="615"/>
      <c r="AS466" s="615"/>
      <c r="AT466" s="615"/>
      <c r="AU466" s="615"/>
      <c r="AV466" s="615"/>
      <c r="AW466" s="615"/>
      <c r="AX466" s="615"/>
      <c r="AY466" s="615"/>
    </row>
    <row r="467" spans="1:51">
      <c r="A467" s="615"/>
      <c r="B467" s="615"/>
      <c r="C467" s="615"/>
      <c r="D467" s="615"/>
      <c r="E467" s="615"/>
      <c r="F467" s="615"/>
      <c r="G467" s="615"/>
      <c r="H467" s="615"/>
      <c r="I467" s="615"/>
      <c r="J467" s="615"/>
      <c r="K467" s="615"/>
      <c r="L467" s="615"/>
      <c r="M467" s="615"/>
      <c r="N467" s="615"/>
      <c r="O467" s="615"/>
      <c r="P467" s="615"/>
      <c r="Q467" s="615"/>
      <c r="R467" s="615"/>
      <c r="S467" s="615"/>
      <c r="T467" s="615"/>
      <c r="U467" s="615"/>
      <c r="V467" s="615"/>
      <c r="W467" s="615"/>
      <c r="X467" s="615"/>
      <c r="Y467" s="615"/>
      <c r="Z467" s="615"/>
      <c r="AA467" s="615"/>
      <c r="AB467" s="615"/>
      <c r="AC467" s="615"/>
      <c r="AD467" s="615"/>
      <c r="AE467" s="615"/>
      <c r="AF467" s="615"/>
      <c r="AG467" s="615"/>
      <c r="AH467" s="615"/>
      <c r="AI467" s="615"/>
      <c r="AJ467" s="615"/>
      <c r="AK467" s="615"/>
      <c r="AL467" s="615"/>
      <c r="AM467" s="615"/>
      <c r="AN467" s="615"/>
      <c r="AO467" s="615"/>
      <c r="AP467" s="615"/>
      <c r="AQ467" s="615"/>
      <c r="AR467" s="615"/>
      <c r="AS467" s="615"/>
      <c r="AT467" s="615"/>
      <c r="AU467" s="615"/>
      <c r="AV467" s="615"/>
      <c r="AW467" s="615"/>
      <c r="AX467" s="615"/>
      <c r="AY467" s="615"/>
    </row>
    <row r="468" spans="1:51">
      <c r="A468" s="615"/>
      <c r="B468" s="615"/>
      <c r="C468" s="615"/>
      <c r="D468" s="615"/>
      <c r="E468" s="615"/>
      <c r="F468" s="615"/>
      <c r="G468" s="615"/>
      <c r="H468" s="615"/>
      <c r="I468" s="615"/>
      <c r="J468" s="615"/>
      <c r="K468" s="615"/>
      <c r="L468" s="615"/>
      <c r="M468" s="615"/>
      <c r="N468" s="615"/>
      <c r="O468" s="615"/>
      <c r="P468" s="615"/>
      <c r="Q468" s="615"/>
      <c r="R468" s="615"/>
      <c r="S468" s="615"/>
      <c r="T468" s="615"/>
      <c r="U468" s="615"/>
      <c r="V468" s="615"/>
      <c r="W468" s="615"/>
      <c r="X468" s="615"/>
      <c r="Y468" s="615"/>
      <c r="Z468" s="615"/>
      <c r="AA468" s="615"/>
      <c r="AB468" s="615"/>
      <c r="AC468" s="615"/>
      <c r="AD468" s="615"/>
      <c r="AE468" s="615"/>
      <c r="AF468" s="615"/>
      <c r="AG468" s="615"/>
      <c r="AH468" s="615"/>
      <c r="AI468" s="615"/>
      <c r="AJ468" s="615"/>
      <c r="AK468" s="615"/>
      <c r="AL468" s="615"/>
      <c r="AM468" s="615"/>
      <c r="AN468" s="615"/>
      <c r="AO468" s="615"/>
      <c r="AP468" s="615"/>
      <c r="AQ468" s="615"/>
      <c r="AR468" s="615"/>
      <c r="AS468" s="615"/>
      <c r="AT468" s="615"/>
      <c r="AU468" s="615"/>
      <c r="AV468" s="615"/>
      <c r="AW468" s="615"/>
      <c r="AX468" s="615"/>
      <c r="AY468" s="615"/>
    </row>
    <row r="469" spans="1:51">
      <c r="A469" s="615"/>
      <c r="B469" s="615"/>
      <c r="C469" s="615"/>
      <c r="D469" s="615"/>
      <c r="E469" s="615"/>
      <c r="F469" s="615"/>
      <c r="G469" s="615"/>
      <c r="H469" s="615"/>
      <c r="I469" s="615"/>
      <c r="J469" s="615"/>
      <c r="K469" s="615"/>
      <c r="L469" s="615"/>
      <c r="M469" s="615"/>
      <c r="N469" s="615"/>
      <c r="O469" s="615"/>
      <c r="P469" s="615"/>
      <c r="Q469" s="615"/>
      <c r="R469" s="615"/>
      <c r="S469" s="615"/>
      <c r="T469" s="615"/>
      <c r="U469" s="615"/>
      <c r="V469" s="615"/>
      <c r="W469" s="615"/>
      <c r="X469" s="615"/>
      <c r="Y469" s="615"/>
      <c r="Z469" s="615"/>
      <c r="AA469" s="615"/>
      <c r="AB469" s="615"/>
      <c r="AC469" s="615"/>
      <c r="AD469" s="615"/>
      <c r="AE469" s="615"/>
      <c r="AF469" s="615"/>
      <c r="AG469" s="615"/>
      <c r="AH469" s="615"/>
      <c r="AI469" s="615"/>
      <c r="AJ469" s="615"/>
      <c r="AK469" s="615"/>
      <c r="AL469" s="615"/>
      <c r="AM469" s="615"/>
      <c r="AN469" s="615"/>
      <c r="AO469" s="615"/>
      <c r="AP469" s="615"/>
      <c r="AQ469" s="615"/>
      <c r="AR469" s="615"/>
      <c r="AS469" s="615"/>
      <c r="AT469" s="615"/>
      <c r="AU469" s="615"/>
      <c r="AV469" s="615"/>
      <c r="AW469" s="615"/>
      <c r="AX469" s="615"/>
      <c r="AY469" s="615"/>
    </row>
    <row r="470" spans="1:51">
      <c r="A470" s="615"/>
      <c r="B470" s="615"/>
      <c r="C470" s="615"/>
      <c r="D470" s="615"/>
      <c r="E470" s="615"/>
      <c r="F470" s="615"/>
      <c r="G470" s="615"/>
      <c r="H470" s="615"/>
      <c r="I470" s="615"/>
      <c r="J470" s="615"/>
      <c r="K470" s="615"/>
      <c r="L470" s="615"/>
      <c r="M470" s="615"/>
      <c r="N470" s="615"/>
      <c r="O470" s="615"/>
      <c r="P470" s="615"/>
      <c r="Q470" s="615"/>
      <c r="R470" s="615"/>
      <c r="S470" s="615"/>
      <c r="T470" s="615"/>
      <c r="U470" s="615"/>
      <c r="V470" s="615"/>
      <c r="W470" s="615"/>
      <c r="X470" s="615"/>
      <c r="Y470" s="615"/>
      <c r="Z470" s="615"/>
      <c r="AA470" s="615"/>
      <c r="AB470" s="615"/>
      <c r="AC470" s="615"/>
      <c r="AD470" s="615"/>
      <c r="AE470" s="615"/>
      <c r="AF470" s="615"/>
      <c r="AG470" s="615"/>
      <c r="AH470" s="615"/>
      <c r="AI470" s="615"/>
      <c r="AJ470" s="615"/>
      <c r="AK470" s="615"/>
      <c r="AL470" s="615"/>
      <c r="AM470" s="615"/>
      <c r="AN470" s="615"/>
      <c r="AO470" s="615"/>
      <c r="AP470" s="615"/>
      <c r="AQ470" s="615"/>
      <c r="AR470" s="615"/>
      <c r="AS470" s="615"/>
      <c r="AT470" s="615"/>
      <c r="AU470" s="615"/>
      <c r="AV470" s="615"/>
      <c r="AW470" s="615"/>
      <c r="AX470" s="615"/>
      <c r="AY470" s="615"/>
    </row>
    <row r="471" spans="1:51">
      <c r="A471" s="615"/>
      <c r="B471" s="615"/>
      <c r="C471" s="615"/>
      <c r="D471" s="615"/>
      <c r="E471" s="615"/>
      <c r="F471" s="615"/>
      <c r="G471" s="615"/>
      <c r="H471" s="615"/>
      <c r="I471" s="615"/>
      <c r="J471" s="615"/>
      <c r="K471" s="615"/>
      <c r="L471" s="615"/>
      <c r="M471" s="615"/>
      <c r="N471" s="615"/>
      <c r="O471" s="615"/>
      <c r="P471" s="615"/>
      <c r="Q471" s="615"/>
      <c r="R471" s="615"/>
      <c r="S471" s="615"/>
      <c r="T471" s="615"/>
      <c r="U471" s="615"/>
      <c r="V471" s="615"/>
      <c r="W471" s="615"/>
      <c r="X471" s="615"/>
      <c r="Y471" s="615"/>
      <c r="Z471" s="615"/>
      <c r="AA471" s="615"/>
      <c r="AB471" s="615"/>
      <c r="AC471" s="615"/>
      <c r="AD471" s="615"/>
      <c r="AE471" s="615"/>
      <c r="AF471" s="615"/>
      <c r="AG471" s="615"/>
      <c r="AH471" s="615"/>
      <c r="AI471" s="615"/>
      <c r="AJ471" s="615"/>
      <c r="AK471" s="615"/>
      <c r="AL471" s="615"/>
      <c r="AM471" s="615"/>
      <c r="AN471" s="615"/>
      <c r="AO471" s="615"/>
      <c r="AP471" s="615"/>
      <c r="AQ471" s="615"/>
      <c r="AR471" s="615"/>
      <c r="AS471" s="615"/>
      <c r="AT471" s="615"/>
      <c r="AU471" s="615"/>
      <c r="AV471" s="615"/>
      <c r="AW471" s="615"/>
      <c r="AX471" s="615"/>
      <c r="AY471" s="615"/>
    </row>
    <row r="472" spans="1:51">
      <c r="A472" s="615"/>
      <c r="B472" s="615"/>
      <c r="C472" s="615"/>
      <c r="D472" s="615"/>
      <c r="E472" s="615"/>
      <c r="F472" s="615"/>
      <c r="G472" s="615"/>
      <c r="H472" s="615"/>
      <c r="I472" s="615"/>
      <c r="J472" s="615"/>
      <c r="K472" s="615"/>
      <c r="L472" s="615"/>
      <c r="M472" s="615"/>
      <c r="N472" s="615"/>
      <c r="O472" s="615"/>
      <c r="P472" s="615"/>
      <c r="Q472" s="615"/>
      <c r="R472" s="615"/>
      <c r="S472" s="615"/>
      <c r="T472" s="615"/>
      <c r="U472" s="615"/>
      <c r="V472" s="615"/>
      <c r="W472" s="615"/>
      <c r="X472" s="615"/>
      <c r="Y472" s="615"/>
      <c r="Z472" s="615"/>
      <c r="AA472" s="615"/>
      <c r="AB472" s="615"/>
      <c r="AC472" s="615"/>
      <c r="AD472" s="615"/>
      <c r="AE472" s="615"/>
      <c r="AF472" s="615"/>
      <c r="AG472" s="615"/>
      <c r="AH472" s="615"/>
      <c r="AI472" s="615"/>
      <c r="AJ472" s="615"/>
      <c r="AK472" s="615"/>
      <c r="AL472" s="615"/>
      <c r="AM472" s="615"/>
      <c r="AN472" s="615"/>
      <c r="AO472" s="615"/>
      <c r="AP472" s="615"/>
      <c r="AQ472" s="615"/>
      <c r="AR472" s="615"/>
      <c r="AS472" s="615"/>
      <c r="AT472" s="615"/>
      <c r="AU472" s="615"/>
      <c r="AV472" s="615"/>
      <c r="AW472" s="615"/>
      <c r="AX472" s="615"/>
      <c r="AY472" s="615"/>
    </row>
    <row r="473" spans="1:51">
      <c r="A473" s="615"/>
      <c r="B473" s="615"/>
      <c r="C473" s="615"/>
      <c r="D473" s="615"/>
      <c r="E473" s="615"/>
      <c r="F473" s="615"/>
      <c r="G473" s="615"/>
      <c r="H473" s="615"/>
      <c r="I473" s="615"/>
      <c r="J473" s="615"/>
      <c r="K473" s="615"/>
      <c r="L473" s="615"/>
      <c r="M473" s="615"/>
      <c r="N473" s="615"/>
      <c r="O473" s="615"/>
      <c r="P473" s="615"/>
      <c r="Q473" s="615"/>
      <c r="R473" s="615"/>
      <c r="S473" s="615"/>
      <c r="T473" s="615"/>
      <c r="U473" s="615"/>
      <c r="V473" s="615"/>
      <c r="W473" s="615"/>
      <c r="X473" s="615"/>
      <c r="Y473" s="615"/>
      <c r="Z473" s="615"/>
      <c r="AA473" s="615"/>
      <c r="AB473" s="615"/>
      <c r="AC473" s="615"/>
      <c r="AD473" s="615"/>
      <c r="AE473" s="615"/>
      <c r="AF473" s="615"/>
      <c r="AG473" s="615"/>
      <c r="AH473" s="615"/>
      <c r="AI473" s="615"/>
      <c r="AJ473" s="615"/>
      <c r="AK473" s="615"/>
      <c r="AL473" s="615"/>
      <c r="AM473" s="615"/>
      <c r="AN473" s="615"/>
      <c r="AO473" s="615"/>
      <c r="AP473" s="615"/>
      <c r="AQ473" s="615"/>
      <c r="AR473" s="615"/>
      <c r="AS473" s="615"/>
      <c r="AT473" s="615"/>
      <c r="AU473" s="615"/>
      <c r="AV473" s="615"/>
      <c r="AW473" s="615"/>
      <c r="AX473" s="615"/>
      <c r="AY473" s="615"/>
    </row>
    <row r="474" spans="1:51">
      <c r="A474" s="615"/>
      <c r="B474" s="615"/>
      <c r="C474" s="615"/>
      <c r="D474" s="615"/>
      <c r="E474" s="615"/>
      <c r="F474" s="615"/>
      <c r="G474" s="615"/>
      <c r="H474" s="615"/>
      <c r="I474" s="615"/>
      <c r="J474" s="615"/>
      <c r="K474" s="615"/>
      <c r="L474" s="615"/>
      <c r="M474" s="615"/>
      <c r="N474" s="615"/>
      <c r="O474" s="615"/>
      <c r="P474" s="615"/>
      <c r="Q474" s="615"/>
      <c r="R474" s="615"/>
      <c r="S474" s="615"/>
      <c r="T474" s="615"/>
      <c r="U474" s="615"/>
      <c r="V474" s="615"/>
      <c r="W474" s="615"/>
      <c r="X474" s="615"/>
      <c r="Y474" s="615"/>
      <c r="Z474" s="615"/>
      <c r="AA474" s="615"/>
      <c r="AB474" s="615"/>
      <c r="AC474" s="615"/>
      <c r="AD474" s="615"/>
      <c r="AE474" s="615"/>
      <c r="AF474" s="615"/>
      <c r="AG474" s="615"/>
      <c r="AH474" s="615"/>
      <c r="AI474" s="615"/>
      <c r="AJ474" s="615"/>
      <c r="AK474" s="615"/>
      <c r="AL474" s="615"/>
      <c r="AM474" s="615"/>
      <c r="AN474" s="615"/>
      <c r="AO474" s="615"/>
      <c r="AP474" s="615"/>
      <c r="AQ474" s="615"/>
      <c r="AR474" s="615"/>
      <c r="AS474" s="615"/>
      <c r="AT474" s="615"/>
      <c r="AU474" s="615"/>
      <c r="AV474" s="615"/>
      <c r="AW474" s="615"/>
      <c r="AX474" s="615"/>
      <c r="AY474" s="615"/>
    </row>
    <row r="475" spans="1:51">
      <c r="A475" s="615"/>
      <c r="B475" s="615"/>
      <c r="C475" s="615"/>
      <c r="D475" s="615"/>
      <c r="E475" s="615"/>
      <c r="F475" s="615"/>
      <c r="G475" s="615"/>
      <c r="H475" s="615"/>
      <c r="I475" s="615"/>
      <c r="J475" s="615"/>
      <c r="K475" s="615"/>
      <c r="L475" s="615"/>
      <c r="M475" s="615"/>
      <c r="N475" s="615"/>
      <c r="O475" s="615"/>
      <c r="P475" s="615"/>
      <c r="Q475" s="615"/>
      <c r="R475" s="615"/>
      <c r="S475" s="615"/>
      <c r="T475" s="615"/>
      <c r="U475" s="615"/>
      <c r="V475" s="615"/>
      <c r="W475" s="615"/>
      <c r="X475" s="615"/>
      <c r="Y475" s="615"/>
      <c r="Z475" s="615"/>
      <c r="AA475" s="615"/>
      <c r="AB475" s="615"/>
      <c r="AC475" s="615"/>
      <c r="AD475" s="615"/>
      <c r="AE475" s="615"/>
      <c r="AF475" s="615"/>
      <c r="AG475" s="615"/>
      <c r="AH475" s="615"/>
      <c r="AI475" s="615"/>
      <c r="AJ475" s="615"/>
      <c r="AK475" s="615"/>
      <c r="AL475" s="615"/>
      <c r="AM475" s="615"/>
      <c r="AN475" s="615"/>
      <c r="AO475" s="615"/>
      <c r="AP475" s="615"/>
      <c r="AQ475" s="615"/>
      <c r="AR475" s="615"/>
      <c r="AS475" s="615"/>
      <c r="AT475" s="615"/>
      <c r="AU475" s="615"/>
      <c r="AV475" s="615"/>
      <c r="AW475" s="615"/>
      <c r="AX475" s="615"/>
      <c r="AY475" s="615"/>
    </row>
    <row r="476" spans="1:51">
      <c r="A476" s="615"/>
      <c r="B476" s="615"/>
      <c r="C476" s="615"/>
      <c r="D476" s="615"/>
      <c r="E476" s="615"/>
      <c r="F476" s="615"/>
      <c r="G476" s="615"/>
      <c r="H476" s="615"/>
      <c r="I476" s="615"/>
      <c r="J476" s="615"/>
      <c r="K476" s="615"/>
      <c r="L476" s="615"/>
      <c r="M476" s="615"/>
      <c r="N476" s="615"/>
      <c r="O476" s="615"/>
      <c r="P476" s="615"/>
      <c r="Q476" s="615"/>
      <c r="R476" s="615"/>
      <c r="S476" s="615"/>
      <c r="T476" s="615"/>
      <c r="U476" s="615"/>
      <c r="V476" s="615"/>
      <c r="W476" s="615"/>
      <c r="X476" s="615"/>
      <c r="Y476" s="615"/>
      <c r="Z476" s="615"/>
      <c r="AA476" s="615"/>
      <c r="AB476" s="615"/>
      <c r="AC476" s="615"/>
      <c r="AD476" s="615"/>
      <c r="AE476" s="615"/>
      <c r="AF476" s="615"/>
      <c r="AG476" s="615"/>
      <c r="AH476" s="615"/>
      <c r="AI476" s="615"/>
      <c r="AJ476" s="615"/>
      <c r="AK476" s="615"/>
      <c r="AL476" s="615"/>
      <c r="AM476" s="615"/>
      <c r="AN476" s="615"/>
      <c r="AO476" s="615"/>
      <c r="AP476" s="615"/>
      <c r="AQ476" s="615"/>
      <c r="AR476" s="615"/>
      <c r="AS476" s="615"/>
      <c r="AT476" s="615"/>
      <c r="AU476" s="615"/>
      <c r="AV476" s="615"/>
      <c r="AW476" s="615"/>
      <c r="AX476" s="615"/>
      <c r="AY476" s="615"/>
    </row>
    <row r="477" spans="1:51">
      <c r="A477" s="615"/>
      <c r="B477" s="615"/>
      <c r="C477" s="615"/>
      <c r="D477" s="615"/>
      <c r="E477" s="615"/>
      <c r="F477" s="615"/>
      <c r="G477" s="615"/>
      <c r="H477" s="615"/>
      <c r="I477" s="615"/>
      <c r="J477" s="615"/>
      <c r="K477" s="615"/>
      <c r="L477" s="615"/>
      <c r="M477" s="615"/>
      <c r="N477" s="615"/>
      <c r="O477" s="615"/>
      <c r="P477" s="615"/>
      <c r="Q477" s="615"/>
      <c r="R477" s="615"/>
      <c r="S477" s="615"/>
      <c r="T477" s="615"/>
      <c r="U477" s="615"/>
      <c r="V477" s="615"/>
      <c r="W477" s="615"/>
      <c r="X477" s="615"/>
      <c r="Y477" s="615"/>
      <c r="Z477" s="615"/>
      <c r="AA477" s="615"/>
      <c r="AB477" s="615"/>
      <c r="AC477" s="615"/>
      <c r="AD477" s="615"/>
      <c r="AE477" s="615"/>
      <c r="AF477" s="615"/>
      <c r="AG477" s="615"/>
      <c r="AH477" s="615"/>
      <c r="AI477" s="615"/>
      <c r="AJ477" s="615"/>
      <c r="AK477" s="615"/>
      <c r="AL477" s="615"/>
      <c r="AM477" s="615"/>
      <c r="AN477" s="615"/>
      <c r="AO477" s="615"/>
      <c r="AP477" s="615"/>
      <c r="AQ477" s="615"/>
      <c r="AR477" s="615"/>
      <c r="AS477" s="615"/>
      <c r="AT477" s="615"/>
      <c r="AU477" s="615"/>
      <c r="AV477" s="615"/>
      <c r="AW477" s="615"/>
      <c r="AX477" s="615"/>
      <c r="AY477" s="615"/>
    </row>
    <row r="478" spans="1:51">
      <c r="A478" s="615"/>
      <c r="B478" s="615"/>
      <c r="C478" s="615"/>
      <c r="D478" s="615"/>
      <c r="E478" s="615"/>
      <c r="F478" s="615"/>
      <c r="G478" s="615"/>
      <c r="H478" s="615"/>
      <c r="I478" s="615"/>
      <c r="J478" s="615"/>
      <c r="K478" s="615"/>
      <c r="L478" s="615"/>
      <c r="M478" s="615"/>
      <c r="N478" s="615"/>
      <c r="O478" s="615"/>
      <c r="P478" s="615"/>
      <c r="Q478" s="615"/>
      <c r="R478" s="615"/>
      <c r="S478" s="615"/>
      <c r="T478" s="615"/>
      <c r="U478" s="615"/>
      <c r="V478" s="615"/>
      <c r="W478" s="615"/>
      <c r="X478" s="615"/>
      <c r="Y478" s="615"/>
      <c r="Z478" s="615"/>
      <c r="AA478" s="615"/>
      <c r="AB478" s="615"/>
      <c r="AC478" s="615"/>
      <c r="AD478" s="615"/>
      <c r="AE478" s="615"/>
      <c r="AF478" s="615"/>
      <c r="AG478" s="615"/>
      <c r="AH478" s="615"/>
      <c r="AI478" s="615"/>
      <c r="AJ478" s="615"/>
      <c r="AK478" s="615"/>
      <c r="AL478" s="615"/>
      <c r="AM478" s="615"/>
      <c r="AN478" s="615"/>
      <c r="AO478" s="615"/>
      <c r="AP478" s="615"/>
      <c r="AQ478" s="615"/>
      <c r="AR478" s="615"/>
      <c r="AS478" s="615"/>
      <c r="AT478" s="615"/>
      <c r="AU478" s="615"/>
      <c r="AV478" s="615"/>
      <c r="AW478" s="615"/>
      <c r="AX478" s="615"/>
      <c r="AY478" s="615"/>
    </row>
    <row r="479" spans="1:51">
      <c r="A479" s="615"/>
      <c r="B479" s="615"/>
      <c r="C479" s="615"/>
      <c r="D479" s="615"/>
      <c r="E479" s="615"/>
      <c r="F479" s="615"/>
      <c r="G479" s="615"/>
      <c r="H479" s="615"/>
      <c r="I479" s="615"/>
      <c r="J479" s="615"/>
      <c r="K479" s="615"/>
      <c r="L479" s="615"/>
      <c r="M479" s="615"/>
      <c r="N479" s="615"/>
      <c r="O479" s="615"/>
      <c r="P479" s="615"/>
      <c r="Q479" s="615"/>
      <c r="R479" s="615"/>
      <c r="S479" s="615"/>
      <c r="T479" s="615"/>
      <c r="U479" s="615"/>
      <c r="V479" s="615"/>
      <c r="W479" s="615"/>
      <c r="X479" s="615"/>
      <c r="Y479" s="615"/>
      <c r="Z479" s="615"/>
      <c r="AA479" s="615"/>
      <c r="AB479" s="615"/>
      <c r="AC479" s="615"/>
      <c r="AD479" s="615"/>
      <c r="AE479" s="615"/>
      <c r="AF479" s="615"/>
      <c r="AG479" s="615"/>
      <c r="AH479" s="615"/>
      <c r="AI479" s="615"/>
      <c r="AJ479" s="615"/>
      <c r="AK479" s="615"/>
      <c r="AL479" s="615"/>
      <c r="AM479" s="615"/>
      <c r="AN479" s="615"/>
      <c r="AO479" s="615"/>
      <c r="AP479" s="615"/>
      <c r="AQ479" s="615"/>
      <c r="AR479" s="615"/>
      <c r="AS479" s="615"/>
      <c r="AT479" s="615"/>
      <c r="AU479" s="615"/>
      <c r="AV479" s="615"/>
      <c r="AW479" s="615"/>
      <c r="AX479" s="615"/>
      <c r="AY479" s="615"/>
    </row>
    <row r="480" spans="1:51">
      <c r="A480" s="615"/>
      <c r="B480" s="615"/>
      <c r="C480" s="615"/>
      <c r="D480" s="615"/>
      <c r="E480" s="615"/>
      <c r="F480" s="615"/>
      <c r="G480" s="615"/>
      <c r="H480" s="615"/>
      <c r="I480" s="615"/>
      <c r="J480" s="615"/>
      <c r="K480" s="615"/>
      <c r="L480" s="615"/>
      <c r="M480" s="615"/>
      <c r="N480" s="615"/>
      <c r="O480" s="615"/>
      <c r="P480" s="615"/>
      <c r="Q480" s="615"/>
      <c r="R480" s="615"/>
      <c r="S480" s="615"/>
      <c r="T480" s="615"/>
      <c r="U480" s="615"/>
      <c r="V480" s="615"/>
      <c r="W480" s="615"/>
      <c r="X480" s="615"/>
      <c r="Y480" s="615"/>
      <c r="Z480" s="615"/>
      <c r="AA480" s="615"/>
      <c r="AB480" s="615"/>
      <c r="AC480" s="615"/>
      <c r="AD480" s="615"/>
      <c r="AE480" s="615"/>
      <c r="AF480" s="615"/>
      <c r="AG480" s="615"/>
      <c r="AH480" s="615"/>
      <c r="AI480" s="615"/>
      <c r="AJ480" s="615"/>
      <c r="AK480" s="615"/>
      <c r="AL480" s="615"/>
      <c r="AM480" s="615"/>
      <c r="AN480" s="615"/>
      <c r="AO480" s="615"/>
      <c r="AP480" s="615"/>
      <c r="AQ480" s="615"/>
      <c r="AR480" s="615"/>
      <c r="AS480" s="615"/>
      <c r="AT480" s="615"/>
      <c r="AU480" s="615"/>
      <c r="AV480" s="615"/>
      <c r="AW480" s="615"/>
      <c r="AX480" s="615"/>
      <c r="AY480" s="615"/>
    </row>
    <row r="481" spans="1:51">
      <c r="A481" s="615"/>
      <c r="B481" s="615"/>
      <c r="C481" s="615"/>
      <c r="D481" s="615"/>
      <c r="E481" s="615"/>
      <c r="F481" s="615"/>
      <c r="G481" s="615"/>
      <c r="H481" s="615"/>
      <c r="I481" s="615"/>
      <c r="J481" s="615"/>
      <c r="K481" s="615"/>
      <c r="L481" s="615"/>
      <c r="M481" s="615"/>
      <c r="N481" s="615"/>
      <c r="O481" s="615"/>
      <c r="P481" s="615"/>
      <c r="Q481" s="615"/>
      <c r="R481" s="615"/>
      <c r="S481" s="615"/>
      <c r="T481" s="615"/>
      <c r="U481" s="615"/>
      <c r="V481" s="615"/>
      <c r="W481" s="615"/>
      <c r="X481" s="615"/>
      <c r="Y481" s="615"/>
      <c r="Z481" s="615"/>
      <c r="AA481" s="615"/>
      <c r="AB481" s="615"/>
      <c r="AC481" s="615"/>
      <c r="AD481" s="615"/>
      <c r="AE481" s="615"/>
      <c r="AF481" s="615"/>
      <c r="AG481" s="615"/>
      <c r="AH481" s="615"/>
      <c r="AI481" s="615"/>
      <c r="AJ481" s="615"/>
      <c r="AK481" s="615"/>
      <c r="AL481" s="615"/>
      <c r="AM481" s="615"/>
      <c r="AN481" s="615"/>
      <c r="AO481" s="615"/>
      <c r="AP481" s="615"/>
      <c r="AQ481" s="615"/>
      <c r="AR481" s="615"/>
      <c r="AS481" s="615"/>
      <c r="AT481" s="615"/>
      <c r="AU481" s="615"/>
      <c r="AV481" s="615"/>
      <c r="AW481" s="615"/>
      <c r="AX481" s="615"/>
      <c r="AY481" s="615"/>
    </row>
    <row r="482" spans="1:51">
      <c r="A482" s="615"/>
      <c r="B482" s="615"/>
      <c r="C482" s="615"/>
      <c r="D482" s="615"/>
      <c r="E482" s="615"/>
      <c r="F482" s="615"/>
      <c r="G482" s="615"/>
      <c r="H482" s="615"/>
      <c r="I482" s="615"/>
      <c r="J482" s="615"/>
      <c r="K482" s="615"/>
      <c r="L482" s="615"/>
      <c r="M482" s="615"/>
      <c r="N482" s="615"/>
      <c r="O482" s="615"/>
      <c r="P482" s="615"/>
      <c r="Q482" s="615"/>
      <c r="R482" s="615"/>
      <c r="S482" s="615"/>
      <c r="T482" s="615"/>
      <c r="U482" s="615"/>
      <c r="V482" s="615"/>
      <c r="W482" s="615"/>
      <c r="X482" s="615"/>
      <c r="Y482" s="615"/>
      <c r="Z482" s="615"/>
      <c r="AA482" s="615"/>
      <c r="AB482" s="615"/>
      <c r="AC482" s="615"/>
      <c r="AD482" s="615"/>
      <c r="AE482" s="615"/>
      <c r="AF482" s="615"/>
      <c r="AG482" s="615"/>
      <c r="AH482" s="615"/>
      <c r="AI482" s="615"/>
      <c r="AJ482" s="615"/>
      <c r="AK482" s="615"/>
      <c r="AL482" s="615"/>
      <c r="AM482" s="615"/>
      <c r="AN482" s="615"/>
      <c r="AO482" s="615"/>
      <c r="AP482" s="615"/>
      <c r="AQ482" s="615"/>
      <c r="AR482" s="615"/>
      <c r="AS482" s="615"/>
      <c r="AT482" s="615"/>
      <c r="AU482" s="615"/>
      <c r="AV482" s="615"/>
      <c r="AW482" s="615"/>
      <c r="AX482" s="615"/>
      <c r="AY482" s="615"/>
    </row>
    <row r="483" spans="1:51">
      <c r="A483" s="615"/>
      <c r="B483" s="615"/>
      <c r="C483" s="615"/>
      <c r="D483" s="615"/>
      <c r="E483" s="615"/>
      <c r="F483" s="615"/>
      <c r="G483" s="615"/>
      <c r="H483" s="615"/>
      <c r="I483" s="615"/>
      <c r="J483" s="615"/>
      <c r="K483" s="615"/>
      <c r="L483" s="615"/>
      <c r="M483" s="615"/>
      <c r="N483" s="615"/>
      <c r="O483" s="615"/>
      <c r="P483" s="615"/>
      <c r="Q483" s="615"/>
      <c r="R483" s="615"/>
      <c r="S483" s="615"/>
      <c r="T483" s="615"/>
      <c r="U483" s="615"/>
      <c r="V483" s="615"/>
      <c r="W483" s="615"/>
      <c r="X483" s="615"/>
      <c r="Y483" s="615"/>
      <c r="Z483" s="615"/>
      <c r="AA483" s="615"/>
      <c r="AB483" s="615"/>
      <c r="AC483" s="615"/>
      <c r="AD483" s="615"/>
      <c r="AE483" s="615"/>
      <c r="AF483" s="615"/>
      <c r="AG483" s="615"/>
      <c r="AH483" s="615"/>
      <c r="AI483" s="615"/>
      <c r="AJ483" s="615"/>
      <c r="AK483" s="615"/>
      <c r="AL483" s="615"/>
      <c r="AM483" s="615"/>
      <c r="AN483" s="615"/>
      <c r="AO483" s="615"/>
      <c r="AP483" s="615"/>
      <c r="AQ483" s="615"/>
      <c r="AR483" s="615"/>
      <c r="AS483" s="615"/>
      <c r="AT483" s="615"/>
      <c r="AU483" s="615"/>
      <c r="AV483" s="615"/>
      <c r="AW483" s="615"/>
      <c r="AX483" s="615"/>
      <c r="AY483" s="615"/>
    </row>
    <row r="484" spans="1:51">
      <c r="A484" s="615"/>
      <c r="B484" s="615"/>
      <c r="C484" s="615"/>
      <c r="D484" s="615"/>
      <c r="E484" s="615"/>
      <c r="F484" s="615"/>
      <c r="G484" s="615"/>
      <c r="H484" s="615"/>
      <c r="I484" s="615"/>
      <c r="J484" s="615"/>
      <c r="K484" s="615"/>
      <c r="L484" s="615"/>
      <c r="M484" s="615"/>
      <c r="N484" s="615"/>
      <c r="O484" s="615"/>
      <c r="P484" s="615"/>
      <c r="Q484" s="615"/>
      <c r="R484" s="615"/>
      <c r="S484" s="615"/>
      <c r="T484" s="615"/>
      <c r="U484" s="615"/>
      <c r="V484" s="615"/>
      <c r="W484" s="615"/>
      <c r="X484" s="615"/>
      <c r="Y484" s="615"/>
      <c r="Z484" s="615"/>
      <c r="AA484" s="615"/>
      <c r="AB484" s="615"/>
      <c r="AC484" s="615"/>
      <c r="AD484" s="615"/>
      <c r="AE484" s="615"/>
      <c r="AF484" s="615"/>
      <c r="AG484" s="615"/>
      <c r="AH484" s="615"/>
      <c r="AI484" s="615"/>
      <c r="AJ484" s="615"/>
      <c r="AK484" s="615"/>
      <c r="AL484" s="615"/>
      <c r="AM484" s="615"/>
      <c r="AN484" s="615"/>
      <c r="AO484" s="615"/>
      <c r="AP484" s="615"/>
      <c r="AQ484" s="615"/>
      <c r="AR484" s="615"/>
      <c r="AS484" s="615"/>
      <c r="AT484" s="615"/>
      <c r="AU484" s="615"/>
      <c r="AV484" s="615"/>
      <c r="AW484" s="615"/>
      <c r="AX484" s="615"/>
      <c r="AY484" s="615"/>
    </row>
    <row r="485" spans="1:51">
      <c r="A485" s="615"/>
      <c r="B485" s="615"/>
      <c r="C485" s="615"/>
      <c r="D485" s="615"/>
      <c r="E485" s="615"/>
      <c r="F485" s="615"/>
      <c r="G485" s="615"/>
      <c r="H485" s="615"/>
      <c r="I485" s="615"/>
      <c r="J485" s="615"/>
      <c r="K485" s="615"/>
      <c r="L485" s="615"/>
      <c r="M485" s="615"/>
      <c r="N485" s="615"/>
      <c r="O485" s="615"/>
      <c r="P485" s="615"/>
      <c r="Q485" s="615"/>
      <c r="R485" s="615"/>
      <c r="S485" s="615"/>
      <c r="T485" s="615"/>
      <c r="U485" s="615"/>
      <c r="V485" s="615"/>
      <c r="W485" s="615"/>
      <c r="X485" s="615"/>
      <c r="Y485" s="615"/>
      <c r="Z485" s="615"/>
      <c r="AA485" s="615"/>
      <c r="AB485" s="615"/>
      <c r="AC485" s="615"/>
      <c r="AD485" s="615"/>
      <c r="AE485" s="615"/>
      <c r="AF485" s="615"/>
      <c r="AG485" s="615"/>
      <c r="AH485" s="615"/>
      <c r="AI485" s="615"/>
      <c r="AJ485" s="615"/>
      <c r="AK485" s="615"/>
      <c r="AL485" s="615"/>
      <c r="AM485" s="615"/>
      <c r="AN485" s="615"/>
      <c r="AO485" s="615"/>
      <c r="AP485" s="615"/>
      <c r="AQ485" s="615"/>
      <c r="AR485" s="615"/>
      <c r="AS485" s="615"/>
      <c r="AT485" s="615"/>
      <c r="AU485" s="615"/>
      <c r="AV485" s="615"/>
      <c r="AW485" s="615"/>
      <c r="AX485" s="615"/>
      <c r="AY485" s="615"/>
    </row>
    <row r="486" spans="1:51">
      <c r="A486" s="615"/>
      <c r="B486" s="615"/>
      <c r="C486" s="615"/>
      <c r="D486" s="615"/>
      <c r="E486" s="615"/>
      <c r="F486" s="615"/>
      <c r="G486" s="615"/>
      <c r="H486" s="615"/>
      <c r="I486" s="615"/>
      <c r="J486" s="615"/>
      <c r="K486" s="615"/>
      <c r="L486" s="615"/>
      <c r="M486" s="615"/>
      <c r="N486" s="615"/>
      <c r="O486" s="615"/>
      <c r="P486" s="615"/>
      <c r="Q486" s="615"/>
      <c r="R486" s="615"/>
      <c r="S486" s="615"/>
      <c r="T486" s="615"/>
      <c r="U486" s="615"/>
      <c r="V486" s="615"/>
      <c r="W486" s="615"/>
      <c r="X486" s="615"/>
      <c r="Y486" s="615"/>
      <c r="Z486" s="615"/>
      <c r="AA486" s="615"/>
      <c r="AB486" s="615"/>
      <c r="AC486" s="615"/>
      <c r="AD486" s="615"/>
      <c r="AE486" s="615"/>
      <c r="AF486" s="615"/>
      <c r="AG486" s="615"/>
      <c r="AH486" s="615"/>
      <c r="AI486" s="615"/>
      <c r="AJ486" s="615"/>
      <c r="AK486" s="615"/>
      <c r="AL486" s="615"/>
      <c r="AM486" s="615"/>
      <c r="AN486" s="615"/>
      <c r="AO486" s="615"/>
      <c r="AP486" s="615"/>
      <c r="AQ486" s="615"/>
      <c r="AR486" s="615"/>
      <c r="AS486" s="615"/>
      <c r="AT486" s="615"/>
      <c r="AU486" s="615"/>
      <c r="AV486" s="615"/>
      <c r="AW486" s="615"/>
      <c r="AX486" s="615"/>
      <c r="AY486" s="615"/>
    </row>
    <row r="487" spans="1:51">
      <c r="A487" s="615"/>
      <c r="B487" s="615"/>
      <c r="C487" s="615"/>
      <c r="D487" s="615"/>
      <c r="E487" s="615"/>
      <c r="F487" s="615"/>
      <c r="G487" s="615"/>
      <c r="H487" s="615"/>
      <c r="I487" s="615"/>
      <c r="J487" s="615"/>
      <c r="K487" s="615"/>
      <c r="L487" s="615"/>
      <c r="M487" s="615"/>
      <c r="N487" s="615"/>
      <c r="O487" s="615"/>
      <c r="P487" s="615"/>
      <c r="Q487" s="615"/>
      <c r="R487" s="615"/>
      <c r="S487" s="615"/>
      <c r="T487" s="615"/>
      <c r="U487" s="615"/>
      <c r="V487" s="615"/>
      <c r="W487" s="615"/>
      <c r="X487" s="615"/>
      <c r="Y487" s="615"/>
      <c r="Z487" s="615"/>
      <c r="AA487" s="615"/>
      <c r="AB487" s="615"/>
      <c r="AC487" s="615"/>
      <c r="AD487" s="615"/>
      <c r="AE487" s="615"/>
      <c r="AF487" s="615"/>
      <c r="AG487" s="615"/>
      <c r="AH487" s="615"/>
      <c r="AI487" s="615"/>
      <c r="AJ487" s="615"/>
      <c r="AK487" s="615"/>
      <c r="AL487" s="615"/>
      <c r="AM487" s="615"/>
      <c r="AN487" s="615"/>
      <c r="AO487" s="615"/>
      <c r="AP487" s="615"/>
      <c r="AQ487" s="615"/>
      <c r="AR487" s="615"/>
      <c r="AS487" s="615"/>
      <c r="AT487" s="615"/>
      <c r="AU487" s="615"/>
      <c r="AV487" s="615"/>
      <c r="AW487" s="615"/>
      <c r="AX487" s="615"/>
      <c r="AY487" s="615"/>
    </row>
    <row r="488" spans="1:51">
      <c r="A488" s="615"/>
      <c r="B488" s="615"/>
      <c r="C488" s="615"/>
      <c r="D488" s="615"/>
      <c r="E488" s="615"/>
      <c r="F488" s="615"/>
      <c r="G488" s="615"/>
      <c r="H488" s="615"/>
      <c r="I488" s="615"/>
      <c r="J488" s="615"/>
      <c r="K488" s="615"/>
      <c r="L488" s="615"/>
      <c r="M488" s="615"/>
      <c r="N488" s="615"/>
      <c r="O488" s="615"/>
      <c r="P488" s="615"/>
      <c r="Q488" s="615"/>
      <c r="R488" s="615"/>
      <c r="S488" s="615"/>
      <c r="T488" s="615"/>
      <c r="U488" s="615"/>
      <c r="V488" s="615"/>
      <c r="W488" s="615"/>
      <c r="X488" s="615"/>
      <c r="Y488" s="615"/>
      <c r="Z488" s="615"/>
      <c r="AA488" s="615"/>
      <c r="AB488" s="615"/>
      <c r="AC488" s="615"/>
      <c r="AD488" s="615"/>
      <c r="AE488" s="615"/>
      <c r="AF488" s="615"/>
      <c r="AG488" s="615"/>
      <c r="AH488" s="615"/>
      <c r="AI488" s="615"/>
      <c r="AJ488" s="615"/>
      <c r="AK488" s="615"/>
      <c r="AL488" s="615"/>
      <c r="AM488" s="615"/>
      <c r="AN488" s="615"/>
      <c r="AO488" s="615"/>
      <c r="AP488" s="615"/>
      <c r="AQ488" s="615"/>
      <c r="AR488" s="615"/>
      <c r="AS488" s="615"/>
      <c r="AT488" s="615"/>
      <c r="AU488" s="615"/>
      <c r="AV488" s="615"/>
      <c r="AW488" s="615"/>
      <c r="AX488" s="615"/>
      <c r="AY488" s="615"/>
    </row>
    <row r="489" spans="1:51">
      <c r="A489" s="615"/>
      <c r="B489" s="615"/>
      <c r="C489" s="615"/>
      <c r="D489" s="615"/>
      <c r="E489" s="615"/>
      <c r="F489" s="615"/>
      <c r="G489" s="615"/>
      <c r="H489" s="615"/>
      <c r="I489" s="615"/>
      <c r="J489" s="615"/>
      <c r="K489" s="615"/>
      <c r="L489" s="615"/>
      <c r="M489" s="615"/>
      <c r="N489" s="615"/>
      <c r="O489" s="615"/>
      <c r="P489" s="615"/>
      <c r="Q489" s="615"/>
      <c r="R489" s="615"/>
      <c r="S489" s="615"/>
      <c r="T489" s="615"/>
      <c r="U489" s="615"/>
      <c r="V489" s="615"/>
      <c r="W489" s="615"/>
      <c r="X489" s="615"/>
      <c r="Y489" s="615"/>
      <c r="Z489" s="615"/>
      <c r="AA489" s="615"/>
      <c r="AB489" s="615"/>
      <c r="AC489" s="615"/>
      <c r="AD489" s="615"/>
      <c r="AE489" s="615"/>
      <c r="AF489" s="615"/>
      <c r="AG489" s="615"/>
      <c r="AH489" s="615"/>
      <c r="AI489" s="615"/>
      <c r="AJ489" s="615"/>
      <c r="AK489" s="615"/>
      <c r="AL489" s="615"/>
      <c r="AM489" s="615"/>
      <c r="AN489" s="615"/>
      <c r="AO489" s="615"/>
      <c r="AP489" s="615"/>
      <c r="AQ489" s="615"/>
      <c r="AR489" s="615"/>
      <c r="AS489" s="615"/>
      <c r="AT489" s="615"/>
      <c r="AU489" s="615"/>
      <c r="AV489" s="615"/>
      <c r="AW489" s="615"/>
      <c r="AX489" s="615"/>
      <c r="AY489" s="615"/>
    </row>
    <row r="490" spans="1:51">
      <c r="A490" s="615"/>
      <c r="B490" s="615"/>
      <c r="C490" s="615"/>
      <c r="D490" s="615"/>
      <c r="E490" s="615"/>
      <c r="F490" s="615"/>
      <c r="G490" s="615"/>
      <c r="H490" s="615"/>
      <c r="I490" s="615"/>
      <c r="J490" s="615"/>
      <c r="K490" s="615"/>
      <c r="L490" s="615"/>
      <c r="M490" s="615"/>
      <c r="N490" s="615"/>
      <c r="O490" s="615"/>
      <c r="P490" s="615"/>
      <c r="Q490" s="615"/>
      <c r="R490" s="615"/>
      <c r="S490" s="615"/>
      <c r="T490" s="615"/>
      <c r="U490" s="615"/>
      <c r="V490" s="615"/>
      <c r="W490" s="615"/>
      <c r="X490" s="615"/>
      <c r="Y490" s="615"/>
      <c r="Z490" s="615"/>
      <c r="AA490" s="615"/>
      <c r="AB490" s="615"/>
      <c r="AC490" s="615"/>
      <c r="AD490" s="615"/>
      <c r="AE490" s="615"/>
      <c r="AF490" s="615"/>
      <c r="AG490" s="615"/>
      <c r="AH490" s="615"/>
      <c r="AI490" s="615"/>
      <c r="AJ490" s="615"/>
      <c r="AK490" s="615"/>
      <c r="AL490" s="615"/>
      <c r="AM490" s="615"/>
      <c r="AN490" s="615"/>
      <c r="AO490" s="615"/>
      <c r="AP490" s="615"/>
      <c r="AQ490" s="615"/>
      <c r="AR490" s="615"/>
      <c r="AS490" s="615"/>
      <c r="AT490" s="615"/>
      <c r="AU490" s="615"/>
      <c r="AV490" s="615"/>
      <c r="AW490" s="615"/>
      <c r="AX490" s="615"/>
      <c r="AY490" s="615"/>
    </row>
    <row r="491" spans="1:51">
      <c r="A491" s="615"/>
      <c r="B491" s="615"/>
      <c r="C491" s="615"/>
      <c r="D491" s="615"/>
      <c r="E491" s="615"/>
      <c r="F491" s="615"/>
      <c r="G491" s="615"/>
      <c r="H491" s="615"/>
      <c r="I491" s="615"/>
      <c r="J491" s="615"/>
      <c r="K491" s="615"/>
      <c r="L491" s="615"/>
      <c r="M491" s="615"/>
      <c r="N491" s="615"/>
      <c r="O491" s="615"/>
      <c r="P491" s="615"/>
      <c r="Q491" s="615"/>
      <c r="R491" s="615"/>
      <c r="S491" s="615"/>
      <c r="T491" s="615"/>
      <c r="U491" s="615"/>
      <c r="V491" s="615"/>
      <c r="W491" s="615"/>
      <c r="X491" s="615"/>
      <c r="Y491" s="615"/>
      <c r="Z491" s="615"/>
      <c r="AA491" s="615"/>
      <c r="AB491" s="615"/>
      <c r="AC491" s="615"/>
      <c r="AD491" s="615"/>
      <c r="AE491" s="615"/>
      <c r="AF491" s="615"/>
      <c r="AG491" s="615"/>
      <c r="AH491" s="615"/>
      <c r="AI491" s="615"/>
      <c r="AJ491" s="615"/>
      <c r="AK491" s="615"/>
      <c r="AL491" s="615"/>
      <c r="AM491" s="615"/>
      <c r="AN491" s="615"/>
      <c r="AO491" s="615"/>
      <c r="AP491" s="615"/>
      <c r="AQ491" s="615"/>
      <c r="AR491" s="615"/>
      <c r="AS491" s="615"/>
      <c r="AT491" s="615"/>
      <c r="AU491" s="615"/>
      <c r="AV491" s="615"/>
      <c r="AW491" s="615"/>
      <c r="AX491" s="615"/>
      <c r="AY491" s="615"/>
    </row>
    <row r="492" spans="1:51">
      <c r="A492" s="615"/>
      <c r="B492" s="615"/>
      <c r="C492" s="615"/>
      <c r="D492" s="615"/>
      <c r="E492" s="615"/>
      <c r="F492" s="615"/>
      <c r="G492" s="615"/>
      <c r="H492" s="615"/>
      <c r="I492" s="615"/>
      <c r="J492" s="615"/>
      <c r="K492" s="615"/>
      <c r="L492" s="615"/>
      <c r="M492" s="615"/>
      <c r="N492" s="615"/>
      <c r="O492" s="615"/>
      <c r="P492" s="615"/>
      <c r="Q492" s="615"/>
      <c r="R492" s="615"/>
      <c r="S492" s="615"/>
      <c r="T492" s="615"/>
      <c r="U492" s="615"/>
      <c r="V492" s="615"/>
      <c r="W492" s="615"/>
      <c r="X492" s="615"/>
      <c r="Y492" s="615"/>
      <c r="Z492" s="615"/>
      <c r="AA492" s="615"/>
      <c r="AB492" s="615"/>
      <c r="AC492" s="615"/>
      <c r="AD492" s="615"/>
      <c r="AE492" s="615"/>
      <c r="AF492" s="615"/>
      <c r="AG492" s="615"/>
      <c r="AH492" s="615"/>
      <c r="AI492" s="615"/>
      <c r="AJ492" s="615"/>
      <c r="AK492" s="615"/>
      <c r="AL492" s="615"/>
      <c r="AM492" s="615"/>
      <c r="AN492" s="615"/>
      <c r="AO492" s="615"/>
      <c r="AP492" s="615"/>
      <c r="AQ492" s="615"/>
      <c r="AR492" s="615"/>
      <c r="AS492" s="615"/>
      <c r="AT492" s="615"/>
      <c r="AU492" s="615"/>
      <c r="AV492" s="615"/>
      <c r="AW492" s="615"/>
      <c r="AX492" s="615"/>
      <c r="AY492" s="615"/>
    </row>
    <row r="493" spans="1:51">
      <c r="A493" s="615"/>
      <c r="B493" s="615"/>
      <c r="C493" s="615"/>
      <c r="D493" s="615"/>
      <c r="E493" s="615"/>
      <c r="F493" s="615"/>
      <c r="G493" s="615"/>
      <c r="H493" s="615"/>
      <c r="I493" s="615"/>
      <c r="J493" s="615"/>
      <c r="K493" s="615"/>
      <c r="L493" s="615"/>
      <c r="M493" s="615"/>
      <c r="N493" s="615"/>
      <c r="O493" s="615"/>
      <c r="P493" s="615"/>
      <c r="Q493" s="615"/>
      <c r="R493" s="615"/>
      <c r="S493" s="615"/>
      <c r="T493" s="615"/>
      <c r="U493" s="615"/>
      <c r="V493" s="615"/>
      <c r="W493" s="615"/>
      <c r="X493" s="615"/>
      <c r="Y493" s="615"/>
      <c r="Z493" s="615"/>
      <c r="AA493" s="615"/>
      <c r="AB493" s="615"/>
      <c r="AC493" s="615"/>
      <c r="AD493" s="615"/>
      <c r="AE493" s="615"/>
      <c r="AF493" s="615"/>
      <c r="AG493" s="615"/>
      <c r="AH493" s="615"/>
      <c r="AI493" s="615"/>
      <c r="AJ493" s="615"/>
      <c r="AK493" s="615"/>
      <c r="AL493" s="615"/>
      <c r="AM493" s="615"/>
      <c r="AN493" s="615"/>
      <c r="AO493" s="615"/>
      <c r="AP493" s="615"/>
      <c r="AQ493" s="615"/>
      <c r="AR493" s="615"/>
      <c r="AS493" s="615"/>
      <c r="AT493" s="615"/>
      <c r="AU493" s="615"/>
      <c r="AV493" s="615"/>
      <c r="AW493" s="615"/>
      <c r="AX493" s="615"/>
      <c r="AY493" s="615"/>
    </row>
    <row r="494" spans="1:51">
      <c r="A494" s="615"/>
      <c r="B494" s="615"/>
      <c r="C494" s="615"/>
      <c r="D494" s="615"/>
      <c r="E494" s="615"/>
      <c r="F494" s="615"/>
      <c r="G494" s="615"/>
      <c r="H494" s="615"/>
      <c r="I494" s="615"/>
      <c r="J494" s="615"/>
      <c r="K494" s="615"/>
      <c r="L494" s="615"/>
      <c r="M494" s="615"/>
      <c r="N494" s="615"/>
      <c r="O494" s="615"/>
      <c r="P494" s="615"/>
      <c r="Q494" s="615"/>
      <c r="R494" s="615"/>
      <c r="S494" s="615"/>
      <c r="T494" s="615"/>
      <c r="U494" s="615"/>
      <c r="V494" s="615"/>
      <c r="W494" s="615"/>
      <c r="X494" s="615"/>
      <c r="Y494" s="615"/>
      <c r="Z494" s="615"/>
      <c r="AA494" s="615"/>
      <c r="AB494" s="615"/>
      <c r="AC494" s="615"/>
      <c r="AD494" s="615"/>
      <c r="AE494" s="615"/>
      <c r="AF494" s="615"/>
      <c r="AG494" s="615"/>
      <c r="AH494" s="615"/>
      <c r="AI494" s="615"/>
      <c r="AJ494" s="615"/>
      <c r="AK494" s="615"/>
      <c r="AL494" s="615"/>
      <c r="AM494" s="615"/>
      <c r="AN494" s="615"/>
      <c r="AO494" s="615"/>
      <c r="AP494" s="615"/>
      <c r="AQ494" s="615"/>
      <c r="AR494" s="615"/>
      <c r="AS494" s="615"/>
      <c r="AT494" s="615"/>
      <c r="AU494" s="615"/>
      <c r="AV494" s="615"/>
      <c r="AW494" s="615"/>
      <c r="AX494" s="615"/>
      <c r="AY494" s="615"/>
    </row>
    <row r="495" spans="1:51">
      <c r="A495" s="615"/>
      <c r="B495" s="615"/>
      <c r="C495" s="615"/>
      <c r="D495" s="615"/>
      <c r="E495" s="615"/>
      <c r="F495" s="615"/>
      <c r="G495" s="615"/>
      <c r="H495" s="615"/>
      <c r="I495" s="615"/>
      <c r="J495" s="615"/>
      <c r="K495" s="615"/>
      <c r="L495" s="615"/>
      <c r="M495" s="615"/>
      <c r="N495" s="615"/>
      <c r="O495" s="615"/>
      <c r="P495" s="615"/>
      <c r="Q495" s="615"/>
      <c r="R495" s="615"/>
      <c r="S495" s="615"/>
      <c r="T495" s="615"/>
      <c r="U495" s="615"/>
      <c r="V495" s="615"/>
      <c r="W495" s="615"/>
      <c r="X495" s="615"/>
      <c r="Y495" s="615"/>
      <c r="Z495" s="615"/>
      <c r="AA495" s="615"/>
      <c r="AB495" s="615"/>
      <c r="AC495" s="615"/>
      <c r="AD495" s="615"/>
      <c r="AE495" s="615"/>
      <c r="AF495" s="615"/>
      <c r="AG495" s="615"/>
      <c r="AH495" s="615"/>
      <c r="AI495" s="615"/>
      <c r="AJ495" s="615"/>
      <c r="AK495" s="615"/>
      <c r="AL495" s="615"/>
      <c r="AM495" s="615"/>
      <c r="AN495" s="615"/>
      <c r="AO495" s="615"/>
      <c r="AP495" s="615"/>
      <c r="AQ495" s="615"/>
      <c r="AR495" s="615"/>
      <c r="AS495" s="615"/>
      <c r="AT495" s="615"/>
      <c r="AU495" s="615"/>
      <c r="AV495" s="615"/>
      <c r="AW495" s="615"/>
      <c r="AX495" s="615"/>
      <c r="AY495" s="615"/>
    </row>
    <row r="496" spans="1:51">
      <c r="A496" s="615"/>
      <c r="B496" s="615"/>
      <c r="C496" s="615"/>
      <c r="D496" s="615"/>
      <c r="E496" s="615"/>
      <c r="F496" s="615"/>
      <c r="G496" s="615"/>
      <c r="H496" s="615"/>
      <c r="I496" s="615"/>
      <c r="J496" s="615"/>
      <c r="K496" s="615"/>
      <c r="L496" s="615"/>
      <c r="M496" s="615"/>
      <c r="N496" s="615"/>
      <c r="O496" s="615"/>
      <c r="P496" s="615"/>
      <c r="Q496" s="615"/>
      <c r="R496" s="615"/>
      <c r="S496" s="615"/>
      <c r="T496" s="615"/>
      <c r="U496" s="615"/>
      <c r="V496" s="615"/>
      <c r="W496" s="615"/>
      <c r="X496" s="615"/>
      <c r="Y496" s="615"/>
      <c r="Z496" s="615"/>
      <c r="AA496" s="615"/>
      <c r="AB496" s="615"/>
      <c r="AC496" s="615"/>
      <c r="AD496" s="615"/>
      <c r="AE496" s="615"/>
      <c r="AF496" s="615"/>
      <c r="AG496" s="615"/>
      <c r="AH496" s="615"/>
      <c r="AI496" s="615"/>
      <c r="AJ496" s="615"/>
      <c r="AK496" s="615"/>
      <c r="AL496" s="615"/>
      <c r="AM496" s="615"/>
      <c r="AN496" s="615"/>
      <c r="AO496" s="615"/>
      <c r="AP496" s="615"/>
      <c r="AQ496" s="615"/>
      <c r="AR496" s="615"/>
      <c r="AS496" s="615"/>
      <c r="AT496" s="615"/>
      <c r="AU496" s="615"/>
      <c r="AV496" s="615"/>
      <c r="AW496" s="615"/>
      <c r="AX496" s="615"/>
      <c r="AY496" s="615"/>
    </row>
    <row r="497" spans="1:51">
      <c r="A497" s="615"/>
      <c r="B497" s="615"/>
      <c r="C497" s="615"/>
      <c r="D497" s="615"/>
      <c r="E497" s="615"/>
      <c r="F497" s="615"/>
      <c r="G497" s="615"/>
      <c r="H497" s="615"/>
      <c r="I497" s="615"/>
      <c r="J497" s="615"/>
      <c r="K497" s="615"/>
      <c r="L497" s="615"/>
      <c r="M497" s="615"/>
      <c r="N497" s="615"/>
      <c r="O497" s="615"/>
      <c r="P497" s="615"/>
      <c r="Q497" s="615"/>
      <c r="R497" s="615"/>
      <c r="S497" s="615"/>
      <c r="T497" s="615"/>
      <c r="U497" s="615"/>
      <c r="V497" s="615"/>
      <c r="W497" s="615"/>
      <c r="X497" s="615"/>
      <c r="Y497" s="615"/>
      <c r="Z497" s="615"/>
      <c r="AA497" s="615"/>
      <c r="AB497" s="615"/>
      <c r="AC497" s="615"/>
      <c r="AD497" s="615"/>
      <c r="AE497" s="615"/>
      <c r="AF497" s="615"/>
      <c r="AG497" s="615"/>
      <c r="AH497" s="615"/>
      <c r="AI497" s="615"/>
      <c r="AJ497" s="615"/>
      <c r="AK497" s="615"/>
      <c r="AL497" s="615"/>
      <c r="AM497" s="615"/>
      <c r="AN497" s="615"/>
      <c r="AO497" s="615"/>
      <c r="AP497" s="615"/>
      <c r="AQ497" s="615"/>
      <c r="AR497" s="615"/>
      <c r="AS497" s="615"/>
      <c r="AT497" s="615"/>
      <c r="AU497" s="615"/>
      <c r="AV497" s="615"/>
      <c r="AW497" s="615"/>
      <c r="AX497" s="615"/>
      <c r="AY497" s="615"/>
    </row>
    <row r="498" spans="1:51">
      <c r="A498" s="615"/>
      <c r="B498" s="615"/>
      <c r="C498" s="615"/>
      <c r="D498" s="615"/>
      <c r="E498" s="615"/>
      <c r="F498" s="615"/>
      <c r="G498" s="615"/>
      <c r="H498" s="615"/>
      <c r="I498" s="615"/>
      <c r="J498" s="615"/>
      <c r="K498" s="615"/>
      <c r="L498" s="615"/>
      <c r="M498" s="615"/>
      <c r="N498" s="615"/>
      <c r="O498" s="615"/>
      <c r="P498" s="615"/>
      <c r="Q498" s="615"/>
      <c r="R498" s="615"/>
      <c r="S498" s="615"/>
      <c r="T498" s="615"/>
      <c r="U498" s="615"/>
      <c r="V498" s="615"/>
      <c r="W498" s="615"/>
      <c r="X498" s="615"/>
      <c r="Y498" s="615"/>
      <c r="Z498" s="615"/>
      <c r="AA498" s="615"/>
      <c r="AB498" s="615"/>
      <c r="AC498" s="615"/>
      <c r="AD498" s="615"/>
      <c r="AE498" s="615"/>
      <c r="AF498" s="615"/>
      <c r="AG498" s="615"/>
      <c r="AH498" s="615"/>
      <c r="AI498" s="615"/>
      <c r="AJ498" s="615"/>
      <c r="AK498" s="615"/>
      <c r="AL498" s="615"/>
      <c r="AM498" s="615"/>
      <c r="AN498" s="615"/>
      <c r="AO498" s="615"/>
      <c r="AP498" s="615"/>
      <c r="AQ498" s="615"/>
      <c r="AR498" s="615"/>
      <c r="AS498" s="615"/>
      <c r="AT498" s="615"/>
      <c r="AU498" s="615"/>
      <c r="AV498" s="615"/>
      <c r="AW498" s="615"/>
      <c r="AX498" s="615"/>
      <c r="AY498" s="615"/>
    </row>
    <row r="499" spans="1:51">
      <c r="A499" s="615"/>
      <c r="B499" s="615"/>
      <c r="C499" s="615"/>
      <c r="D499" s="615"/>
      <c r="E499" s="615"/>
      <c r="F499" s="615"/>
      <c r="G499" s="615"/>
      <c r="H499" s="615"/>
      <c r="I499" s="615"/>
      <c r="J499" s="615"/>
      <c r="K499" s="615"/>
      <c r="L499" s="615"/>
      <c r="M499" s="615"/>
      <c r="N499" s="615"/>
      <c r="O499" s="615"/>
      <c r="P499" s="615"/>
      <c r="Q499" s="615"/>
      <c r="R499" s="615"/>
      <c r="S499" s="615"/>
      <c r="T499" s="615"/>
      <c r="U499" s="615"/>
      <c r="V499" s="615"/>
      <c r="W499" s="615"/>
      <c r="X499" s="615"/>
      <c r="Y499" s="615"/>
      <c r="Z499" s="615"/>
      <c r="AA499" s="615"/>
      <c r="AB499" s="615"/>
      <c r="AC499" s="615"/>
      <c r="AD499" s="615"/>
      <c r="AE499" s="615"/>
      <c r="AF499" s="615"/>
      <c r="AG499" s="615"/>
      <c r="AH499" s="615"/>
      <c r="AI499" s="615"/>
      <c r="AJ499" s="615"/>
      <c r="AK499" s="615"/>
      <c r="AL499" s="615"/>
      <c r="AM499" s="615"/>
      <c r="AN499" s="615"/>
      <c r="AO499" s="615"/>
      <c r="AP499" s="615"/>
      <c r="AQ499" s="615"/>
      <c r="AR499" s="615"/>
      <c r="AS499" s="615"/>
      <c r="AT499" s="615"/>
      <c r="AU499" s="615"/>
      <c r="AV499" s="615"/>
      <c r="AW499" s="615"/>
      <c r="AX499" s="615"/>
      <c r="AY499" s="615"/>
    </row>
    <row r="500" spans="1:51">
      <c r="A500" s="615"/>
      <c r="B500" s="615"/>
      <c r="C500" s="615"/>
      <c r="D500" s="615"/>
      <c r="E500" s="615"/>
      <c r="F500" s="615"/>
      <c r="G500" s="615"/>
      <c r="H500" s="615"/>
      <c r="I500" s="615"/>
      <c r="J500" s="615"/>
      <c r="K500" s="615"/>
      <c r="L500" s="615"/>
      <c r="M500" s="615"/>
      <c r="N500" s="615"/>
      <c r="O500" s="615"/>
      <c r="P500" s="615"/>
      <c r="Q500" s="615"/>
      <c r="R500" s="615"/>
      <c r="S500" s="615"/>
      <c r="T500" s="615"/>
      <c r="U500" s="615"/>
      <c r="V500" s="615"/>
      <c r="W500" s="615"/>
      <c r="X500" s="615"/>
      <c r="Y500" s="615"/>
      <c r="Z500" s="615"/>
      <c r="AA500" s="615"/>
      <c r="AB500" s="615"/>
      <c r="AC500" s="615"/>
      <c r="AD500" s="615"/>
      <c r="AE500" s="615"/>
      <c r="AF500" s="615"/>
      <c r="AG500" s="615"/>
      <c r="AH500" s="615"/>
      <c r="AI500" s="615"/>
      <c r="AJ500" s="615"/>
      <c r="AK500" s="615"/>
      <c r="AL500" s="615"/>
      <c r="AM500" s="615"/>
      <c r="AN500" s="615"/>
      <c r="AO500" s="615"/>
      <c r="AP500" s="615"/>
      <c r="AQ500" s="615"/>
      <c r="AR500" s="615"/>
      <c r="AS500" s="615"/>
      <c r="AT500" s="615"/>
      <c r="AU500" s="615"/>
      <c r="AV500" s="615"/>
      <c r="AW500" s="615"/>
      <c r="AX500" s="615"/>
      <c r="AY500" s="615"/>
    </row>
    <row r="501" spans="1:51">
      <c r="A501" s="615"/>
      <c r="B501" s="615"/>
      <c r="C501" s="615"/>
      <c r="D501" s="615"/>
      <c r="E501" s="615"/>
      <c r="F501" s="615"/>
      <c r="G501" s="615"/>
      <c r="H501" s="615"/>
      <c r="I501" s="615"/>
      <c r="J501" s="615"/>
      <c r="K501" s="615"/>
      <c r="L501" s="615"/>
      <c r="M501" s="615"/>
      <c r="N501" s="615"/>
      <c r="O501" s="615"/>
      <c r="P501" s="615"/>
      <c r="Q501" s="615"/>
      <c r="R501" s="615"/>
      <c r="S501" s="615"/>
      <c r="T501" s="615"/>
      <c r="U501" s="615"/>
      <c r="V501" s="615"/>
      <c r="W501" s="615"/>
      <c r="X501" s="615"/>
      <c r="Y501" s="615"/>
      <c r="Z501" s="615"/>
      <c r="AA501" s="615"/>
      <c r="AB501" s="615"/>
      <c r="AC501" s="615"/>
      <c r="AD501" s="615"/>
      <c r="AE501" s="615"/>
      <c r="AF501" s="615"/>
      <c r="AG501" s="615"/>
      <c r="AH501" s="615"/>
      <c r="AI501" s="615"/>
      <c r="AJ501" s="615"/>
      <c r="AK501" s="615"/>
      <c r="AL501" s="615"/>
      <c r="AM501" s="615"/>
      <c r="AN501" s="615"/>
      <c r="AO501" s="615"/>
      <c r="AP501" s="615"/>
      <c r="AQ501" s="615"/>
      <c r="AR501" s="615"/>
      <c r="AS501" s="615"/>
      <c r="AT501" s="615"/>
      <c r="AU501" s="615"/>
      <c r="AV501" s="615"/>
      <c r="AW501" s="615"/>
      <c r="AX501" s="615"/>
      <c r="AY501" s="615"/>
    </row>
    <row r="502" spans="1:51">
      <c r="A502" s="615"/>
      <c r="B502" s="615"/>
      <c r="C502" s="615"/>
      <c r="D502" s="615"/>
      <c r="E502" s="615"/>
      <c r="F502" s="615"/>
      <c r="G502" s="615"/>
      <c r="H502" s="615"/>
      <c r="I502" s="615"/>
      <c r="J502" s="615"/>
      <c r="K502" s="615"/>
      <c r="L502" s="615"/>
      <c r="M502" s="615"/>
      <c r="N502" s="615"/>
      <c r="O502" s="615"/>
      <c r="P502" s="615"/>
      <c r="Q502" s="615"/>
      <c r="R502" s="615"/>
      <c r="S502" s="615"/>
      <c r="T502" s="615"/>
      <c r="U502" s="615"/>
      <c r="V502" s="615"/>
      <c r="W502" s="615"/>
      <c r="X502" s="615"/>
      <c r="Y502" s="615"/>
      <c r="Z502" s="615"/>
      <c r="AA502" s="615"/>
      <c r="AB502" s="615"/>
      <c r="AC502" s="615"/>
      <c r="AD502" s="615"/>
      <c r="AE502" s="615"/>
      <c r="AF502" s="615"/>
      <c r="AG502" s="615"/>
      <c r="AH502" s="615"/>
      <c r="AI502" s="615"/>
      <c r="AJ502" s="615"/>
      <c r="AK502" s="615"/>
      <c r="AL502" s="615"/>
      <c r="AM502" s="615"/>
      <c r="AN502" s="615"/>
      <c r="AO502" s="615"/>
      <c r="AP502" s="615"/>
      <c r="AQ502" s="615"/>
      <c r="AR502" s="615"/>
      <c r="AS502" s="615"/>
      <c r="AT502" s="615"/>
      <c r="AU502" s="615"/>
      <c r="AV502" s="615"/>
      <c r="AW502" s="615"/>
      <c r="AX502" s="615"/>
      <c r="AY502" s="615"/>
    </row>
    <row r="503" spans="1:51">
      <c r="A503" s="615"/>
      <c r="B503" s="615"/>
      <c r="C503" s="615"/>
      <c r="D503" s="615"/>
      <c r="E503" s="615"/>
      <c r="F503" s="615"/>
      <c r="G503" s="615"/>
      <c r="H503" s="615"/>
      <c r="I503" s="615"/>
      <c r="J503" s="615"/>
      <c r="K503" s="615"/>
      <c r="L503" s="615"/>
      <c r="M503" s="615"/>
      <c r="N503" s="615"/>
      <c r="O503" s="615"/>
      <c r="P503" s="615"/>
      <c r="Q503" s="615"/>
      <c r="R503" s="615"/>
      <c r="S503" s="615"/>
      <c r="T503" s="615"/>
      <c r="U503" s="615"/>
      <c r="V503" s="615"/>
      <c r="W503" s="615"/>
      <c r="X503" s="615"/>
      <c r="Y503" s="615"/>
      <c r="Z503" s="615"/>
      <c r="AA503" s="615"/>
      <c r="AB503" s="615"/>
      <c r="AC503" s="615"/>
      <c r="AD503" s="615"/>
      <c r="AE503" s="615"/>
      <c r="AF503" s="615"/>
      <c r="AG503" s="615"/>
      <c r="AH503" s="615"/>
      <c r="AI503" s="615"/>
      <c r="AJ503" s="615"/>
      <c r="AK503" s="615"/>
      <c r="AL503" s="615"/>
      <c r="AM503" s="615"/>
      <c r="AN503" s="615"/>
      <c r="AO503" s="615"/>
      <c r="AP503" s="615"/>
      <c r="AQ503" s="615"/>
      <c r="AR503" s="615"/>
      <c r="AS503" s="615"/>
      <c r="AT503" s="615"/>
      <c r="AU503" s="615"/>
      <c r="AV503" s="615"/>
      <c r="AW503" s="615"/>
      <c r="AX503" s="615"/>
      <c r="AY503" s="615"/>
    </row>
    <row r="504" spans="1:51">
      <c r="A504" s="615"/>
      <c r="B504" s="615"/>
      <c r="C504" s="615"/>
      <c r="D504" s="615"/>
      <c r="E504" s="615"/>
      <c r="F504" s="615"/>
      <c r="G504" s="615"/>
      <c r="H504" s="615"/>
      <c r="I504" s="615"/>
      <c r="J504" s="615"/>
      <c r="K504" s="615"/>
      <c r="L504" s="615"/>
      <c r="M504" s="615"/>
      <c r="N504" s="615"/>
      <c r="O504" s="615"/>
      <c r="P504" s="615"/>
      <c r="Q504" s="615"/>
      <c r="R504" s="615"/>
      <c r="S504" s="615"/>
      <c r="T504" s="615"/>
      <c r="U504" s="615"/>
      <c r="V504" s="615"/>
      <c r="W504" s="615"/>
      <c r="X504" s="615"/>
      <c r="Y504" s="615"/>
      <c r="Z504" s="615"/>
      <c r="AA504" s="615"/>
      <c r="AB504" s="615"/>
      <c r="AC504" s="615"/>
      <c r="AD504" s="615"/>
      <c r="AE504" s="615"/>
      <c r="AF504" s="615"/>
      <c r="AG504" s="615"/>
      <c r="AH504" s="615"/>
      <c r="AI504" s="615"/>
      <c r="AJ504" s="615"/>
      <c r="AK504" s="615"/>
      <c r="AL504" s="615"/>
      <c r="AM504" s="615"/>
      <c r="AN504" s="615"/>
      <c r="AO504" s="615"/>
      <c r="AP504" s="615"/>
      <c r="AQ504" s="615"/>
      <c r="AR504" s="615"/>
      <c r="AS504" s="615"/>
      <c r="AT504" s="615"/>
      <c r="AU504" s="615"/>
      <c r="AV504" s="615"/>
      <c r="AW504" s="615"/>
      <c r="AX504" s="615"/>
      <c r="AY504" s="615"/>
    </row>
    <row r="505" spans="1:51">
      <c r="A505" s="615"/>
      <c r="B505" s="615"/>
      <c r="C505" s="615"/>
      <c r="D505" s="615"/>
      <c r="E505" s="615"/>
      <c r="F505" s="615"/>
      <c r="G505" s="615"/>
      <c r="H505" s="615"/>
      <c r="I505" s="615"/>
      <c r="J505" s="615"/>
      <c r="K505" s="615"/>
      <c r="L505" s="615"/>
      <c r="M505" s="615"/>
      <c r="N505" s="615"/>
      <c r="O505" s="615"/>
      <c r="P505" s="615"/>
      <c r="Q505" s="615"/>
      <c r="R505" s="615"/>
      <c r="S505" s="615"/>
      <c r="T505" s="615"/>
      <c r="U505" s="615"/>
      <c r="V505" s="615"/>
      <c r="W505" s="615"/>
      <c r="X505" s="615"/>
      <c r="Y505" s="615"/>
      <c r="Z505" s="615"/>
      <c r="AA505" s="615"/>
      <c r="AB505" s="615"/>
      <c r="AC505" s="615"/>
      <c r="AD505" s="615"/>
      <c r="AE505" s="615"/>
      <c r="AF505" s="615"/>
      <c r="AG505" s="615"/>
      <c r="AH505" s="615"/>
      <c r="AI505" s="615"/>
      <c r="AJ505" s="615"/>
      <c r="AK505" s="615"/>
      <c r="AL505" s="615"/>
      <c r="AM505" s="615"/>
      <c r="AN505" s="615"/>
      <c r="AO505" s="615"/>
      <c r="AP505" s="615"/>
      <c r="AQ505" s="615"/>
      <c r="AR505" s="615"/>
      <c r="AS505" s="615"/>
      <c r="AT505" s="615"/>
      <c r="AU505" s="615"/>
      <c r="AV505" s="615"/>
      <c r="AW505" s="615"/>
      <c r="AX505" s="615"/>
      <c r="AY505" s="615"/>
    </row>
    <row r="506" spans="1:51">
      <c r="A506" s="615"/>
      <c r="B506" s="615"/>
      <c r="C506" s="615"/>
      <c r="D506" s="615"/>
      <c r="E506" s="615"/>
      <c r="F506" s="615"/>
      <c r="G506" s="615"/>
      <c r="H506" s="615"/>
      <c r="I506" s="615"/>
      <c r="J506" s="615"/>
      <c r="K506" s="615"/>
      <c r="L506" s="615"/>
      <c r="M506" s="615"/>
      <c r="N506" s="615"/>
      <c r="O506" s="615"/>
      <c r="P506" s="615"/>
      <c r="Q506" s="615"/>
      <c r="R506" s="615"/>
      <c r="S506" s="615"/>
      <c r="T506" s="615"/>
      <c r="U506" s="615"/>
      <c r="V506" s="615"/>
      <c r="W506" s="615"/>
      <c r="X506" s="615"/>
      <c r="Y506" s="615"/>
      <c r="Z506" s="615"/>
      <c r="AA506" s="615"/>
      <c r="AB506" s="615"/>
      <c r="AC506" s="615"/>
      <c r="AD506" s="615"/>
      <c r="AE506" s="615"/>
      <c r="AF506" s="615"/>
      <c r="AG506" s="615"/>
      <c r="AH506" s="615"/>
      <c r="AI506" s="615"/>
      <c r="AJ506" s="615"/>
      <c r="AK506" s="615"/>
      <c r="AL506" s="615"/>
      <c r="AM506" s="615"/>
      <c r="AN506" s="615"/>
      <c r="AO506" s="615"/>
      <c r="AP506" s="615"/>
      <c r="AQ506" s="615"/>
      <c r="AR506" s="615"/>
      <c r="AS506" s="615"/>
      <c r="AT506" s="615"/>
      <c r="AU506" s="615"/>
      <c r="AV506" s="615"/>
      <c r="AW506" s="615"/>
      <c r="AX506" s="615"/>
      <c r="AY506" s="615"/>
    </row>
    <row r="507" spans="1:51">
      <c r="A507" s="615"/>
      <c r="B507" s="615"/>
      <c r="C507" s="615"/>
      <c r="D507" s="615"/>
      <c r="E507" s="615"/>
      <c r="F507" s="615"/>
      <c r="G507" s="615"/>
      <c r="H507" s="615"/>
      <c r="I507" s="615"/>
      <c r="J507" s="615"/>
      <c r="K507" s="615"/>
      <c r="L507" s="615"/>
      <c r="M507" s="615"/>
      <c r="N507" s="615"/>
      <c r="O507" s="615"/>
      <c r="P507" s="615"/>
      <c r="Q507" s="615"/>
      <c r="R507" s="615"/>
      <c r="S507" s="615"/>
      <c r="T507" s="615"/>
      <c r="U507" s="615"/>
      <c r="V507" s="615"/>
      <c r="W507" s="615"/>
      <c r="X507" s="615"/>
      <c r="Y507" s="615"/>
      <c r="Z507" s="615"/>
      <c r="AA507" s="615"/>
      <c r="AB507" s="615"/>
      <c r="AC507" s="615"/>
      <c r="AD507" s="615"/>
      <c r="AE507" s="615"/>
      <c r="AF507" s="615"/>
      <c r="AG507" s="615"/>
      <c r="AH507" s="615"/>
      <c r="AI507" s="615"/>
      <c r="AJ507" s="615"/>
      <c r="AK507" s="615"/>
      <c r="AL507" s="615"/>
      <c r="AM507" s="615"/>
      <c r="AN507" s="615"/>
      <c r="AO507" s="615"/>
      <c r="AP507" s="615"/>
      <c r="AQ507" s="615"/>
      <c r="AR507" s="615"/>
      <c r="AS507" s="615"/>
      <c r="AT507" s="615"/>
      <c r="AU507" s="615"/>
      <c r="AV507" s="615"/>
      <c r="AW507" s="615"/>
      <c r="AX507" s="615"/>
      <c r="AY507" s="615"/>
    </row>
    <row r="508" spans="1:51">
      <c r="A508" s="615"/>
      <c r="B508" s="615"/>
      <c r="C508" s="615"/>
      <c r="D508" s="615"/>
      <c r="E508" s="615"/>
      <c r="F508" s="615"/>
      <c r="G508" s="615"/>
      <c r="H508" s="615"/>
      <c r="I508" s="615"/>
      <c r="J508" s="615"/>
      <c r="K508" s="615"/>
      <c r="L508" s="615"/>
      <c r="M508" s="615"/>
      <c r="N508" s="615"/>
      <c r="O508" s="615"/>
      <c r="P508" s="615"/>
      <c r="Q508" s="615"/>
      <c r="R508" s="615"/>
      <c r="S508" s="615"/>
      <c r="T508" s="615"/>
      <c r="U508" s="615"/>
      <c r="V508" s="615"/>
      <c r="W508" s="615"/>
      <c r="X508" s="615"/>
      <c r="Y508" s="615"/>
      <c r="Z508" s="615"/>
      <c r="AA508" s="615"/>
      <c r="AB508" s="615"/>
      <c r="AC508" s="615"/>
      <c r="AD508" s="615"/>
      <c r="AE508" s="615"/>
      <c r="AF508" s="615"/>
      <c r="AG508" s="615"/>
      <c r="AH508" s="615"/>
      <c r="AI508" s="615"/>
      <c r="AJ508" s="615"/>
      <c r="AK508" s="615"/>
      <c r="AL508" s="615"/>
      <c r="AM508" s="615"/>
      <c r="AN508" s="615"/>
      <c r="AO508" s="615"/>
      <c r="AP508" s="615"/>
      <c r="AQ508" s="615"/>
      <c r="AR508" s="615"/>
      <c r="AS508" s="615"/>
      <c r="AT508" s="615"/>
      <c r="AU508" s="615"/>
      <c r="AV508" s="615"/>
      <c r="AW508" s="615"/>
      <c r="AX508" s="615"/>
      <c r="AY508" s="615"/>
    </row>
    <row r="509" spans="1:51">
      <c r="A509" s="615"/>
      <c r="B509" s="615"/>
      <c r="C509" s="615"/>
      <c r="D509" s="615"/>
      <c r="E509" s="615"/>
      <c r="F509" s="615"/>
      <c r="G509" s="615"/>
      <c r="H509" s="615"/>
      <c r="I509" s="615"/>
      <c r="J509" s="615"/>
      <c r="K509" s="615"/>
      <c r="L509" s="615"/>
      <c r="M509" s="615"/>
      <c r="N509" s="615"/>
      <c r="O509" s="615"/>
      <c r="P509" s="615"/>
      <c r="Q509" s="615"/>
      <c r="R509" s="615"/>
      <c r="S509" s="615"/>
      <c r="T509" s="615"/>
      <c r="U509" s="615"/>
      <c r="V509" s="615"/>
      <c r="W509" s="615"/>
      <c r="X509" s="615"/>
      <c r="Y509" s="615"/>
      <c r="Z509" s="615"/>
      <c r="AA509" s="615"/>
      <c r="AB509" s="615"/>
      <c r="AC509" s="615"/>
      <c r="AD509" s="615"/>
      <c r="AE509" s="615"/>
      <c r="AF509" s="615"/>
      <c r="AG509" s="615"/>
      <c r="AH509" s="615"/>
      <c r="AI509" s="615"/>
      <c r="AJ509" s="615"/>
      <c r="AK509" s="615"/>
      <c r="AL509" s="615"/>
      <c r="AM509" s="615"/>
      <c r="AN509" s="615"/>
      <c r="AO509" s="615"/>
      <c r="AP509" s="615"/>
      <c r="AQ509" s="615"/>
      <c r="AR509" s="615"/>
      <c r="AS509" s="615"/>
      <c r="AT509" s="615"/>
      <c r="AU509" s="615"/>
      <c r="AV509" s="615"/>
      <c r="AW509" s="615"/>
      <c r="AX509" s="615"/>
      <c r="AY509" s="615"/>
    </row>
    <row r="510" spans="1:51">
      <c r="A510" s="615"/>
      <c r="B510" s="615"/>
      <c r="C510" s="615"/>
      <c r="D510" s="615"/>
      <c r="E510" s="615"/>
      <c r="F510" s="615"/>
      <c r="G510" s="615"/>
      <c r="H510" s="615"/>
      <c r="I510" s="615"/>
      <c r="J510" s="615"/>
      <c r="K510" s="615"/>
      <c r="L510" s="615"/>
      <c r="M510" s="615"/>
      <c r="N510" s="615"/>
      <c r="O510" s="615"/>
      <c r="P510" s="615"/>
      <c r="Q510" s="615"/>
      <c r="R510" s="615"/>
      <c r="S510" s="615"/>
      <c r="T510" s="615"/>
      <c r="U510" s="615"/>
      <c r="V510" s="615"/>
      <c r="W510" s="615"/>
      <c r="X510" s="615"/>
      <c r="Y510" s="615"/>
      <c r="Z510" s="615"/>
      <c r="AA510" s="615"/>
      <c r="AB510" s="615"/>
      <c r="AC510" s="615"/>
      <c r="AD510" s="615"/>
      <c r="AE510" s="615"/>
      <c r="AF510" s="615"/>
      <c r="AG510" s="615"/>
      <c r="AH510" s="615"/>
      <c r="AI510" s="615"/>
      <c r="AJ510" s="615"/>
      <c r="AK510" s="615"/>
      <c r="AL510" s="615"/>
      <c r="AM510" s="615"/>
      <c r="AN510" s="615"/>
      <c r="AO510" s="615"/>
      <c r="AP510" s="615"/>
      <c r="AQ510" s="615"/>
      <c r="AR510" s="615"/>
      <c r="AS510" s="615"/>
      <c r="AT510" s="615"/>
      <c r="AU510" s="615"/>
      <c r="AV510" s="615"/>
      <c r="AW510" s="615"/>
      <c r="AX510" s="615"/>
      <c r="AY510" s="615"/>
    </row>
    <row r="511" spans="1:51">
      <c r="A511" s="615"/>
      <c r="B511" s="615"/>
      <c r="C511" s="615"/>
      <c r="D511" s="615"/>
      <c r="E511" s="615"/>
      <c r="F511" s="615"/>
      <c r="G511" s="615"/>
      <c r="H511" s="615"/>
      <c r="I511" s="615"/>
      <c r="J511" s="615"/>
      <c r="K511" s="615"/>
      <c r="L511" s="615"/>
      <c r="M511" s="615"/>
      <c r="N511" s="615"/>
      <c r="O511" s="615"/>
      <c r="P511" s="615"/>
      <c r="Q511" s="615"/>
      <c r="R511" s="615"/>
      <c r="S511" s="615"/>
      <c r="T511" s="615"/>
      <c r="U511" s="615"/>
      <c r="V511" s="615"/>
      <c r="W511" s="615"/>
      <c r="X511" s="615"/>
      <c r="Y511" s="615"/>
      <c r="Z511" s="615"/>
      <c r="AA511" s="615"/>
      <c r="AB511" s="615"/>
      <c r="AC511" s="615"/>
      <c r="AD511" s="615"/>
      <c r="AE511" s="615"/>
      <c r="AF511" s="615"/>
      <c r="AG511" s="615"/>
      <c r="AH511" s="615"/>
      <c r="AI511" s="615"/>
      <c r="AJ511" s="615"/>
      <c r="AK511" s="615"/>
      <c r="AL511" s="615"/>
      <c r="AM511" s="615"/>
      <c r="AN511" s="615"/>
      <c r="AO511" s="615"/>
      <c r="AP511" s="615"/>
      <c r="AQ511" s="615"/>
      <c r="AR511" s="615"/>
      <c r="AS511" s="615"/>
      <c r="AT511" s="615"/>
      <c r="AU511" s="615"/>
      <c r="AV511" s="615"/>
      <c r="AW511" s="615"/>
      <c r="AX511" s="615"/>
      <c r="AY511" s="615"/>
    </row>
    <row r="512" spans="1:51">
      <c r="A512" s="615"/>
      <c r="B512" s="615"/>
      <c r="C512" s="615"/>
      <c r="D512" s="615"/>
      <c r="E512" s="615"/>
      <c r="F512" s="615"/>
      <c r="G512" s="615"/>
      <c r="H512" s="615"/>
      <c r="I512" s="615"/>
      <c r="J512" s="615"/>
      <c r="K512" s="615"/>
      <c r="L512" s="615"/>
      <c r="M512" s="615"/>
      <c r="N512" s="615"/>
      <c r="O512" s="615"/>
      <c r="P512" s="615"/>
      <c r="Q512" s="615"/>
      <c r="R512" s="615"/>
      <c r="S512" s="615"/>
      <c r="T512" s="615"/>
      <c r="U512" s="615"/>
      <c r="V512" s="615"/>
      <c r="W512" s="615"/>
      <c r="X512" s="615"/>
      <c r="Y512" s="615"/>
      <c r="Z512" s="615"/>
      <c r="AA512" s="615"/>
      <c r="AB512" s="615"/>
      <c r="AC512" s="615"/>
      <c r="AD512" s="615"/>
      <c r="AE512" s="615"/>
      <c r="AF512" s="615"/>
      <c r="AG512" s="615"/>
      <c r="AH512" s="615"/>
      <c r="AI512" s="615"/>
      <c r="AJ512" s="615"/>
      <c r="AK512" s="615"/>
      <c r="AL512" s="615"/>
      <c r="AM512" s="615"/>
      <c r="AN512" s="615"/>
      <c r="AO512" s="615"/>
      <c r="AP512" s="615"/>
      <c r="AQ512" s="615"/>
      <c r="AR512" s="615"/>
      <c r="AS512" s="615"/>
      <c r="AT512" s="615"/>
      <c r="AU512" s="615"/>
      <c r="AV512" s="615"/>
      <c r="AW512" s="615"/>
      <c r="AX512" s="615"/>
      <c r="AY512" s="615"/>
    </row>
    <row r="513" spans="1:51">
      <c r="A513" s="615"/>
      <c r="B513" s="615"/>
      <c r="C513" s="615"/>
      <c r="D513" s="615"/>
      <c r="E513" s="615"/>
      <c r="F513" s="615"/>
      <c r="G513" s="615"/>
      <c r="H513" s="615"/>
      <c r="I513" s="615"/>
      <c r="J513" s="615"/>
      <c r="K513" s="615"/>
      <c r="L513" s="615"/>
      <c r="M513" s="615"/>
      <c r="N513" s="615"/>
      <c r="O513" s="615"/>
      <c r="P513" s="615"/>
      <c r="Q513" s="615"/>
      <c r="R513" s="615"/>
      <c r="S513" s="615"/>
      <c r="T513" s="615"/>
      <c r="U513" s="615"/>
      <c r="V513" s="615"/>
      <c r="W513" s="615"/>
      <c r="X513" s="615"/>
      <c r="Y513" s="615"/>
      <c r="Z513" s="615"/>
      <c r="AA513" s="615"/>
      <c r="AB513" s="615"/>
      <c r="AC513" s="615"/>
      <c r="AD513" s="615"/>
      <c r="AE513" s="615"/>
      <c r="AF513" s="615"/>
      <c r="AG513" s="615"/>
      <c r="AH513" s="615"/>
      <c r="AI513" s="615"/>
      <c r="AJ513" s="615"/>
      <c r="AK513" s="615"/>
      <c r="AL513" s="615"/>
      <c r="AM513" s="615"/>
      <c r="AN513" s="615"/>
      <c r="AO513" s="615"/>
      <c r="AP513" s="615"/>
      <c r="AQ513" s="615"/>
      <c r="AR513" s="615"/>
      <c r="AS513" s="615"/>
      <c r="AT513" s="615"/>
      <c r="AU513" s="615"/>
      <c r="AV513" s="615"/>
      <c r="AW513" s="615"/>
      <c r="AX513" s="615"/>
      <c r="AY513" s="615"/>
    </row>
    <row r="514" spans="1:51">
      <c r="A514" s="615"/>
      <c r="B514" s="615"/>
      <c r="C514" s="615"/>
      <c r="D514" s="615"/>
      <c r="E514" s="615"/>
      <c r="F514" s="615"/>
      <c r="G514" s="615"/>
      <c r="H514" s="615"/>
      <c r="I514" s="615"/>
      <c r="J514" s="615"/>
      <c r="K514" s="615"/>
      <c r="L514" s="615"/>
      <c r="M514" s="615"/>
      <c r="N514" s="615"/>
      <c r="O514" s="615"/>
      <c r="P514" s="615"/>
      <c r="Q514" s="615"/>
      <c r="R514" s="615"/>
      <c r="S514" s="615"/>
      <c r="T514" s="615"/>
      <c r="U514" s="615"/>
      <c r="V514" s="615"/>
      <c r="W514" s="615"/>
      <c r="X514" s="615"/>
      <c r="Y514" s="615"/>
      <c r="Z514" s="615"/>
      <c r="AA514" s="615"/>
      <c r="AB514" s="615"/>
      <c r="AC514" s="615"/>
      <c r="AD514" s="615"/>
      <c r="AE514" s="615"/>
      <c r="AF514" s="615"/>
      <c r="AG514" s="615"/>
      <c r="AH514" s="615"/>
      <c r="AI514" s="615"/>
      <c r="AJ514" s="615"/>
      <c r="AK514" s="615"/>
      <c r="AL514" s="615"/>
      <c r="AM514" s="615"/>
      <c r="AN514" s="615"/>
      <c r="AO514" s="615"/>
      <c r="AP514" s="615"/>
      <c r="AQ514" s="615"/>
      <c r="AR514" s="615"/>
      <c r="AS514" s="615"/>
      <c r="AT514" s="615"/>
      <c r="AU514" s="615"/>
      <c r="AV514" s="615"/>
      <c r="AW514" s="615"/>
      <c r="AX514" s="615"/>
      <c r="AY514" s="615"/>
    </row>
    <row r="515" spans="1:51">
      <c r="A515" s="615"/>
      <c r="B515" s="615"/>
      <c r="C515" s="615"/>
      <c r="D515" s="615"/>
      <c r="E515" s="615"/>
      <c r="F515" s="615"/>
      <c r="G515" s="615"/>
      <c r="H515" s="615"/>
      <c r="I515" s="615"/>
      <c r="J515" s="615"/>
      <c r="K515" s="615"/>
      <c r="L515" s="615"/>
      <c r="M515" s="615"/>
      <c r="N515" s="615"/>
      <c r="O515" s="615"/>
      <c r="P515" s="615"/>
      <c r="Q515" s="615"/>
      <c r="R515" s="615"/>
      <c r="S515" s="615"/>
      <c r="T515" s="615"/>
      <c r="U515" s="615"/>
      <c r="V515" s="615"/>
      <c r="W515" s="615"/>
      <c r="X515" s="615"/>
      <c r="Y515" s="615"/>
      <c r="Z515" s="615"/>
      <c r="AA515" s="615"/>
      <c r="AB515" s="615"/>
      <c r="AC515" s="615"/>
      <c r="AD515" s="615"/>
      <c r="AE515" s="615"/>
      <c r="AF515" s="615"/>
      <c r="AG515" s="615"/>
      <c r="AH515" s="615"/>
      <c r="AI515" s="615"/>
      <c r="AJ515" s="615"/>
      <c r="AK515" s="615"/>
      <c r="AL515" s="615"/>
      <c r="AM515" s="615"/>
      <c r="AN515" s="615"/>
      <c r="AO515" s="615"/>
      <c r="AP515" s="615"/>
      <c r="AQ515" s="615"/>
      <c r="AR515" s="615"/>
      <c r="AS515" s="615"/>
      <c r="AT515" s="615"/>
      <c r="AU515" s="615"/>
      <c r="AV515" s="615"/>
      <c r="AW515" s="615"/>
      <c r="AX515" s="615"/>
      <c r="AY515" s="615"/>
    </row>
    <row r="516" spans="1:51">
      <c r="A516" s="615"/>
      <c r="B516" s="615"/>
      <c r="C516" s="615"/>
      <c r="D516" s="615"/>
      <c r="E516" s="615"/>
      <c r="F516" s="615"/>
      <c r="G516" s="615"/>
      <c r="H516" s="615"/>
      <c r="I516" s="615"/>
      <c r="J516" s="615"/>
      <c r="K516" s="615"/>
      <c r="L516" s="615"/>
      <c r="M516" s="615"/>
      <c r="N516" s="615"/>
      <c r="O516" s="615"/>
      <c r="P516" s="615"/>
      <c r="Q516" s="615"/>
      <c r="R516" s="615"/>
      <c r="S516" s="615"/>
      <c r="T516" s="615"/>
      <c r="U516" s="615"/>
      <c r="V516" s="615"/>
      <c r="W516" s="615"/>
      <c r="X516" s="615"/>
      <c r="Y516" s="615"/>
      <c r="Z516" s="615"/>
      <c r="AA516" s="615"/>
      <c r="AB516" s="615"/>
      <c r="AC516" s="615"/>
      <c r="AD516" s="615"/>
      <c r="AE516" s="615"/>
      <c r="AF516" s="615"/>
      <c r="AG516" s="615"/>
      <c r="AH516" s="615"/>
      <c r="AI516" s="615"/>
      <c r="AJ516" s="615"/>
      <c r="AK516" s="615"/>
      <c r="AL516" s="615"/>
      <c r="AM516" s="615"/>
      <c r="AN516" s="615"/>
      <c r="AO516" s="615"/>
      <c r="AP516" s="615"/>
      <c r="AQ516" s="615"/>
      <c r="AR516" s="615"/>
      <c r="AS516" s="615"/>
      <c r="AT516" s="615"/>
      <c r="AU516" s="615"/>
      <c r="AV516" s="615"/>
      <c r="AW516" s="615"/>
      <c r="AX516" s="615"/>
      <c r="AY516" s="615"/>
    </row>
    <row r="517" spans="1:51">
      <c r="A517" s="615"/>
      <c r="B517" s="615"/>
      <c r="C517" s="615"/>
      <c r="D517" s="615"/>
      <c r="E517" s="615"/>
      <c r="F517" s="615"/>
      <c r="G517" s="615"/>
      <c r="H517" s="615"/>
      <c r="I517" s="615"/>
      <c r="J517" s="615"/>
      <c r="K517" s="615"/>
      <c r="L517" s="615"/>
      <c r="M517" s="615"/>
      <c r="N517" s="615"/>
      <c r="O517" s="615"/>
      <c r="P517" s="615"/>
      <c r="Q517" s="615"/>
      <c r="R517" s="615"/>
      <c r="S517" s="615"/>
      <c r="T517" s="615"/>
      <c r="U517" s="615"/>
      <c r="V517" s="615"/>
      <c r="W517" s="615"/>
      <c r="X517" s="615"/>
      <c r="Y517" s="615"/>
      <c r="Z517" s="615"/>
      <c r="AA517" s="615"/>
      <c r="AB517" s="615"/>
      <c r="AC517" s="615"/>
      <c r="AD517" s="615"/>
      <c r="AE517" s="615"/>
      <c r="AF517" s="615"/>
      <c r="AG517" s="615"/>
      <c r="AH517" s="615"/>
      <c r="AI517" s="615"/>
      <c r="AJ517" s="615"/>
      <c r="AK517" s="615"/>
      <c r="AL517" s="615"/>
      <c r="AM517" s="615"/>
      <c r="AN517" s="615"/>
      <c r="AO517" s="615"/>
      <c r="AP517" s="615"/>
      <c r="AQ517" s="615"/>
      <c r="AR517" s="615"/>
      <c r="AS517" s="615"/>
      <c r="AT517" s="615"/>
      <c r="AU517" s="615"/>
      <c r="AV517" s="615"/>
      <c r="AW517" s="615"/>
      <c r="AX517" s="615"/>
      <c r="AY517" s="615"/>
    </row>
    <row r="518" spans="1:51">
      <c r="A518" s="615"/>
      <c r="B518" s="615"/>
      <c r="C518" s="615"/>
      <c r="D518" s="615"/>
      <c r="E518" s="615"/>
      <c r="F518" s="615"/>
      <c r="G518" s="615"/>
      <c r="H518" s="615"/>
      <c r="I518" s="615"/>
      <c r="J518" s="615"/>
      <c r="K518" s="615"/>
      <c r="L518" s="615"/>
      <c r="M518" s="615"/>
      <c r="N518" s="615"/>
      <c r="O518" s="615"/>
      <c r="P518" s="615"/>
      <c r="Q518" s="615"/>
      <c r="R518" s="615"/>
      <c r="S518" s="615"/>
      <c r="T518" s="615"/>
      <c r="U518" s="615"/>
      <c r="V518" s="615"/>
      <c r="W518" s="615"/>
      <c r="X518" s="615"/>
      <c r="Y518" s="615"/>
      <c r="Z518" s="615"/>
      <c r="AA518" s="615"/>
      <c r="AB518" s="615"/>
      <c r="AC518" s="615"/>
      <c r="AD518" s="615"/>
      <c r="AE518" s="615"/>
      <c r="AF518" s="615"/>
      <c r="AG518" s="615"/>
      <c r="AH518" s="615"/>
      <c r="AI518" s="615"/>
      <c r="AJ518" s="615"/>
      <c r="AK518" s="615"/>
      <c r="AL518" s="615"/>
      <c r="AM518" s="615"/>
      <c r="AN518" s="615"/>
      <c r="AO518" s="615"/>
      <c r="AP518" s="615"/>
      <c r="AQ518" s="615"/>
      <c r="AR518" s="615"/>
      <c r="AS518" s="615"/>
      <c r="AT518" s="615"/>
      <c r="AU518" s="615"/>
      <c r="AV518" s="615"/>
      <c r="AW518" s="615"/>
      <c r="AX518" s="615"/>
      <c r="AY518" s="615"/>
    </row>
    <row r="519" spans="1:51">
      <c r="A519" s="615"/>
      <c r="B519" s="615"/>
      <c r="C519" s="615"/>
      <c r="D519" s="615"/>
      <c r="E519" s="615"/>
      <c r="F519" s="615"/>
      <c r="G519" s="615"/>
      <c r="H519" s="615"/>
      <c r="I519" s="615"/>
      <c r="J519" s="615"/>
      <c r="K519" s="615"/>
      <c r="L519" s="615"/>
      <c r="M519" s="615"/>
      <c r="N519" s="615"/>
      <c r="O519" s="615"/>
      <c r="P519" s="615"/>
      <c r="Q519" s="615"/>
      <c r="R519" s="615"/>
      <c r="S519" s="615"/>
      <c r="T519" s="615"/>
      <c r="U519" s="615"/>
      <c r="V519" s="615"/>
      <c r="W519" s="615"/>
      <c r="X519" s="615"/>
      <c r="Y519" s="615"/>
      <c r="Z519" s="615"/>
      <c r="AA519" s="615"/>
      <c r="AB519" s="615"/>
      <c r="AC519" s="615"/>
      <c r="AD519" s="615"/>
      <c r="AE519" s="615"/>
      <c r="AF519" s="615"/>
      <c r="AG519" s="615"/>
      <c r="AH519" s="615"/>
      <c r="AI519" s="615"/>
      <c r="AJ519" s="615"/>
      <c r="AK519" s="615"/>
      <c r="AL519" s="615"/>
      <c r="AM519" s="615"/>
      <c r="AN519" s="615"/>
      <c r="AO519" s="615"/>
      <c r="AP519" s="615"/>
      <c r="AQ519" s="615"/>
      <c r="AR519" s="615"/>
      <c r="AS519" s="615"/>
      <c r="AT519" s="615"/>
      <c r="AU519" s="615"/>
      <c r="AV519" s="615"/>
      <c r="AW519" s="615"/>
      <c r="AX519" s="615"/>
      <c r="AY519" s="615"/>
    </row>
    <row r="520" spans="1:51">
      <c r="A520" s="615"/>
      <c r="B520" s="615"/>
      <c r="C520" s="615"/>
      <c r="D520" s="615"/>
      <c r="E520" s="615"/>
      <c r="F520" s="615"/>
      <c r="G520" s="615"/>
      <c r="H520" s="615"/>
      <c r="I520" s="615"/>
      <c r="J520" s="615"/>
      <c r="K520" s="615"/>
      <c r="L520" s="615"/>
      <c r="M520" s="615"/>
      <c r="N520" s="615"/>
      <c r="O520" s="615"/>
      <c r="P520" s="615"/>
      <c r="Q520" s="615"/>
      <c r="R520" s="615"/>
      <c r="S520" s="615"/>
      <c r="T520" s="615"/>
      <c r="U520" s="615"/>
      <c r="V520" s="615"/>
      <c r="W520" s="615"/>
      <c r="X520" s="615"/>
      <c r="Y520" s="615"/>
      <c r="Z520" s="615"/>
      <c r="AA520" s="615"/>
      <c r="AB520" s="615"/>
      <c r="AC520" s="615"/>
      <c r="AD520" s="615"/>
      <c r="AE520" s="615"/>
      <c r="AF520" s="615"/>
      <c r="AG520" s="615"/>
      <c r="AH520" s="615"/>
      <c r="AI520" s="615"/>
      <c r="AJ520" s="615"/>
      <c r="AK520" s="615"/>
      <c r="AL520" s="615"/>
      <c r="AM520" s="615"/>
      <c r="AN520" s="615"/>
      <c r="AO520" s="615"/>
      <c r="AP520" s="615"/>
      <c r="AQ520" s="615"/>
      <c r="AR520" s="615"/>
      <c r="AS520" s="615"/>
      <c r="AT520" s="615"/>
      <c r="AU520" s="615"/>
      <c r="AV520" s="615"/>
      <c r="AW520" s="615"/>
      <c r="AX520" s="615"/>
      <c r="AY520" s="615"/>
    </row>
    <row r="521" spans="1:51">
      <c r="A521" s="615"/>
      <c r="B521" s="615"/>
      <c r="C521" s="615"/>
      <c r="D521" s="615"/>
      <c r="E521" s="615"/>
      <c r="F521" s="615"/>
      <c r="G521" s="615"/>
      <c r="H521" s="615"/>
      <c r="I521" s="615"/>
      <c r="J521" s="615"/>
      <c r="K521" s="615"/>
      <c r="L521" s="615"/>
      <c r="M521" s="615"/>
      <c r="N521" s="615"/>
      <c r="O521" s="615"/>
      <c r="P521" s="615"/>
      <c r="Q521" s="615"/>
      <c r="R521" s="615"/>
      <c r="S521" s="615"/>
      <c r="T521" s="615"/>
      <c r="U521" s="615"/>
      <c r="V521" s="615"/>
      <c r="W521" s="615"/>
      <c r="X521" s="615"/>
      <c r="Y521" s="615"/>
      <c r="Z521" s="615"/>
      <c r="AA521" s="615"/>
      <c r="AB521" s="615"/>
      <c r="AC521" s="615"/>
      <c r="AD521" s="615"/>
      <c r="AE521" s="615"/>
      <c r="AF521" s="615"/>
      <c r="AG521" s="615"/>
      <c r="AH521" s="615"/>
      <c r="AI521" s="615"/>
      <c r="AJ521" s="615"/>
      <c r="AK521" s="615"/>
      <c r="AL521" s="615"/>
      <c r="AM521" s="615"/>
      <c r="AN521" s="615"/>
      <c r="AO521" s="615"/>
      <c r="AP521" s="615"/>
      <c r="AQ521" s="615"/>
      <c r="AR521" s="615"/>
      <c r="AS521" s="615"/>
      <c r="AT521" s="615"/>
      <c r="AU521" s="615"/>
      <c r="AV521" s="615"/>
      <c r="AW521" s="615"/>
      <c r="AX521" s="615"/>
      <c r="AY521" s="615"/>
    </row>
    <row r="522" spans="1:51">
      <c r="A522" s="615"/>
      <c r="B522" s="615"/>
      <c r="C522" s="615"/>
      <c r="D522" s="615"/>
      <c r="E522" s="615"/>
      <c r="F522" s="615"/>
      <c r="G522" s="615"/>
      <c r="H522" s="615"/>
      <c r="I522" s="615"/>
      <c r="J522" s="615"/>
      <c r="K522" s="615"/>
      <c r="L522" s="615"/>
      <c r="M522" s="615"/>
      <c r="N522" s="615"/>
      <c r="O522" s="615"/>
      <c r="P522" s="615"/>
      <c r="Q522" s="615"/>
      <c r="R522" s="615"/>
      <c r="S522" s="615"/>
      <c r="T522" s="615"/>
      <c r="U522" s="615"/>
      <c r="V522" s="615"/>
      <c r="W522" s="615"/>
      <c r="X522" s="615"/>
      <c r="Y522" s="615"/>
      <c r="Z522" s="615"/>
      <c r="AA522" s="615"/>
      <c r="AB522" s="615"/>
      <c r="AC522" s="615"/>
      <c r="AD522" s="615"/>
      <c r="AE522" s="615"/>
      <c r="AF522" s="615"/>
      <c r="AG522" s="615"/>
      <c r="AH522" s="615"/>
      <c r="AI522" s="615"/>
      <c r="AJ522" s="615"/>
      <c r="AK522" s="615"/>
      <c r="AL522" s="615"/>
      <c r="AM522" s="615"/>
      <c r="AN522" s="615"/>
      <c r="AO522" s="615"/>
      <c r="AP522" s="615"/>
      <c r="AQ522" s="615"/>
      <c r="AR522" s="615"/>
      <c r="AS522" s="615"/>
      <c r="AT522" s="615"/>
      <c r="AU522" s="615"/>
      <c r="AV522" s="615"/>
      <c r="AW522" s="615"/>
      <c r="AX522" s="615"/>
      <c r="AY522" s="615"/>
    </row>
    <row r="523" spans="1:51">
      <c r="A523" s="615"/>
      <c r="B523" s="615"/>
      <c r="C523" s="615"/>
      <c r="D523" s="615"/>
      <c r="E523" s="615"/>
      <c r="F523" s="615"/>
      <c r="G523" s="615"/>
      <c r="H523" s="615"/>
      <c r="I523" s="615"/>
      <c r="J523" s="615"/>
      <c r="K523" s="615"/>
      <c r="L523" s="615"/>
      <c r="M523" s="615"/>
      <c r="N523" s="615"/>
      <c r="O523" s="615"/>
      <c r="P523" s="615"/>
      <c r="Q523" s="615"/>
      <c r="R523" s="615"/>
      <c r="S523" s="615"/>
      <c r="T523" s="615"/>
      <c r="U523" s="615"/>
      <c r="V523" s="615"/>
      <c r="W523" s="615"/>
      <c r="X523" s="615"/>
      <c r="Y523" s="615"/>
      <c r="Z523" s="615"/>
      <c r="AA523" s="615"/>
      <c r="AB523" s="615"/>
      <c r="AC523" s="615"/>
      <c r="AD523" s="615"/>
      <c r="AE523" s="615"/>
      <c r="AF523" s="615"/>
      <c r="AG523" s="615"/>
      <c r="AH523" s="615"/>
      <c r="AI523" s="615"/>
      <c r="AJ523" s="615"/>
      <c r="AK523" s="615"/>
      <c r="AL523" s="615"/>
      <c r="AM523" s="615"/>
      <c r="AN523" s="615"/>
      <c r="AO523" s="615"/>
      <c r="AP523" s="615"/>
      <c r="AQ523" s="615"/>
      <c r="AR523" s="615"/>
      <c r="AS523" s="615"/>
      <c r="AT523" s="615"/>
      <c r="AU523" s="615"/>
      <c r="AV523" s="615"/>
      <c r="AW523" s="615"/>
      <c r="AX523" s="615"/>
      <c r="AY523" s="615"/>
    </row>
    <row r="524" spans="1:51">
      <c r="A524" s="615"/>
      <c r="B524" s="615"/>
      <c r="C524" s="615"/>
      <c r="D524" s="615"/>
      <c r="E524" s="615"/>
      <c r="F524" s="615"/>
      <c r="G524" s="615"/>
      <c r="H524" s="615"/>
      <c r="I524" s="615"/>
      <c r="J524" s="615"/>
      <c r="K524" s="615"/>
      <c r="L524" s="615"/>
      <c r="M524" s="615"/>
      <c r="N524" s="615"/>
      <c r="O524" s="615"/>
      <c r="P524" s="615"/>
      <c r="Q524" s="615"/>
      <c r="R524" s="615"/>
      <c r="S524" s="615"/>
      <c r="T524" s="615"/>
      <c r="U524" s="615"/>
      <c r="V524" s="615"/>
      <c r="W524" s="615"/>
      <c r="X524" s="615"/>
      <c r="Y524" s="615"/>
      <c r="Z524" s="615"/>
      <c r="AA524" s="615"/>
      <c r="AB524" s="615"/>
      <c r="AC524" s="615"/>
      <c r="AD524" s="615"/>
      <c r="AE524" s="615"/>
      <c r="AF524" s="615"/>
      <c r="AG524" s="615"/>
      <c r="AH524" s="615"/>
      <c r="AI524" s="615"/>
      <c r="AJ524" s="615"/>
      <c r="AK524" s="615"/>
      <c r="AL524" s="615"/>
      <c r="AM524" s="615"/>
      <c r="AN524" s="615"/>
      <c r="AO524" s="615"/>
      <c r="AP524" s="615"/>
      <c r="AQ524" s="615"/>
      <c r="AR524" s="615"/>
      <c r="AS524" s="615"/>
      <c r="AT524" s="615"/>
      <c r="AU524" s="615"/>
      <c r="AV524" s="615"/>
      <c r="AW524" s="615"/>
      <c r="AX524" s="615"/>
      <c r="AY524" s="615"/>
    </row>
    <row r="525" spans="1:51">
      <c r="A525" s="615"/>
      <c r="B525" s="615"/>
      <c r="C525" s="615"/>
      <c r="D525" s="615"/>
      <c r="E525" s="615"/>
      <c r="F525" s="615"/>
      <c r="G525" s="615"/>
      <c r="H525" s="615"/>
      <c r="I525" s="615"/>
      <c r="J525" s="615"/>
      <c r="K525" s="615"/>
      <c r="L525" s="615"/>
      <c r="M525" s="615"/>
      <c r="N525" s="615"/>
      <c r="O525" s="615"/>
      <c r="P525" s="615"/>
      <c r="Q525" s="615"/>
      <c r="R525" s="615"/>
      <c r="S525" s="615"/>
      <c r="T525" s="615"/>
      <c r="U525" s="615"/>
      <c r="V525" s="615"/>
      <c r="W525" s="615"/>
      <c r="X525" s="615"/>
      <c r="Y525" s="615"/>
      <c r="Z525" s="615"/>
      <c r="AA525" s="615"/>
      <c r="AB525" s="615"/>
      <c r="AC525" s="615"/>
      <c r="AD525" s="615"/>
      <c r="AE525" s="615"/>
      <c r="AF525" s="615"/>
      <c r="AG525" s="615"/>
      <c r="AH525" s="615"/>
      <c r="AI525" s="615"/>
      <c r="AJ525" s="615"/>
      <c r="AK525" s="615"/>
      <c r="AL525" s="615"/>
      <c r="AM525" s="615"/>
      <c r="AN525" s="615"/>
      <c r="AO525" s="615"/>
      <c r="AP525" s="615"/>
      <c r="AQ525" s="615"/>
      <c r="AR525" s="615"/>
      <c r="AS525" s="615"/>
      <c r="AT525" s="615"/>
      <c r="AU525" s="615"/>
      <c r="AV525" s="615"/>
      <c r="AW525" s="615"/>
      <c r="AX525" s="615"/>
      <c r="AY525" s="615"/>
    </row>
    <row r="526" spans="1:51">
      <c r="A526" s="615"/>
      <c r="B526" s="615"/>
      <c r="C526" s="615"/>
      <c r="D526" s="615"/>
      <c r="E526" s="615"/>
      <c r="F526" s="615"/>
      <c r="G526" s="615"/>
      <c r="H526" s="615"/>
      <c r="I526" s="615"/>
      <c r="J526" s="615"/>
      <c r="K526" s="615"/>
      <c r="L526" s="615"/>
      <c r="M526" s="615"/>
      <c r="N526" s="615"/>
      <c r="O526" s="615"/>
      <c r="P526" s="615"/>
      <c r="Q526" s="615"/>
      <c r="R526" s="615"/>
      <c r="S526" s="615"/>
      <c r="T526" s="615"/>
      <c r="U526" s="615"/>
      <c r="V526" s="615"/>
      <c r="W526" s="615"/>
      <c r="X526" s="615"/>
      <c r="Y526" s="615"/>
      <c r="Z526" s="615"/>
      <c r="AA526" s="615"/>
      <c r="AB526" s="615"/>
      <c r="AC526" s="615"/>
      <c r="AD526" s="615"/>
      <c r="AE526" s="615"/>
      <c r="AF526" s="615"/>
      <c r="AG526" s="615"/>
      <c r="AH526" s="615"/>
      <c r="AI526" s="615"/>
      <c r="AJ526" s="615"/>
      <c r="AK526" s="615"/>
      <c r="AL526" s="615"/>
      <c r="AM526" s="615"/>
      <c r="AN526" s="615"/>
      <c r="AO526" s="615"/>
      <c r="AP526" s="615"/>
      <c r="AQ526" s="615"/>
      <c r="AR526" s="615"/>
      <c r="AS526" s="615"/>
      <c r="AT526" s="615"/>
      <c r="AU526" s="615"/>
      <c r="AV526" s="615"/>
      <c r="AW526" s="615"/>
      <c r="AX526" s="615"/>
      <c r="AY526" s="615"/>
    </row>
    <row r="527" spans="1:51">
      <c r="A527" s="615"/>
      <c r="B527" s="615"/>
      <c r="C527" s="615"/>
      <c r="D527" s="615"/>
      <c r="E527" s="615"/>
      <c r="F527" s="615"/>
      <c r="G527" s="615"/>
      <c r="H527" s="615"/>
      <c r="I527" s="615"/>
      <c r="J527" s="615"/>
      <c r="K527" s="615"/>
      <c r="L527" s="615"/>
      <c r="M527" s="615"/>
      <c r="N527" s="615"/>
      <c r="O527" s="615"/>
      <c r="P527" s="615"/>
      <c r="Q527" s="615"/>
      <c r="R527" s="615"/>
      <c r="S527" s="615"/>
      <c r="T527" s="615"/>
      <c r="U527" s="615"/>
      <c r="V527" s="615"/>
      <c r="W527" s="615"/>
      <c r="X527" s="615"/>
      <c r="Y527" s="615"/>
      <c r="Z527" s="615"/>
      <c r="AA527" s="615"/>
      <c r="AB527" s="615"/>
      <c r="AC527" s="615"/>
      <c r="AD527" s="615"/>
      <c r="AE527" s="615"/>
      <c r="AF527" s="615"/>
      <c r="AG527" s="615"/>
      <c r="AH527" s="615"/>
      <c r="AI527" s="615"/>
      <c r="AJ527" s="615"/>
      <c r="AK527" s="615"/>
      <c r="AL527" s="615"/>
      <c r="AM527" s="615"/>
      <c r="AN527" s="615"/>
      <c r="AO527" s="615"/>
      <c r="AP527" s="615"/>
      <c r="AQ527" s="615"/>
      <c r="AR527" s="615"/>
      <c r="AS527" s="615"/>
      <c r="AT527" s="615"/>
      <c r="AU527" s="615"/>
      <c r="AV527" s="615"/>
      <c r="AW527" s="615"/>
      <c r="AX527" s="615"/>
      <c r="AY527" s="615"/>
    </row>
    <row r="528" spans="1:51">
      <c r="A528" s="615"/>
      <c r="B528" s="615"/>
      <c r="C528" s="615"/>
      <c r="D528" s="615"/>
      <c r="E528" s="615"/>
      <c r="F528" s="615"/>
      <c r="G528" s="615"/>
      <c r="H528" s="615"/>
      <c r="I528" s="615"/>
      <c r="J528" s="615"/>
      <c r="K528" s="615"/>
      <c r="L528" s="615"/>
      <c r="M528" s="615"/>
      <c r="N528" s="615"/>
      <c r="O528" s="615"/>
      <c r="P528" s="615"/>
      <c r="Q528" s="615"/>
      <c r="R528" s="615"/>
      <c r="S528" s="615"/>
      <c r="T528" s="615"/>
      <c r="U528" s="615"/>
      <c r="V528" s="615"/>
      <c r="W528" s="615"/>
      <c r="X528" s="615"/>
      <c r="Y528" s="615"/>
      <c r="Z528" s="615"/>
      <c r="AA528" s="615"/>
      <c r="AB528" s="615"/>
      <c r="AC528" s="615"/>
      <c r="AD528" s="615"/>
      <c r="AE528" s="615"/>
      <c r="AF528" s="615"/>
      <c r="AG528" s="615"/>
      <c r="AH528" s="615"/>
      <c r="AI528" s="615"/>
      <c r="AJ528" s="615"/>
      <c r="AK528" s="615"/>
      <c r="AL528" s="615"/>
      <c r="AM528" s="615"/>
      <c r="AN528" s="615"/>
      <c r="AO528" s="615"/>
      <c r="AP528" s="615"/>
      <c r="AQ528" s="615"/>
      <c r="AR528" s="615"/>
      <c r="AS528" s="615"/>
      <c r="AT528" s="615"/>
      <c r="AU528" s="615"/>
      <c r="AV528" s="615"/>
      <c r="AW528" s="615"/>
      <c r="AX528" s="615"/>
      <c r="AY528" s="615"/>
    </row>
    <row r="529" spans="1:51">
      <c r="A529" s="615"/>
      <c r="B529" s="615"/>
      <c r="C529" s="615"/>
      <c r="D529" s="615"/>
      <c r="E529" s="615"/>
      <c r="F529" s="615"/>
      <c r="G529" s="615"/>
      <c r="H529" s="615"/>
      <c r="I529" s="615"/>
      <c r="J529" s="615"/>
      <c r="K529" s="615"/>
      <c r="L529" s="615"/>
      <c r="M529" s="615"/>
      <c r="N529" s="615"/>
      <c r="O529" s="615"/>
      <c r="P529" s="615"/>
      <c r="Q529" s="615"/>
      <c r="R529" s="615"/>
      <c r="S529" s="615"/>
      <c r="T529" s="615"/>
      <c r="U529" s="615"/>
      <c r="V529" s="615"/>
      <c r="W529" s="615"/>
      <c r="X529" s="615"/>
      <c r="Y529" s="615"/>
      <c r="Z529" s="615"/>
      <c r="AA529" s="615"/>
      <c r="AB529" s="615"/>
      <c r="AC529" s="615"/>
      <c r="AD529" s="615"/>
      <c r="AE529" s="615"/>
      <c r="AF529" s="615"/>
      <c r="AG529" s="615"/>
      <c r="AH529" s="615"/>
      <c r="AI529" s="615"/>
      <c r="AJ529" s="615"/>
      <c r="AK529" s="615"/>
      <c r="AL529" s="615"/>
      <c r="AM529" s="615"/>
      <c r="AN529" s="615"/>
      <c r="AO529" s="615"/>
      <c r="AP529" s="615"/>
      <c r="AQ529" s="615"/>
      <c r="AR529" s="615"/>
      <c r="AS529" s="615"/>
      <c r="AT529" s="615"/>
      <c r="AU529" s="615"/>
      <c r="AV529" s="615"/>
      <c r="AW529" s="615"/>
      <c r="AX529" s="615"/>
      <c r="AY529" s="615"/>
    </row>
    <row r="530" spans="1:51">
      <c r="A530" s="615"/>
      <c r="B530" s="615"/>
      <c r="C530" s="615"/>
      <c r="D530" s="615"/>
      <c r="E530" s="615"/>
      <c r="F530" s="615"/>
      <c r="G530" s="615"/>
      <c r="H530" s="615"/>
      <c r="I530" s="615"/>
      <c r="J530" s="615"/>
      <c r="K530" s="615"/>
      <c r="L530" s="615"/>
      <c r="M530" s="615"/>
      <c r="N530" s="615"/>
      <c r="O530" s="615"/>
      <c r="P530" s="615"/>
      <c r="Q530" s="615"/>
      <c r="R530" s="615"/>
      <c r="S530" s="615"/>
      <c r="T530" s="615"/>
      <c r="U530" s="615"/>
      <c r="V530" s="615"/>
      <c r="W530" s="615"/>
      <c r="X530" s="615"/>
      <c r="Y530" s="615"/>
      <c r="Z530" s="615"/>
      <c r="AA530" s="615"/>
      <c r="AB530" s="615"/>
      <c r="AC530" s="615"/>
      <c r="AD530" s="615"/>
      <c r="AE530" s="615"/>
      <c r="AF530" s="615"/>
      <c r="AG530" s="615"/>
      <c r="AH530" s="615"/>
      <c r="AI530" s="615"/>
      <c r="AJ530" s="615"/>
      <c r="AK530" s="615"/>
      <c r="AL530" s="615"/>
      <c r="AM530" s="615"/>
      <c r="AN530" s="615"/>
      <c r="AO530" s="615"/>
      <c r="AP530" s="615"/>
      <c r="AQ530" s="615"/>
      <c r="AR530" s="615"/>
      <c r="AS530" s="615"/>
      <c r="AT530" s="615"/>
      <c r="AU530" s="615"/>
      <c r="AV530" s="615"/>
      <c r="AW530" s="615"/>
      <c r="AX530" s="615"/>
      <c r="AY530" s="615"/>
    </row>
    <row r="531" spans="1:51">
      <c r="A531" s="615"/>
      <c r="B531" s="615"/>
      <c r="C531" s="615"/>
      <c r="D531" s="615"/>
      <c r="E531" s="615"/>
      <c r="F531" s="615"/>
      <c r="G531" s="615"/>
      <c r="H531" s="615"/>
      <c r="I531" s="615"/>
      <c r="J531" s="615"/>
      <c r="K531" s="615"/>
      <c r="L531" s="615"/>
      <c r="M531" s="615"/>
      <c r="N531" s="615"/>
      <c r="O531" s="615"/>
      <c r="P531" s="615"/>
      <c r="Q531" s="615"/>
      <c r="R531" s="615"/>
      <c r="S531" s="615"/>
      <c r="T531" s="615"/>
      <c r="U531" s="615"/>
      <c r="V531" s="615"/>
      <c r="W531" s="615"/>
      <c r="X531" s="615"/>
      <c r="Y531" s="615"/>
      <c r="Z531" s="615"/>
      <c r="AA531" s="615"/>
      <c r="AB531" s="615"/>
      <c r="AC531" s="615"/>
      <c r="AD531" s="615"/>
      <c r="AE531" s="615"/>
      <c r="AF531" s="615"/>
      <c r="AG531" s="615"/>
      <c r="AH531" s="615"/>
      <c r="AI531" s="615"/>
      <c r="AJ531" s="615"/>
      <c r="AK531" s="615"/>
      <c r="AL531" s="615"/>
      <c r="AM531" s="615"/>
      <c r="AN531" s="615"/>
      <c r="AO531" s="615"/>
      <c r="AP531" s="615"/>
      <c r="AQ531" s="615"/>
      <c r="AR531" s="615"/>
      <c r="AS531" s="615"/>
      <c r="AT531" s="615"/>
      <c r="AU531" s="615"/>
      <c r="AV531" s="615"/>
      <c r="AW531" s="615"/>
      <c r="AX531" s="615"/>
      <c r="AY531" s="615"/>
    </row>
    <row r="532" spans="1:51">
      <c r="A532" s="615"/>
      <c r="B532" s="615"/>
      <c r="C532" s="615"/>
      <c r="D532" s="615"/>
      <c r="E532" s="615"/>
      <c r="F532" s="615"/>
      <c r="G532" s="615"/>
      <c r="H532" s="615"/>
      <c r="I532" s="615"/>
      <c r="J532" s="615"/>
      <c r="K532" s="615"/>
      <c r="L532" s="615"/>
      <c r="M532" s="615"/>
      <c r="N532" s="615"/>
      <c r="O532" s="615"/>
      <c r="P532" s="615"/>
      <c r="Q532" s="615"/>
      <c r="R532" s="615"/>
      <c r="S532" s="615"/>
      <c r="T532" s="615"/>
      <c r="U532" s="615"/>
      <c r="V532" s="615"/>
      <c r="W532" s="615"/>
      <c r="X532" s="615"/>
      <c r="Y532" s="615"/>
      <c r="Z532" s="615"/>
      <c r="AA532" s="615"/>
      <c r="AB532" s="615"/>
      <c r="AC532" s="615"/>
      <c r="AD532" s="615"/>
      <c r="AE532" s="615"/>
      <c r="AF532" s="615"/>
      <c r="AG532" s="615"/>
      <c r="AH532" s="615"/>
      <c r="AI532" s="615"/>
      <c r="AJ532" s="615"/>
      <c r="AK532" s="615"/>
      <c r="AL532" s="615"/>
      <c r="AM532" s="615"/>
      <c r="AN532" s="615"/>
      <c r="AO532" s="615"/>
      <c r="AP532" s="615"/>
      <c r="AQ532" s="615"/>
      <c r="AR532" s="615"/>
      <c r="AS532" s="615"/>
      <c r="AT532" s="615"/>
      <c r="AU532" s="615"/>
      <c r="AV532" s="615"/>
      <c r="AW532" s="615"/>
      <c r="AX532" s="615"/>
      <c r="AY532" s="615"/>
    </row>
    <row r="533" spans="1:51">
      <c r="A533" s="615"/>
      <c r="B533" s="615"/>
      <c r="C533" s="615"/>
      <c r="D533" s="615"/>
      <c r="E533" s="615"/>
      <c r="F533" s="615"/>
      <c r="G533" s="615"/>
      <c r="H533" s="615"/>
      <c r="I533" s="615"/>
      <c r="J533" s="615"/>
      <c r="K533" s="615"/>
      <c r="L533" s="615"/>
      <c r="M533" s="615"/>
      <c r="N533" s="615"/>
      <c r="O533" s="615"/>
      <c r="P533" s="615"/>
      <c r="Q533" s="615"/>
      <c r="R533" s="615"/>
      <c r="S533" s="615"/>
      <c r="T533" s="615"/>
      <c r="U533" s="615"/>
      <c r="V533" s="615"/>
      <c r="W533" s="615"/>
      <c r="X533" s="615"/>
      <c r="Y533" s="615"/>
      <c r="Z533" s="615"/>
      <c r="AA533" s="615"/>
      <c r="AB533" s="615"/>
      <c r="AC533" s="615"/>
      <c r="AD533" s="615"/>
      <c r="AE533" s="615"/>
      <c r="AF533" s="615"/>
      <c r="AG533" s="615"/>
      <c r="AH533" s="615"/>
      <c r="AI533" s="615"/>
      <c r="AJ533" s="615"/>
      <c r="AK533" s="615"/>
      <c r="AL533" s="615"/>
      <c r="AM533" s="615"/>
      <c r="AN533" s="615"/>
      <c r="AO533" s="615"/>
      <c r="AP533" s="615"/>
      <c r="AQ533" s="615"/>
      <c r="AR533" s="615"/>
      <c r="AS533" s="615"/>
      <c r="AT533" s="615"/>
      <c r="AU533" s="615"/>
      <c r="AV533" s="615"/>
      <c r="AW533" s="615"/>
      <c r="AX533" s="615"/>
      <c r="AY533" s="615"/>
    </row>
    <row r="534" spans="1:51">
      <c r="A534" s="615"/>
      <c r="B534" s="615"/>
      <c r="C534" s="615"/>
      <c r="D534" s="615"/>
      <c r="E534" s="615"/>
      <c r="F534" s="615"/>
      <c r="G534" s="615"/>
      <c r="H534" s="615"/>
      <c r="I534" s="615"/>
      <c r="J534" s="615"/>
      <c r="K534" s="615"/>
      <c r="L534" s="615"/>
      <c r="M534" s="615"/>
      <c r="N534" s="615"/>
      <c r="O534" s="615"/>
      <c r="P534" s="615"/>
      <c r="Q534" s="615"/>
      <c r="R534" s="615"/>
      <c r="S534" s="615"/>
      <c r="T534" s="615"/>
      <c r="U534" s="615"/>
      <c r="V534" s="615"/>
      <c r="W534" s="615"/>
      <c r="X534" s="615"/>
      <c r="Y534" s="615"/>
      <c r="Z534" s="615"/>
      <c r="AA534" s="615"/>
      <c r="AB534" s="615"/>
      <c r="AC534" s="615"/>
      <c r="AD534" s="615"/>
      <c r="AE534" s="615"/>
      <c r="AF534" s="615"/>
      <c r="AG534" s="615"/>
      <c r="AH534" s="615"/>
      <c r="AI534" s="615"/>
      <c r="AJ534" s="615"/>
      <c r="AK534" s="615"/>
      <c r="AL534" s="615"/>
      <c r="AM534" s="615"/>
      <c r="AN534" s="615"/>
      <c r="AO534" s="615"/>
      <c r="AP534" s="615"/>
      <c r="AQ534" s="615"/>
      <c r="AR534" s="615"/>
      <c r="AS534" s="615"/>
      <c r="AT534" s="615"/>
      <c r="AU534" s="615"/>
      <c r="AV534" s="615"/>
      <c r="AW534" s="615"/>
      <c r="AX534" s="615"/>
      <c r="AY534" s="615"/>
    </row>
    <row r="535" spans="1:51">
      <c r="A535" s="615"/>
      <c r="B535" s="615"/>
      <c r="C535" s="615"/>
      <c r="D535" s="615"/>
      <c r="E535" s="615"/>
      <c r="F535" s="615"/>
      <c r="G535" s="615"/>
      <c r="H535" s="615"/>
      <c r="I535" s="615"/>
      <c r="J535" s="615"/>
      <c r="K535" s="615"/>
      <c r="L535" s="615"/>
      <c r="M535" s="615"/>
      <c r="N535" s="615"/>
      <c r="O535" s="615"/>
      <c r="P535" s="615"/>
      <c r="Q535" s="615"/>
      <c r="R535" s="615"/>
      <c r="S535" s="615"/>
      <c r="T535" s="615"/>
      <c r="U535" s="615"/>
      <c r="V535" s="615"/>
      <c r="W535" s="615"/>
      <c r="X535" s="615"/>
      <c r="Y535" s="615"/>
      <c r="Z535" s="615"/>
      <c r="AA535" s="615"/>
      <c r="AB535" s="615"/>
      <c r="AC535" s="615"/>
      <c r="AD535" s="615"/>
      <c r="AE535" s="615"/>
      <c r="AF535" s="615"/>
      <c r="AG535" s="615"/>
      <c r="AH535" s="615"/>
      <c r="AI535" s="615"/>
      <c r="AJ535" s="615"/>
      <c r="AK535" s="615"/>
      <c r="AL535" s="615"/>
      <c r="AM535" s="615"/>
      <c r="AN535" s="615"/>
      <c r="AO535" s="615"/>
      <c r="AP535" s="615"/>
      <c r="AQ535" s="615"/>
      <c r="AR535" s="615"/>
      <c r="AS535" s="615"/>
      <c r="AT535" s="615"/>
      <c r="AU535" s="615"/>
      <c r="AV535" s="615"/>
      <c r="AW535" s="615"/>
      <c r="AX535" s="615"/>
      <c r="AY535" s="615"/>
    </row>
    <row r="536" spans="1:51">
      <c r="A536" s="615"/>
      <c r="B536" s="615"/>
      <c r="C536" s="615"/>
      <c r="D536" s="615"/>
      <c r="E536" s="615"/>
      <c r="F536" s="615"/>
      <c r="G536" s="615"/>
      <c r="H536" s="615"/>
      <c r="I536" s="615"/>
      <c r="J536" s="615"/>
      <c r="K536" s="615"/>
      <c r="L536" s="615"/>
      <c r="M536" s="615"/>
      <c r="N536" s="615"/>
      <c r="O536" s="615"/>
      <c r="P536" s="615"/>
      <c r="Q536" s="615"/>
      <c r="R536" s="615"/>
      <c r="S536" s="615"/>
      <c r="T536" s="615"/>
      <c r="U536" s="615"/>
      <c r="V536" s="615"/>
      <c r="W536" s="615"/>
      <c r="X536" s="615"/>
      <c r="Y536" s="615"/>
      <c r="Z536" s="615"/>
      <c r="AA536" s="615"/>
      <c r="AB536" s="615"/>
      <c r="AC536" s="615"/>
      <c r="AD536" s="615"/>
      <c r="AE536" s="615"/>
      <c r="AF536" s="615"/>
      <c r="AG536" s="615"/>
      <c r="AH536" s="615"/>
      <c r="AI536" s="615"/>
      <c r="AJ536" s="615"/>
      <c r="AK536" s="615"/>
      <c r="AL536" s="615"/>
      <c r="AM536" s="615"/>
      <c r="AN536" s="615"/>
      <c r="AO536" s="615"/>
      <c r="AP536" s="615"/>
      <c r="AQ536" s="615"/>
      <c r="AR536" s="615"/>
      <c r="AS536" s="615"/>
      <c r="AT536" s="615"/>
      <c r="AU536" s="615"/>
      <c r="AV536" s="615"/>
      <c r="AW536" s="615"/>
      <c r="AX536" s="615"/>
      <c r="AY536" s="615"/>
    </row>
    <row r="537" spans="1:51">
      <c r="A537" s="615"/>
      <c r="B537" s="615"/>
      <c r="C537" s="615"/>
      <c r="D537" s="615"/>
      <c r="E537" s="615"/>
      <c r="F537" s="615"/>
      <c r="G537" s="615"/>
      <c r="H537" s="615"/>
      <c r="I537" s="615"/>
      <c r="J537" s="615"/>
      <c r="K537" s="615"/>
      <c r="L537" s="615"/>
      <c r="M537" s="615"/>
      <c r="N537" s="615"/>
      <c r="O537" s="615"/>
      <c r="P537" s="615"/>
      <c r="Q537" s="615"/>
      <c r="R537" s="615"/>
      <c r="S537" s="615"/>
      <c r="T537" s="615"/>
      <c r="U537" s="615"/>
      <c r="V537" s="615"/>
      <c r="W537" s="615"/>
      <c r="X537" s="615"/>
      <c r="Y537" s="615"/>
      <c r="Z537" s="615"/>
      <c r="AA537" s="615"/>
      <c r="AB537" s="615"/>
      <c r="AC537" s="615"/>
      <c r="AD537" s="615"/>
      <c r="AE537" s="615"/>
      <c r="AF537" s="615"/>
      <c r="AG537" s="615"/>
      <c r="AH537" s="615"/>
      <c r="AI537" s="615"/>
      <c r="AJ537" s="615"/>
      <c r="AK537" s="615"/>
      <c r="AL537" s="615"/>
      <c r="AM537" s="615"/>
      <c r="AN537" s="615"/>
      <c r="AO537" s="615"/>
      <c r="AP537" s="615"/>
      <c r="AQ537" s="615"/>
      <c r="AR537" s="615"/>
      <c r="AS537" s="615"/>
      <c r="AT537" s="615"/>
      <c r="AU537" s="615"/>
      <c r="AV537" s="615"/>
      <c r="AW537" s="615"/>
      <c r="AX537" s="615"/>
      <c r="AY537" s="615"/>
    </row>
    <row r="538" spans="1:51">
      <c r="A538" s="615"/>
      <c r="B538" s="615"/>
      <c r="C538" s="615"/>
      <c r="D538" s="615"/>
      <c r="E538" s="615"/>
      <c r="F538" s="615"/>
      <c r="G538" s="615"/>
      <c r="H538" s="615"/>
      <c r="I538" s="615"/>
      <c r="J538" s="615"/>
      <c r="K538" s="615"/>
      <c r="L538" s="615"/>
      <c r="M538" s="615"/>
      <c r="N538" s="615"/>
      <c r="O538" s="615"/>
      <c r="P538" s="615"/>
      <c r="Q538" s="615"/>
      <c r="R538" s="615"/>
      <c r="S538" s="615"/>
      <c r="T538" s="615"/>
      <c r="U538" s="615"/>
      <c r="V538" s="615"/>
      <c r="W538" s="615"/>
      <c r="X538" s="615"/>
      <c r="Y538" s="615"/>
      <c r="Z538" s="615"/>
      <c r="AA538" s="615"/>
      <c r="AB538" s="615"/>
      <c r="AC538" s="615"/>
      <c r="AD538" s="615"/>
      <c r="AE538" s="615"/>
      <c r="AF538" s="615"/>
      <c r="AG538" s="615"/>
      <c r="AH538" s="615"/>
      <c r="AI538" s="615"/>
      <c r="AJ538" s="615"/>
      <c r="AK538" s="615"/>
      <c r="AL538" s="615"/>
      <c r="AM538" s="615"/>
      <c r="AN538" s="615"/>
      <c r="AO538" s="615"/>
      <c r="AP538" s="615"/>
      <c r="AQ538" s="615"/>
      <c r="AR538" s="615"/>
      <c r="AS538" s="615"/>
      <c r="AT538" s="615"/>
      <c r="AU538" s="615"/>
      <c r="AV538" s="615"/>
      <c r="AW538" s="615"/>
      <c r="AX538" s="615"/>
      <c r="AY538" s="615"/>
    </row>
    <row r="539" spans="1:51">
      <c r="A539" s="615"/>
      <c r="B539" s="615"/>
      <c r="C539" s="615"/>
      <c r="D539" s="615"/>
      <c r="E539" s="615"/>
      <c r="F539" s="615"/>
      <c r="G539" s="615"/>
      <c r="H539" s="615"/>
      <c r="I539" s="615"/>
      <c r="J539" s="615"/>
      <c r="K539" s="615"/>
      <c r="L539" s="615"/>
      <c r="M539" s="615"/>
      <c r="N539" s="615"/>
      <c r="O539" s="615"/>
      <c r="P539" s="615"/>
      <c r="Q539" s="615"/>
      <c r="R539" s="615"/>
      <c r="S539" s="615"/>
      <c r="T539" s="615"/>
      <c r="U539" s="615"/>
      <c r="V539" s="615"/>
      <c r="W539" s="615"/>
      <c r="X539" s="615"/>
      <c r="Y539" s="615"/>
      <c r="Z539" s="615"/>
      <c r="AA539" s="615"/>
      <c r="AB539" s="615"/>
      <c r="AC539" s="615"/>
      <c r="AD539" s="615"/>
      <c r="AE539" s="615"/>
      <c r="AF539" s="615"/>
      <c r="AG539" s="615"/>
      <c r="AH539" s="615"/>
      <c r="AI539" s="615"/>
      <c r="AJ539" s="615"/>
      <c r="AK539" s="615"/>
      <c r="AL539" s="615"/>
      <c r="AM539" s="615"/>
      <c r="AN539" s="615"/>
      <c r="AO539" s="615"/>
      <c r="AP539" s="615"/>
      <c r="AQ539" s="615"/>
      <c r="AR539" s="615"/>
      <c r="AS539" s="615"/>
      <c r="AT539" s="615"/>
      <c r="AU539" s="615"/>
      <c r="AV539" s="615"/>
      <c r="AW539" s="615"/>
      <c r="AX539" s="615"/>
      <c r="AY539" s="615"/>
    </row>
    <row r="540" spans="1:51">
      <c r="A540" s="615"/>
      <c r="B540" s="615"/>
      <c r="C540" s="615"/>
      <c r="D540" s="615"/>
      <c r="E540" s="615"/>
      <c r="F540" s="615"/>
      <c r="G540" s="615"/>
      <c r="H540" s="615"/>
      <c r="I540" s="615"/>
      <c r="J540" s="615"/>
      <c r="K540" s="615"/>
      <c r="L540" s="615"/>
      <c r="M540" s="615"/>
      <c r="N540" s="615"/>
      <c r="O540" s="615"/>
      <c r="P540" s="615"/>
      <c r="Q540" s="615"/>
      <c r="R540" s="615"/>
      <c r="S540" s="615"/>
      <c r="T540" s="615"/>
      <c r="U540" s="615"/>
      <c r="V540" s="615"/>
      <c r="W540" s="615"/>
      <c r="X540" s="615"/>
      <c r="Y540" s="615"/>
      <c r="Z540" s="615"/>
      <c r="AA540" s="615"/>
      <c r="AB540" s="615"/>
      <c r="AC540" s="615"/>
      <c r="AD540" s="615"/>
      <c r="AE540" s="615"/>
      <c r="AF540" s="615"/>
      <c r="AG540" s="615"/>
      <c r="AH540" s="615"/>
      <c r="AI540" s="615"/>
      <c r="AJ540" s="615"/>
      <c r="AK540" s="615"/>
      <c r="AL540" s="615"/>
      <c r="AM540" s="615"/>
      <c r="AN540" s="615"/>
      <c r="AO540" s="615"/>
      <c r="AP540" s="615"/>
      <c r="AQ540" s="615"/>
      <c r="AR540" s="615"/>
      <c r="AS540" s="615"/>
      <c r="AT540" s="615"/>
      <c r="AU540" s="615"/>
      <c r="AV540" s="615"/>
      <c r="AW540" s="615"/>
      <c r="AX540" s="615"/>
      <c r="AY540" s="615"/>
    </row>
    <row r="541" spans="1:51">
      <c r="A541" s="615"/>
      <c r="B541" s="615"/>
      <c r="C541" s="615"/>
      <c r="D541" s="615"/>
      <c r="E541" s="615"/>
      <c r="F541" s="615"/>
      <c r="G541" s="615"/>
      <c r="H541" s="615"/>
      <c r="I541" s="615"/>
      <c r="J541" s="615"/>
      <c r="K541" s="615"/>
      <c r="L541" s="615"/>
      <c r="M541" s="615"/>
      <c r="N541" s="615"/>
      <c r="O541" s="615"/>
      <c r="P541" s="615"/>
      <c r="Q541" s="615"/>
      <c r="R541" s="615"/>
      <c r="S541" s="615"/>
      <c r="T541" s="615"/>
      <c r="U541" s="615"/>
      <c r="V541" s="615"/>
      <c r="W541" s="615"/>
      <c r="X541" s="615"/>
      <c r="Y541" s="615"/>
      <c r="Z541" s="615"/>
      <c r="AA541" s="615"/>
      <c r="AB541" s="615"/>
      <c r="AC541" s="615"/>
      <c r="AD541" s="615"/>
      <c r="AE541" s="615"/>
      <c r="AF541" s="615"/>
      <c r="AG541" s="615"/>
      <c r="AH541" s="615"/>
      <c r="AI541" s="615"/>
      <c r="AJ541" s="615"/>
      <c r="AK541" s="615"/>
      <c r="AL541" s="615"/>
      <c r="AM541" s="615"/>
      <c r="AN541" s="615"/>
      <c r="AO541" s="615"/>
      <c r="AP541" s="615"/>
      <c r="AQ541" s="615"/>
      <c r="AR541" s="615"/>
      <c r="AS541" s="615"/>
      <c r="AT541" s="615"/>
      <c r="AU541" s="615"/>
      <c r="AV541" s="615"/>
      <c r="AW541" s="615"/>
      <c r="AX541" s="615"/>
      <c r="AY541" s="615"/>
    </row>
    <row r="542" spans="1:51">
      <c r="A542" s="615"/>
      <c r="B542" s="615"/>
      <c r="C542" s="615"/>
      <c r="D542" s="615"/>
      <c r="E542" s="615"/>
      <c r="F542" s="615"/>
      <c r="G542" s="615"/>
      <c r="H542" s="615"/>
      <c r="I542" s="615"/>
      <c r="J542" s="615"/>
      <c r="K542" s="615"/>
      <c r="L542" s="615"/>
      <c r="M542" s="615"/>
      <c r="N542" s="615"/>
      <c r="O542" s="615"/>
      <c r="P542" s="615"/>
      <c r="Q542" s="615"/>
      <c r="R542" s="615"/>
      <c r="S542" s="615"/>
      <c r="T542" s="615"/>
      <c r="U542" s="615"/>
      <c r="V542" s="615"/>
      <c r="W542" s="615"/>
      <c r="X542" s="615"/>
      <c r="Y542" s="615"/>
      <c r="Z542" s="615"/>
      <c r="AA542" s="615"/>
      <c r="AB542" s="615"/>
      <c r="AC542" s="615"/>
      <c r="AD542" s="615"/>
      <c r="AE542" s="615"/>
      <c r="AF542" s="615"/>
      <c r="AG542" s="615"/>
      <c r="AH542" s="615"/>
      <c r="AI542" s="615"/>
      <c r="AJ542" s="615"/>
      <c r="AK542" s="615"/>
      <c r="AL542" s="615"/>
      <c r="AM542" s="615"/>
      <c r="AN542" s="615"/>
      <c r="AO542" s="615"/>
      <c r="AP542" s="615"/>
      <c r="AQ542" s="615"/>
      <c r="AR542" s="615"/>
      <c r="AS542" s="615"/>
      <c r="AT542" s="615"/>
      <c r="AU542" s="615"/>
      <c r="AV542" s="615"/>
      <c r="AW542" s="615"/>
      <c r="AX542" s="615"/>
      <c r="AY542" s="615"/>
    </row>
    <row r="543" spans="1:51">
      <c r="A543" s="615"/>
      <c r="B543" s="615"/>
      <c r="C543" s="615"/>
      <c r="D543" s="615"/>
      <c r="E543" s="615"/>
      <c r="F543" s="615"/>
      <c r="G543" s="615"/>
      <c r="H543" s="615"/>
      <c r="I543" s="615"/>
      <c r="J543" s="615"/>
      <c r="K543" s="615"/>
      <c r="L543" s="615"/>
      <c r="M543" s="615"/>
      <c r="N543" s="615"/>
      <c r="O543" s="615"/>
      <c r="P543" s="615"/>
      <c r="Q543" s="615"/>
      <c r="R543" s="615"/>
      <c r="S543" s="615"/>
      <c r="T543" s="615"/>
      <c r="U543" s="615"/>
      <c r="V543" s="615"/>
      <c r="W543" s="615"/>
      <c r="X543" s="615"/>
      <c r="Y543" s="615"/>
      <c r="Z543" s="615"/>
      <c r="AA543" s="615"/>
      <c r="AB543" s="615"/>
      <c r="AC543" s="615"/>
      <c r="AD543" s="615"/>
      <c r="AE543" s="615"/>
      <c r="AF543" s="615"/>
      <c r="AG543" s="615"/>
      <c r="AH543" s="615"/>
      <c r="AI543" s="615"/>
      <c r="AJ543" s="615"/>
      <c r="AK543" s="615"/>
      <c r="AL543" s="615"/>
      <c r="AM543" s="615"/>
      <c r="AN543" s="615"/>
      <c r="AO543" s="615"/>
      <c r="AP543" s="615"/>
      <c r="AQ543" s="615"/>
      <c r="AR543" s="615"/>
      <c r="AS543" s="615"/>
      <c r="AT543" s="615"/>
      <c r="AU543" s="615"/>
      <c r="AV543" s="615"/>
      <c r="AW543" s="615"/>
      <c r="AX543" s="615"/>
      <c r="AY543" s="615"/>
    </row>
    <row r="544" spans="1:51">
      <c r="A544" s="615"/>
      <c r="B544" s="615"/>
      <c r="C544" s="615"/>
      <c r="D544" s="615"/>
      <c r="E544" s="615"/>
      <c r="F544" s="615"/>
      <c r="G544" s="615"/>
      <c r="H544" s="615"/>
      <c r="I544" s="615"/>
      <c r="J544" s="615"/>
      <c r="K544" s="615"/>
      <c r="L544" s="615"/>
      <c r="M544" s="615"/>
      <c r="N544" s="615"/>
      <c r="O544" s="615"/>
      <c r="P544" s="615"/>
      <c r="Q544" s="615"/>
      <c r="R544" s="615"/>
      <c r="S544" s="615"/>
      <c r="T544" s="615"/>
      <c r="U544" s="615"/>
      <c r="V544" s="615"/>
      <c r="W544" s="615"/>
      <c r="X544" s="615"/>
      <c r="Y544" s="615"/>
      <c r="Z544" s="615"/>
      <c r="AA544" s="615"/>
      <c r="AB544" s="615"/>
      <c r="AC544" s="615"/>
      <c r="AD544" s="615"/>
      <c r="AE544" s="615"/>
      <c r="AF544" s="615"/>
      <c r="AG544" s="615"/>
      <c r="AH544" s="615"/>
      <c r="AI544" s="615"/>
      <c r="AJ544" s="615"/>
      <c r="AK544" s="615"/>
      <c r="AL544" s="615"/>
      <c r="AM544" s="615"/>
      <c r="AN544" s="615"/>
      <c r="AO544" s="615"/>
      <c r="AP544" s="615"/>
      <c r="AQ544" s="615"/>
      <c r="AR544" s="615"/>
      <c r="AS544" s="615"/>
      <c r="AT544" s="615"/>
      <c r="AU544" s="615"/>
      <c r="AV544" s="615"/>
      <c r="AW544" s="615"/>
      <c r="AX544" s="615"/>
      <c r="AY544" s="615"/>
    </row>
    <row r="545" spans="1:51">
      <c r="A545" s="615"/>
      <c r="B545" s="615"/>
      <c r="C545" s="615"/>
      <c r="D545" s="615"/>
      <c r="E545" s="615"/>
      <c r="F545" s="615"/>
      <c r="G545" s="615"/>
      <c r="H545" s="615"/>
      <c r="I545" s="615"/>
      <c r="J545" s="615"/>
      <c r="K545" s="615"/>
      <c r="L545" s="615"/>
      <c r="M545" s="615"/>
      <c r="N545" s="615"/>
      <c r="O545" s="615"/>
      <c r="P545" s="615"/>
      <c r="Q545" s="615"/>
      <c r="R545" s="615"/>
      <c r="S545" s="615"/>
      <c r="T545" s="615"/>
      <c r="U545" s="615"/>
      <c r="V545" s="615"/>
      <c r="W545" s="615"/>
      <c r="X545" s="615"/>
      <c r="Y545" s="615"/>
      <c r="Z545" s="615"/>
      <c r="AA545" s="615"/>
      <c r="AB545" s="615"/>
      <c r="AC545" s="615"/>
      <c r="AD545" s="615"/>
      <c r="AE545" s="615"/>
      <c r="AF545" s="615"/>
      <c r="AG545" s="615"/>
      <c r="AH545" s="615"/>
      <c r="AI545" s="615"/>
      <c r="AJ545" s="615"/>
      <c r="AK545" s="615"/>
      <c r="AL545" s="615"/>
      <c r="AM545" s="615"/>
      <c r="AN545" s="615"/>
      <c r="AO545" s="615"/>
      <c r="AP545" s="615"/>
      <c r="AQ545" s="615"/>
      <c r="AR545" s="615"/>
      <c r="AS545" s="615"/>
      <c r="AT545" s="615"/>
      <c r="AU545" s="615"/>
      <c r="AV545" s="615"/>
      <c r="AW545" s="615"/>
      <c r="AX545" s="615"/>
      <c r="AY545" s="615"/>
    </row>
    <row r="546" spans="1:51">
      <c r="A546" s="615"/>
      <c r="B546" s="615"/>
      <c r="C546" s="615"/>
      <c r="D546" s="615"/>
      <c r="E546" s="615"/>
      <c r="F546" s="615"/>
      <c r="G546" s="615"/>
      <c r="H546" s="615"/>
      <c r="I546" s="615"/>
      <c r="J546" s="615"/>
      <c r="K546" s="615"/>
      <c r="L546" s="615"/>
      <c r="M546" s="615"/>
      <c r="N546" s="615"/>
      <c r="O546" s="615"/>
      <c r="P546" s="615"/>
      <c r="Q546" s="615"/>
      <c r="R546" s="615"/>
      <c r="S546" s="615"/>
      <c r="T546" s="615"/>
      <c r="U546" s="615"/>
      <c r="V546" s="615"/>
      <c r="W546" s="615"/>
      <c r="X546" s="615"/>
      <c r="Y546" s="615"/>
      <c r="Z546" s="615"/>
      <c r="AA546" s="615"/>
      <c r="AB546" s="615"/>
      <c r="AC546" s="615"/>
      <c r="AD546" s="615"/>
      <c r="AE546" s="615"/>
      <c r="AF546" s="615"/>
      <c r="AG546" s="615"/>
      <c r="AH546" s="615"/>
      <c r="AI546" s="615"/>
      <c r="AJ546" s="615"/>
      <c r="AK546" s="615"/>
      <c r="AL546" s="615"/>
      <c r="AM546" s="615"/>
      <c r="AN546" s="615"/>
      <c r="AO546" s="615"/>
      <c r="AP546" s="615"/>
      <c r="AQ546" s="615"/>
      <c r="AR546" s="615"/>
      <c r="AS546" s="615"/>
      <c r="AT546" s="615"/>
      <c r="AU546" s="615"/>
      <c r="AV546" s="615"/>
      <c r="AW546" s="615"/>
      <c r="AX546" s="615"/>
      <c r="AY546" s="615"/>
    </row>
    <row r="547" spans="1:51">
      <c r="A547" s="615"/>
      <c r="B547" s="615"/>
      <c r="C547" s="615"/>
      <c r="D547" s="615"/>
      <c r="E547" s="615"/>
      <c r="F547" s="615"/>
      <c r="G547" s="615"/>
      <c r="H547" s="615"/>
      <c r="I547" s="615"/>
      <c r="J547" s="615"/>
      <c r="K547" s="615"/>
      <c r="L547" s="615"/>
      <c r="M547" s="615"/>
      <c r="N547" s="615"/>
      <c r="O547" s="615"/>
      <c r="P547" s="615"/>
      <c r="Q547" s="615"/>
      <c r="R547" s="615"/>
      <c r="S547" s="615"/>
      <c r="T547" s="615"/>
      <c r="U547" s="615"/>
      <c r="V547" s="615"/>
      <c r="W547" s="615"/>
      <c r="X547" s="615"/>
      <c r="Y547" s="615"/>
      <c r="Z547" s="615"/>
      <c r="AA547" s="615"/>
      <c r="AB547" s="615"/>
      <c r="AC547" s="615"/>
      <c r="AD547" s="615"/>
      <c r="AE547" s="615"/>
      <c r="AF547" s="615"/>
      <c r="AG547" s="615"/>
      <c r="AH547" s="615"/>
      <c r="AI547" s="615"/>
      <c r="AJ547" s="615"/>
      <c r="AK547" s="615"/>
      <c r="AL547" s="615"/>
      <c r="AM547" s="615"/>
      <c r="AN547" s="615"/>
      <c r="AO547" s="615"/>
      <c r="AP547" s="615"/>
      <c r="AQ547" s="615"/>
      <c r="AR547" s="615"/>
      <c r="AS547" s="615"/>
      <c r="AT547" s="615"/>
      <c r="AU547" s="615"/>
      <c r="AV547" s="615"/>
      <c r="AW547" s="615"/>
      <c r="AX547" s="615"/>
      <c r="AY547" s="615"/>
    </row>
    <row r="548" spans="1:51">
      <c r="A548" s="615"/>
      <c r="B548" s="615"/>
      <c r="C548" s="615"/>
      <c r="D548" s="615"/>
      <c r="E548" s="615"/>
      <c r="F548" s="615"/>
      <c r="G548" s="615"/>
      <c r="H548" s="615"/>
      <c r="I548" s="615"/>
      <c r="J548" s="615"/>
      <c r="K548" s="615"/>
      <c r="L548" s="615"/>
      <c r="M548" s="615"/>
      <c r="N548" s="615"/>
      <c r="O548" s="615"/>
      <c r="P548" s="615"/>
      <c r="Q548" s="615"/>
      <c r="R548" s="615"/>
      <c r="S548" s="615"/>
      <c r="T548" s="615"/>
      <c r="U548" s="615"/>
      <c r="V548" s="615"/>
      <c r="W548" s="615"/>
      <c r="X548" s="615"/>
      <c r="Y548" s="615"/>
      <c r="Z548" s="615"/>
      <c r="AA548" s="615"/>
      <c r="AB548" s="615"/>
      <c r="AC548" s="615"/>
      <c r="AD548" s="615"/>
      <c r="AE548" s="615"/>
      <c r="AF548" s="615"/>
      <c r="AG548" s="615"/>
      <c r="AH548" s="615"/>
      <c r="AI548" s="615"/>
      <c r="AJ548" s="615"/>
      <c r="AK548" s="615"/>
      <c r="AL548" s="615"/>
      <c r="AM548" s="615"/>
      <c r="AN548" s="615"/>
      <c r="AO548" s="615"/>
      <c r="AP548" s="615"/>
      <c r="AQ548" s="615"/>
      <c r="AR548" s="615"/>
      <c r="AS548" s="615"/>
      <c r="AT548" s="615"/>
      <c r="AU548" s="615"/>
      <c r="AV548" s="615"/>
      <c r="AW548" s="615"/>
      <c r="AX548" s="615"/>
      <c r="AY548" s="615"/>
    </row>
    <row r="549" spans="1:51">
      <c r="A549" s="615"/>
      <c r="B549" s="615"/>
      <c r="C549" s="615"/>
      <c r="D549" s="615"/>
      <c r="E549" s="615"/>
      <c r="F549" s="615"/>
      <c r="G549" s="615"/>
      <c r="H549" s="615"/>
      <c r="I549" s="615"/>
      <c r="J549" s="615"/>
      <c r="K549" s="615"/>
      <c r="L549" s="615"/>
      <c r="M549" s="615"/>
      <c r="N549" s="615"/>
      <c r="O549" s="615"/>
      <c r="P549" s="615"/>
      <c r="Q549" s="615"/>
      <c r="R549" s="615"/>
      <c r="S549" s="615"/>
      <c r="T549" s="615"/>
      <c r="U549" s="615"/>
      <c r="V549" s="615"/>
      <c r="W549" s="615"/>
      <c r="X549" s="615"/>
      <c r="Y549" s="615"/>
      <c r="Z549" s="615"/>
      <c r="AA549" s="615"/>
      <c r="AB549" s="615"/>
      <c r="AC549" s="615"/>
      <c r="AD549" s="615"/>
      <c r="AE549" s="615"/>
      <c r="AF549" s="615"/>
      <c r="AG549" s="615"/>
      <c r="AH549" s="615"/>
      <c r="AI549" s="615"/>
      <c r="AJ549" s="615"/>
      <c r="AK549" s="615"/>
      <c r="AL549" s="615"/>
      <c r="AM549" s="615"/>
      <c r="AN549" s="615"/>
      <c r="AO549" s="615"/>
      <c r="AP549" s="615"/>
      <c r="AQ549" s="615"/>
      <c r="AR549" s="615"/>
      <c r="AS549" s="615"/>
      <c r="AT549" s="615"/>
      <c r="AU549" s="615"/>
      <c r="AV549" s="615"/>
      <c r="AW549" s="615"/>
      <c r="AX549" s="615"/>
      <c r="AY549" s="615"/>
    </row>
    <row r="550" spans="1:51">
      <c r="A550" s="615"/>
      <c r="B550" s="615"/>
      <c r="C550" s="615"/>
      <c r="D550" s="615"/>
      <c r="E550" s="615"/>
      <c r="F550" s="615"/>
      <c r="G550" s="615"/>
      <c r="H550" s="615"/>
      <c r="I550" s="615"/>
      <c r="J550" s="615"/>
      <c r="K550" s="615"/>
      <c r="L550" s="615"/>
      <c r="M550" s="615"/>
      <c r="N550" s="615"/>
      <c r="O550" s="615"/>
      <c r="P550" s="615"/>
      <c r="Q550" s="615"/>
      <c r="R550" s="615"/>
      <c r="S550" s="615"/>
      <c r="T550" s="615"/>
      <c r="U550" s="615"/>
      <c r="V550" s="615"/>
      <c r="W550" s="615"/>
      <c r="X550" s="615"/>
      <c r="Y550" s="615"/>
      <c r="Z550" s="615"/>
      <c r="AA550" s="615"/>
      <c r="AB550" s="615"/>
      <c r="AC550" s="615"/>
      <c r="AD550" s="615"/>
      <c r="AE550" s="615"/>
      <c r="AF550" s="615"/>
      <c r="AG550" s="615"/>
      <c r="AH550" s="615"/>
      <c r="AI550" s="615"/>
      <c r="AJ550" s="615"/>
      <c r="AK550" s="615"/>
      <c r="AL550" s="615"/>
      <c r="AM550" s="615"/>
      <c r="AN550" s="615"/>
      <c r="AO550" s="615"/>
      <c r="AP550" s="615"/>
      <c r="AQ550" s="615"/>
      <c r="AR550" s="615"/>
      <c r="AS550" s="615"/>
      <c r="AT550" s="615"/>
      <c r="AU550" s="615"/>
      <c r="AV550" s="615"/>
      <c r="AW550" s="615"/>
      <c r="AX550" s="615"/>
      <c r="AY550" s="615"/>
    </row>
    <row r="551" spans="1:51">
      <c r="A551" s="615"/>
      <c r="B551" s="615"/>
      <c r="C551" s="615"/>
      <c r="D551" s="615"/>
      <c r="E551" s="615"/>
      <c r="F551" s="615"/>
      <c r="G551" s="615"/>
      <c r="H551" s="615"/>
      <c r="I551" s="615"/>
      <c r="J551" s="615"/>
      <c r="K551" s="615"/>
      <c r="L551" s="615"/>
      <c r="M551" s="615"/>
      <c r="N551" s="615"/>
      <c r="O551" s="615"/>
      <c r="P551" s="615"/>
      <c r="Q551" s="615"/>
      <c r="R551" s="615"/>
      <c r="S551" s="615"/>
      <c r="T551" s="615"/>
      <c r="U551" s="615"/>
      <c r="V551" s="615"/>
      <c r="W551" s="615"/>
      <c r="X551" s="615"/>
      <c r="Y551" s="615"/>
      <c r="Z551" s="615"/>
      <c r="AA551" s="615"/>
      <c r="AB551" s="615"/>
      <c r="AC551" s="615"/>
      <c r="AD551" s="615"/>
      <c r="AE551" s="615"/>
      <c r="AF551" s="615"/>
      <c r="AG551" s="615"/>
      <c r="AH551" s="615"/>
      <c r="AI551" s="615"/>
      <c r="AJ551" s="615"/>
      <c r="AK551" s="615"/>
      <c r="AL551" s="615"/>
      <c r="AM551" s="615"/>
      <c r="AN551" s="615"/>
      <c r="AO551" s="615"/>
      <c r="AP551" s="615"/>
      <c r="AQ551" s="615"/>
      <c r="AR551" s="615"/>
      <c r="AS551" s="615"/>
      <c r="AT551" s="615"/>
      <c r="AU551" s="615"/>
      <c r="AV551" s="615"/>
      <c r="AW551" s="615"/>
      <c r="AX551" s="615"/>
      <c r="AY551" s="615"/>
    </row>
    <row r="552" spans="1:51">
      <c r="A552" s="615"/>
      <c r="B552" s="615"/>
      <c r="C552" s="615"/>
      <c r="D552" s="615"/>
      <c r="E552" s="615"/>
      <c r="F552" s="615"/>
      <c r="G552" s="615"/>
      <c r="H552" s="615"/>
      <c r="I552" s="615"/>
      <c r="J552" s="615"/>
      <c r="K552" s="615"/>
      <c r="L552" s="615"/>
      <c r="M552" s="615"/>
      <c r="N552" s="615"/>
      <c r="O552" s="615"/>
      <c r="P552" s="615"/>
      <c r="Q552" s="615"/>
      <c r="R552" s="615"/>
      <c r="S552" s="615"/>
      <c r="T552" s="615"/>
      <c r="U552" s="615"/>
      <c r="V552" s="615"/>
      <c r="W552" s="615"/>
      <c r="X552" s="615"/>
      <c r="Y552" s="615"/>
      <c r="Z552" s="615"/>
      <c r="AA552" s="615"/>
      <c r="AB552" s="615"/>
      <c r="AC552" s="615"/>
      <c r="AD552" s="615"/>
      <c r="AE552" s="615"/>
      <c r="AF552" s="615"/>
      <c r="AG552" s="615"/>
      <c r="AH552" s="615"/>
      <c r="AI552" s="615"/>
      <c r="AJ552" s="615"/>
      <c r="AK552" s="615"/>
      <c r="AL552" s="615"/>
      <c r="AM552" s="615"/>
      <c r="AN552" s="615"/>
      <c r="AO552" s="615"/>
      <c r="AP552" s="615"/>
      <c r="AQ552" s="615"/>
      <c r="AR552" s="615"/>
      <c r="AS552" s="615"/>
      <c r="AT552" s="615"/>
      <c r="AU552" s="615"/>
      <c r="AV552" s="615"/>
      <c r="AW552" s="615"/>
      <c r="AX552" s="615"/>
      <c r="AY552" s="615"/>
    </row>
    <row r="553" spans="1:51">
      <c r="A553" s="615"/>
      <c r="B553" s="615"/>
      <c r="C553" s="615"/>
      <c r="D553" s="615"/>
      <c r="E553" s="615"/>
      <c r="F553" s="615"/>
      <c r="G553" s="615"/>
      <c r="H553" s="615"/>
      <c r="I553" s="615"/>
      <c r="J553" s="615"/>
      <c r="K553" s="615"/>
      <c r="L553" s="615"/>
      <c r="M553" s="615"/>
      <c r="N553" s="615"/>
      <c r="O553" s="615"/>
      <c r="P553" s="615"/>
      <c r="Q553" s="615"/>
      <c r="R553" s="615"/>
      <c r="S553" s="615"/>
      <c r="T553" s="615"/>
      <c r="U553" s="615"/>
      <c r="V553" s="615"/>
      <c r="W553" s="615"/>
      <c r="X553" s="615"/>
      <c r="Y553" s="615"/>
      <c r="Z553" s="615"/>
      <c r="AA553" s="615"/>
      <c r="AB553" s="615"/>
      <c r="AC553" s="615"/>
      <c r="AD553" s="615"/>
      <c r="AE553" s="615"/>
      <c r="AF553" s="615"/>
      <c r="AG553" s="615"/>
      <c r="AH553" s="615"/>
      <c r="AI553" s="615"/>
      <c r="AJ553" s="615"/>
      <c r="AK553" s="615"/>
      <c r="AL553" s="615"/>
      <c r="AM553" s="615"/>
      <c r="AN553" s="615"/>
      <c r="AO553" s="615"/>
      <c r="AP553" s="615"/>
      <c r="AQ553" s="615"/>
      <c r="AR553" s="615"/>
      <c r="AS553" s="615"/>
      <c r="AT553" s="615"/>
      <c r="AU553" s="615"/>
      <c r="AV553" s="615"/>
      <c r="AW553" s="615"/>
      <c r="AX553" s="615"/>
      <c r="AY553" s="615"/>
    </row>
    <row r="554" spans="1:51">
      <c r="A554" s="615"/>
      <c r="B554" s="615"/>
      <c r="C554" s="615"/>
      <c r="D554" s="615"/>
      <c r="E554" s="615"/>
      <c r="F554" s="615"/>
      <c r="G554" s="615"/>
      <c r="H554" s="615"/>
      <c r="I554" s="615"/>
      <c r="J554" s="615"/>
      <c r="K554" s="615"/>
      <c r="L554" s="615"/>
      <c r="M554" s="615"/>
      <c r="N554" s="615"/>
      <c r="O554" s="615"/>
      <c r="P554" s="615"/>
      <c r="Q554" s="615"/>
      <c r="R554" s="615"/>
      <c r="S554" s="615"/>
      <c r="T554" s="615"/>
      <c r="U554" s="615"/>
      <c r="V554" s="615"/>
      <c r="W554" s="615"/>
      <c r="X554" s="615"/>
      <c r="Y554" s="615"/>
      <c r="Z554" s="615"/>
      <c r="AA554" s="615"/>
      <c r="AB554" s="615"/>
      <c r="AC554" s="615"/>
      <c r="AD554" s="615"/>
      <c r="AE554" s="615"/>
      <c r="AF554" s="615"/>
      <c r="AG554" s="615"/>
      <c r="AH554" s="615"/>
      <c r="AI554" s="615"/>
      <c r="AJ554" s="615"/>
      <c r="AK554" s="615"/>
      <c r="AL554" s="615"/>
      <c r="AM554" s="615"/>
      <c r="AN554" s="615"/>
      <c r="AO554" s="615"/>
      <c r="AP554" s="615"/>
      <c r="AQ554" s="615"/>
      <c r="AR554" s="615"/>
      <c r="AS554" s="615"/>
      <c r="AT554" s="615"/>
      <c r="AU554" s="615"/>
      <c r="AV554" s="615"/>
      <c r="AW554" s="615"/>
      <c r="AX554" s="615"/>
      <c r="AY554" s="615"/>
    </row>
    <row r="555" spans="1:51">
      <c r="A555" s="615"/>
      <c r="B555" s="615"/>
      <c r="C555" s="615"/>
      <c r="D555" s="615"/>
      <c r="E555" s="615"/>
      <c r="F555" s="615"/>
      <c r="G555" s="615"/>
      <c r="H555" s="615"/>
      <c r="I555" s="615"/>
      <c r="J555" s="615"/>
      <c r="K555" s="615"/>
      <c r="L555" s="615"/>
      <c r="M555" s="615"/>
      <c r="N555" s="615"/>
      <c r="O555" s="615"/>
      <c r="P555" s="615"/>
      <c r="Q555" s="615"/>
      <c r="R555" s="615"/>
      <c r="S555" s="615"/>
      <c r="T555" s="615"/>
      <c r="U555" s="615"/>
      <c r="V555" s="615"/>
      <c r="W555" s="615"/>
      <c r="X555" s="615"/>
      <c r="Y555" s="615"/>
      <c r="Z555" s="615"/>
      <c r="AA555" s="615"/>
      <c r="AB555" s="615"/>
      <c r="AC555" s="615"/>
      <c r="AD555" s="615"/>
      <c r="AE555" s="615"/>
      <c r="AF555" s="615"/>
      <c r="AG555" s="615"/>
      <c r="AH555" s="615"/>
      <c r="AI555" s="615"/>
      <c r="AJ555" s="615"/>
      <c r="AK555" s="615"/>
      <c r="AL555" s="615"/>
      <c r="AM555" s="615"/>
      <c r="AN555" s="615"/>
      <c r="AO555" s="615"/>
      <c r="AP555" s="615"/>
      <c r="AQ555" s="615"/>
      <c r="AR555" s="615"/>
      <c r="AS555" s="615"/>
      <c r="AT555" s="615"/>
      <c r="AU555" s="615"/>
      <c r="AV555" s="615"/>
      <c r="AW555" s="615"/>
      <c r="AX555" s="615"/>
      <c r="AY555" s="615"/>
    </row>
    <row r="556" spans="1:51">
      <c r="A556" s="615"/>
      <c r="B556" s="615"/>
      <c r="C556" s="615"/>
      <c r="D556" s="615"/>
      <c r="E556" s="615"/>
      <c r="F556" s="615"/>
      <c r="G556" s="615"/>
      <c r="H556" s="615"/>
      <c r="I556" s="615"/>
      <c r="J556" s="615"/>
      <c r="K556" s="615"/>
      <c r="L556" s="615"/>
      <c r="M556" s="615"/>
      <c r="N556" s="615"/>
      <c r="O556" s="615"/>
      <c r="P556" s="615"/>
      <c r="Q556" s="615"/>
      <c r="R556" s="615"/>
      <c r="S556" s="615"/>
      <c r="T556" s="615"/>
      <c r="U556" s="615"/>
      <c r="V556" s="615"/>
      <c r="W556" s="615"/>
      <c r="X556" s="615"/>
      <c r="Y556" s="615"/>
      <c r="Z556" s="615"/>
      <c r="AA556" s="615"/>
      <c r="AB556" s="615"/>
      <c r="AC556" s="615"/>
      <c r="AD556" s="615"/>
      <c r="AE556" s="615"/>
      <c r="AF556" s="615"/>
      <c r="AG556" s="615"/>
      <c r="AH556" s="615"/>
      <c r="AI556" s="615"/>
      <c r="AJ556" s="615"/>
      <c r="AK556" s="615"/>
      <c r="AL556" s="615"/>
      <c r="AM556" s="615"/>
      <c r="AN556" s="615"/>
      <c r="AO556" s="615"/>
      <c r="AP556" s="615"/>
      <c r="AQ556" s="615"/>
      <c r="AR556" s="615"/>
      <c r="AS556" s="615"/>
      <c r="AT556" s="615"/>
      <c r="AU556" s="615"/>
      <c r="AV556" s="615"/>
      <c r="AW556" s="615"/>
      <c r="AX556" s="615"/>
      <c r="AY556" s="615"/>
    </row>
    <row r="557" spans="1:51">
      <c r="A557" s="615"/>
      <c r="B557" s="615"/>
      <c r="C557" s="615"/>
      <c r="D557" s="615"/>
      <c r="E557" s="615"/>
      <c r="F557" s="615"/>
      <c r="G557" s="615"/>
      <c r="H557" s="615"/>
      <c r="I557" s="615"/>
      <c r="J557" s="615"/>
      <c r="K557" s="615"/>
      <c r="L557" s="615"/>
      <c r="M557" s="615"/>
      <c r="N557" s="615"/>
      <c r="O557" s="615"/>
      <c r="P557" s="615"/>
      <c r="Q557" s="615"/>
      <c r="R557" s="615"/>
      <c r="S557" s="615"/>
      <c r="T557" s="615"/>
      <c r="U557" s="615"/>
      <c r="V557" s="615"/>
      <c r="W557" s="615"/>
      <c r="X557" s="615"/>
      <c r="Y557" s="615"/>
      <c r="Z557" s="615"/>
      <c r="AA557" s="615"/>
      <c r="AB557" s="615"/>
      <c r="AC557" s="615"/>
      <c r="AD557" s="615"/>
      <c r="AE557" s="615"/>
      <c r="AF557" s="615"/>
      <c r="AG557" s="615"/>
      <c r="AH557" s="615"/>
      <c r="AI557" s="615"/>
      <c r="AJ557" s="615"/>
      <c r="AK557" s="615"/>
      <c r="AL557" s="615"/>
      <c r="AM557" s="615"/>
      <c r="AN557" s="615"/>
      <c r="AO557" s="615"/>
      <c r="AP557" s="615"/>
      <c r="AQ557" s="615"/>
      <c r="AR557" s="615"/>
      <c r="AS557" s="615"/>
      <c r="AT557" s="615"/>
      <c r="AU557" s="615"/>
      <c r="AV557" s="615"/>
      <c r="AW557" s="615"/>
      <c r="AX557" s="615"/>
      <c r="AY557" s="615"/>
    </row>
    <row r="558" spans="1:51">
      <c r="A558" s="615"/>
      <c r="B558" s="615"/>
      <c r="C558" s="615"/>
      <c r="D558" s="615"/>
      <c r="E558" s="615"/>
      <c r="F558" s="615"/>
      <c r="G558" s="615"/>
      <c r="H558" s="615"/>
      <c r="I558" s="615"/>
      <c r="J558" s="615"/>
      <c r="K558" s="615"/>
      <c r="L558" s="615"/>
      <c r="M558" s="615"/>
      <c r="N558" s="615"/>
      <c r="O558" s="615"/>
      <c r="P558" s="615"/>
      <c r="Q558" s="615"/>
      <c r="R558" s="615"/>
      <c r="S558" s="615"/>
      <c r="T558" s="615"/>
      <c r="U558" s="615"/>
      <c r="V558" s="615"/>
      <c r="W558" s="615"/>
      <c r="X558" s="615"/>
      <c r="Y558" s="615"/>
      <c r="Z558" s="615"/>
      <c r="AA558" s="615"/>
      <c r="AB558" s="615"/>
      <c r="AC558" s="615"/>
      <c r="AD558" s="615"/>
      <c r="AE558" s="615"/>
      <c r="AF558" s="615"/>
      <c r="AG558" s="615"/>
      <c r="AH558" s="615"/>
      <c r="AI558" s="615"/>
      <c r="AJ558" s="615"/>
      <c r="AK558" s="615"/>
      <c r="AL558" s="615"/>
      <c r="AM558" s="615"/>
      <c r="AN558" s="615"/>
      <c r="AO558" s="615"/>
      <c r="AP558" s="615"/>
      <c r="AQ558" s="615"/>
      <c r="AR558" s="615"/>
      <c r="AS558" s="615"/>
      <c r="AT558" s="615"/>
      <c r="AU558" s="615"/>
      <c r="AV558" s="615"/>
      <c r="AW558" s="615"/>
      <c r="AX558" s="615"/>
      <c r="AY558" s="615"/>
    </row>
    <row r="559" spans="1:51">
      <c r="A559" s="615"/>
      <c r="B559" s="615"/>
      <c r="C559" s="615"/>
      <c r="D559" s="615"/>
      <c r="E559" s="615"/>
      <c r="F559" s="615"/>
      <c r="G559" s="615"/>
      <c r="H559" s="615"/>
      <c r="I559" s="615"/>
      <c r="J559" s="615"/>
      <c r="K559" s="615"/>
      <c r="L559" s="615"/>
      <c r="M559" s="615"/>
      <c r="N559" s="615"/>
      <c r="O559" s="615"/>
      <c r="P559" s="615"/>
      <c r="Q559" s="615"/>
      <c r="R559" s="615"/>
      <c r="S559" s="615"/>
      <c r="T559" s="615"/>
      <c r="U559" s="615"/>
      <c r="V559" s="615"/>
      <c r="W559" s="615"/>
      <c r="X559" s="615"/>
      <c r="Y559" s="615"/>
      <c r="Z559" s="615"/>
      <c r="AA559" s="615"/>
      <c r="AB559" s="615"/>
      <c r="AC559" s="615"/>
      <c r="AD559" s="615"/>
      <c r="AE559" s="615"/>
      <c r="AF559" s="615"/>
      <c r="AG559" s="615"/>
      <c r="AH559" s="615"/>
      <c r="AI559" s="615"/>
      <c r="AJ559" s="615"/>
      <c r="AK559" s="615"/>
      <c r="AL559" s="615"/>
      <c r="AM559" s="615"/>
      <c r="AN559" s="615"/>
      <c r="AO559" s="615"/>
      <c r="AP559" s="615"/>
      <c r="AQ559" s="615"/>
      <c r="AR559" s="615"/>
      <c r="AS559" s="615"/>
      <c r="AT559" s="615"/>
      <c r="AU559" s="615"/>
      <c r="AV559" s="615"/>
      <c r="AW559" s="615"/>
      <c r="AX559" s="615"/>
      <c r="AY559" s="615"/>
    </row>
    <row r="560" spans="1:51">
      <c r="A560" s="615"/>
      <c r="B560" s="615"/>
      <c r="C560" s="615"/>
      <c r="D560" s="615"/>
      <c r="E560" s="615"/>
      <c r="F560" s="615"/>
      <c r="G560" s="615"/>
      <c r="H560" s="615"/>
      <c r="I560" s="615"/>
      <c r="J560" s="615"/>
      <c r="K560" s="615"/>
      <c r="L560" s="615"/>
      <c r="M560" s="615"/>
      <c r="N560" s="615"/>
      <c r="O560" s="615"/>
      <c r="P560" s="615"/>
      <c r="Q560" s="615"/>
      <c r="R560" s="615"/>
      <c r="S560" s="615"/>
      <c r="T560" s="615"/>
      <c r="U560" s="615"/>
      <c r="V560" s="615"/>
      <c r="W560" s="615"/>
      <c r="X560" s="615"/>
      <c r="Y560" s="615"/>
      <c r="Z560" s="615"/>
      <c r="AA560" s="615"/>
      <c r="AB560" s="615"/>
      <c r="AC560" s="615"/>
      <c r="AD560" s="615"/>
      <c r="AE560" s="615"/>
      <c r="AF560" s="615"/>
      <c r="AG560" s="615"/>
      <c r="AH560" s="615"/>
      <c r="AI560" s="615"/>
      <c r="AJ560" s="615"/>
      <c r="AK560" s="615"/>
      <c r="AL560" s="615"/>
      <c r="AM560" s="615"/>
      <c r="AN560" s="615"/>
      <c r="AO560" s="615"/>
      <c r="AP560" s="615"/>
      <c r="AQ560" s="615"/>
      <c r="AR560" s="615"/>
      <c r="AS560" s="615"/>
      <c r="AT560" s="615"/>
      <c r="AU560" s="615"/>
      <c r="AV560" s="615"/>
      <c r="AW560" s="615"/>
      <c r="AX560" s="615"/>
      <c r="AY560" s="615"/>
    </row>
    <row r="561" spans="1:51">
      <c r="A561" s="615"/>
      <c r="B561" s="615"/>
      <c r="C561" s="615"/>
      <c r="D561" s="615"/>
      <c r="E561" s="615"/>
      <c r="F561" s="615"/>
      <c r="G561" s="615"/>
      <c r="H561" s="615"/>
      <c r="I561" s="615"/>
      <c r="J561" s="615"/>
      <c r="K561" s="615"/>
      <c r="L561" s="615"/>
      <c r="M561" s="615"/>
      <c r="N561" s="615"/>
      <c r="O561" s="615"/>
      <c r="P561" s="615"/>
      <c r="Q561" s="615"/>
      <c r="R561" s="615"/>
      <c r="S561" s="615"/>
      <c r="T561" s="615"/>
      <c r="U561" s="615"/>
      <c r="V561" s="615"/>
      <c r="W561" s="615"/>
      <c r="X561" s="615"/>
      <c r="Y561" s="615"/>
      <c r="Z561" s="615"/>
      <c r="AA561" s="615"/>
      <c r="AB561" s="615"/>
      <c r="AC561" s="615"/>
      <c r="AD561" s="615"/>
      <c r="AE561" s="615"/>
      <c r="AF561" s="615"/>
      <c r="AG561" s="615"/>
      <c r="AH561" s="615"/>
      <c r="AI561" s="615"/>
      <c r="AJ561" s="615"/>
      <c r="AK561" s="615"/>
      <c r="AL561" s="615"/>
      <c r="AM561" s="615"/>
      <c r="AN561" s="615"/>
      <c r="AO561" s="615"/>
      <c r="AP561" s="615"/>
      <c r="AQ561" s="615"/>
      <c r="AR561" s="615"/>
      <c r="AS561" s="615"/>
      <c r="AT561" s="615"/>
      <c r="AU561" s="615"/>
      <c r="AV561" s="615"/>
      <c r="AW561" s="615"/>
      <c r="AX561" s="615"/>
      <c r="AY561" s="615"/>
    </row>
    <row r="562" spans="1:51">
      <c r="A562" s="615"/>
      <c r="B562" s="615"/>
      <c r="C562" s="615"/>
      <c r="D562" s="615"/>
      <c r="E562" s="615"/>
      <c r="F562" s="615"/>
      <c r="G562" s="615"/>
      <c r="H562" s="615"/>
      <c r="I562" s="615"/>
      <c r="J562" s="615"/>
      <c r="K562" s="615"/>
      <c r="L562" s="615"/>
      <c r="M562" s="615"/>
      <c r="N562" s="615"/>
      <c r="O562" s="615"/>
      <c r="P562" s="615"/>
      <c r="Q562" s="615"/>
      <c r="R562" s="615"/>
      <c r="S562" s="615"/>
      <c r="T562" s="615"/>
      <c r="U562" s="615"/>
      <c r="V562" s="615"/>
      <c r="W562" s="615"/>
      <c r="X562" s="615"/>
      <c r="Y562" s="615"/>
      <c r="Z562" s="615"/>
      <c r="AA562" s="615"/>
      <c r="AB562" s="615"/>
      <c r="AC562" s="615"/>
      <c r="AD562" s="615"/>
      <c r="AE562" s="615"/>
      <c r="AF562" s="615"/>
      <c r="AG562" s="615"/>
      <c r="AH562" s="615"/>
      <c r="AI562" s="615"/>
      <c r="AJ562" s="615"/>
      <c r="AK562" s="615"/>
      <c r="AL562" s="615"/>
      <c r="AM562" s="615"/>
      <c r="AN562" s="615"/>
      <c r="AO562" s="615"/>
      <c r="AP562" s="615"/>
      <c r="AQ562" s="615"/>
      <c r="AR562" s="615"/>
      <c r="AS562" s="615"/>
      <c r="AT562" s="615"/>
      <c r="AU562" s="615"/>
      <c r="AV562" s="615"/>
      <c r="AW562" s="615"/>
      <c r="AX562" s="615"/>
      <c r="AY562" s="615"/>
    </row>
    <row r="563" spans="1:51">
      <c r="A563" s="615"/>
      <c r="B563" s="615"/>
      <c r="C563" s="615"/>
      <c r="D563" s="615"/>
      <c r="E563" s="615"/>
      <c r="F563" s="615"/>
      <c r="G563" s="615"/>
      <c r="H563" s="615"/>
      <c r="I563" s="615"/>
      <c r="J563" s="615"/>
      <c r="K563" s="615"/>
      <c r="L563" s="615"/>
      <c r="M563" s="615"/>
      <c r="N563" s="615"/>
      <c r="O563" s="615"/>
      <c r="P563" s="615"/>
      <c r="Q563" s="615"/>
      <c r="R563" s="615"/>
      <c r="S563" s="615"/>
      <c r="T563" s="615"/>
      <c r="U563" s="615"/>
      <c r="V563" s="615"/>
      <c r="W563" s="615"/>
      <c r="X563" s="615"/>
      <c r="Y563" s="615"/>
      <c r="Z563" s="615"/>
      <c r="AA563" s="615"/>
      <c r="AB563" s="615"/>
      <c r="AC563" s="615"/>
      <c r="AD563" s="615"/>
      <c r="AE563" s="615"/>
      <c r="AF563" s="615"/>
      <c r="AG563" s="615"/>
      <c r="AH563" s="615"/>
      <c r="AI563" s="615"/>
      <c r="AJ563" s="615"/>
      <c r="AK563" s="615"/>
      <c r="AL563" s="615"/>
      <c r="AM563" s="615"/>
      <c r="AN563" s="615"/>
      <c r="AO563" s="615"/>
      <c r="AP563" s="615"/>
      <c r="AQ563" s="615"/>
      <c r="AR563" s="615"/>
      <c r="AS563" s="615"/>
      <c r="AT563" s="615"/>
      <c r="AU563" s="615"/>
      <c r="AV563" s="615"/>
      <c r="AW563" s="615"/>
      <c r="AX563" s="615"/>
      <c r="AY563" s="615"/>
    </row>
    <row r="564" spans="1:51">
      <c r="A564" s="615"/>
      <c r="B564" s="615"/>
      <c r="C564" s="615"/>
      <c r="D564" s="615"/>
      <c r="E564" s="615"/>
      <c r="F564" s="615"/>
      <c r="G564" s="615"/>
      <c r="H564" s="615"/>
      <c r="I564" s="615"/>
      <c r="J564" s="615"/>
      <c r="K564" s="615"/>
      <c r="L564" s="615"/>
      <c r="M564" s="615"/>
      <c r="N564" s="615"/>
      <c r="O564" s="615"/>
      <c r="P564" s="615"/>
      <c r="Q564" s="615"/>
      <c r="R564" s="615"/>
      <c r="S564" s="615"/>
      <c r="T564" s="615"/>
      <c r="U564" s="615"/>
      <c r="V564" s="615"/>
      <c r="W564" s="615"/>
      <c r="X564" s="615"/>
      <c r="Y564" s="615"/>
      <c r="Z564" s="615"/>
      <c r="AA564" s="615"/>
      <c r="AB564" s="615"/>
      <c r="AC564" s="615"/>
      <c r="AD564" s="615"/>
      <c r="AE564" s="615"/>
      <c r="AF564" s="615"/>
      <c r="AG564" s="615"/>
      <c r="AH564" s="615"/>
      <c r="AI564" s="615"/>
      <c r="AJ564" s="615"/>
      <c r="AK564" s="615"/>
      <c r="AL564" s="615"/>
      <c r="AM564" s="615"/>
      <c r="AN564" s="615"/>
      <c r="AO564" s="615"/>
      <c r="AP564" s="615"/>
      <c r="AQ564" s="615"/>
      <c r="AR564" s="615"/>
      <c r="AS564" s="615"/>
      <c r="AT564" s="615"/>
      <c r="AU564" s="615"/>
      <c r="AV564" s="615"/>
      <c r="AW564" s="615"/>
      <c r="AX564" s="615"/>
      <c r="AY564" s="615"/>
    </row>
    <row r="565" spans="1:51">
      <c r="A565" s="615"/>
      <c r="B565" s="615"/>
      <c r="C565" s="615"/>
      <c r="D565" s="615"/>
      <c r="E565" s="615"/>
      <c r="F565" s="615"/>
      <c r="G565" s="615"/>
      <c r="H565" s="615"/>
      <c r="I565" s="615"/>
      <c r="J565" s="615"/>
      <c r="K565" s="615"/>
      <c r="L565" s="615"/>
      <c r="M565" s="615"/>
      <c r="N565" s="615"/>
      <c r="O565" s="615"/>
      <c r="P565" s="615"/>
      <c r="Q565" s="615"/>
      <c r="R565" s="615"/>
      <c r="S565" s="615"/>
      <c r="T565" s="615"/>
      <c r="U565" s="615"/>
      <c r="V565" s="615"/>
      <c r="W565" s="615"/>
      <c r="X565" s="615"/>
      <c r="Y565" s="615"/>
      <c r="Z565" s="615"/>
      <c r="AA565" s="615"/>
      <c r="AB565" s="615"/>
      <c r="AC565" s="615"/>
      <c r="AD565" s="615"/>
      <c r="AE565" s="615"/>
      <c r="AF565" s="615"/>
      <c r="AG565" s="615"/>
      <c r="AH565" s="615"/>
      <c r="AI565" s="615"/>
      <c r="AJ565" s="615"/>
      <c r="AK565" s="615"/>
      <c r="AL565" s="615"/>
      <c r="AM565" s="615"/>
      <c r="AN565" s="615"/>
      <c r="AO565" s="615"/>
      <c r="AP565" s="615"/>
      <c r="AQ565" s="615"/>
      <c r="AR565" s="615"/>
      <c r="AS565" s="615"/>
      <c r="AT565" s="615"/>
      <c r="AU565" s="615"/>
      <c r="AV565" s="615"/>
      <c r="AW565" s="615"/>
      <c r="AX565" s="615"/>
      <c r="AY565" s="615"/>
    </row>
    <row r="566" spans="1:51">
      <c r="A566" s="615"/>
      <c r="B566" s="615"/>
      <c r="C566" s="615"/>
      <c r="D566" s="615"/>
      <c r="E566" s="615"/>
      <c r="F566" s="615"/>
      <c r="G566" s="615"/>
      <c r="H566" s="615"/>
      <c r="I566" s="615"/>
      <c r="J566" s="615"/>
      <c r="K566" s="615"/>
      <c r="L566" s="615"/>
      <c r="M566" s="615"/>
      <c r="N566" s="615"/>
      <c r="O566" s="615"/>
      <c r="P566" s="615"/>
      <c r="Q566" s="615"/>
      <c r="R566" s="615"/>
      <c r="S566" s="615"/>
      <c r="T566" s="615"/>
      <c r="U566" s="615"/>
      <c r="V566" s="615"/>
      <c r="W566" s="615"/>
      <c r="X566" s="615"/>
      <c r="Y566" s="615"/>
      <c r="Z566" s="615"/>
      <c r="AA566" s="615"/>
      <c r="AB566" s="615"/>
      <c r="AC566" s="615"/>
      <c r="AD566" s="615"/>
      <c r="AE566" s="615"/>
      <c r="AF566" s="615"/>
      <c r="AG566" s="615"/>
      <c r="AH566" s="615"/>
      <c r="AI566" s="615"/>
      <c r="AJ566" s="615"/>
      <c r="AK566" s="615"/>
      <c r="AL566" s="615"/>
      <c r="AM566" s="615"/>
      <c r="AN566" s="615"/>
      <c r="AO566" s="615"/>
      <c r="AP566" s="615"/>
      <c r="AQ566" s="615"/>
      <c r="AR566" s="615"/>
      <c r="AS566" s="615"/>
      <c r="AT566" s="615"/>
      <c r="AU566" s="615"/>
      <c r="AV566" s="615"/>
      <c r="AW566" s="615"/>
      <c r="AX566" s="615"/>
      <c r="AY566" s="615"/>
    </row>
    <row r="567" spans="1:51">
      <c r="A567" s="615"/>
      <c r="B567" s="615"/>
      <c r="C567" s="615"/>
      <c r="D567" s="615"/>
      <c r="E567" s="615"/>
      <c r="F567" s="615"/>
      <c r="G567" s="615"/>
      <c r="H567" s="615"/>
      <c r="I567" s="615"/>
      <c r="J567" s="615"/>
      <c r="K567" s="615"/>
      <c r="L567" s="615"/>
      <c r="M567" s="615"/>
      <c r="N567" s="615"/>
      <c r="O567" s="615"/>
      <c r="P567" s="615"/>
      <c r="Q567" s="615"/>
      <c r="R567" s="615"/>
      <c r="S567" s="615"/>
      <c r="T567" s="615"/>
      <c r="U567" s="615"/>
      <c r="V567" s="615"/>
      <c r="W567" s="615"/>
      <c r="X567" s="615"/>
      <c r="Y567" s="615"/>
      <c r="Z567" s="615"/>
      <c r="AA567" s="615"/>
      <c r="AB567" s="615"/>
      <c r="AC567" s="615"/>
      <c r="AD567" s="615"/>
      <c r="AE567" s="615"/>
      <c r="AF567" s="615"/>
      <c r="AG567" s="615"/>
      <c r="AH567" s="615"/>
      <c r="AI567" s="615"/>
      <c r="AJ567" s="615"/>
      <c r="AK567" s="615"/>
      <c r="AL567" s="615"/>
      <c r="AM567" s="615"/>
      <c r="AN567" s="615"/>
      <c r="AO567" s="615"/>
      <c r="AP567" s="615"/>
      <c r="AQ567" s="615"/>
      <c r="AR567" s="615"/>
      <c r="AS567" s="615"/>
      <c r="AT567" s="615"/>
      <c r="AU567" s="615"/>
      <c r="AV567" s="615"/>
      <c r="AW567" s="615"/>
      <c r="AX567" s="615"/>
      <c r="AY567" s="615"/>
    </row>
    <row r="568" spans="1:51">
      <c r="A568" s="615"/>
      <c r="B568" s="615"/>
      <c r="C568" s="615"/>
      <c r="D568" s="615"/>
      <c r="E568" s="615"/>
      <c r="F568" s="615"/>
      <c r="G568" s="615"/>
      <c r="H568" s="615"/>
      <c r="I568" s="615"/>
      <c r="J568" s="615"/>
      <c r="K568" s="615"/>
      <c r="L568" s="615"/>
      <c r="M568" s="615"/>
      <c r="N568" s="615"/>
      <c r="O568" s="615"/>
      <c r="P568" s="615"/>
      <c r="Q568" s="615"/>
      <c r="R568" s="615"/>
      <c r="S568" s="615"/>
      <c r="T568" s="615"/>
      <c r="U568" s="615"/>
      <c r="V568" s="615"/>
      <c r="W568" s="615"/>
      <c r="X568" s="615"/>
      <c r="Y568" s="615"/>
      <c r="Z568" s="615"/>
      <c r="AA568" s="615"/>
      <c r="AB568" s="615"/>
      <c r="AC568" s="615"/>
      <c r="AD568" s="615"/>
      <c r="AE568" s="615"/>
      <c r="AF568" s="615"/>
      <c r="AG568" s="615"/>
      <c r="AH568" s="615"/>
      <c r="AI568" s="615"/>
      <c r="AJ568" s="615"/>
      <c r="AK568" s="615"/>
      <c r="AL568" s="615"/>
      <c r="AM568" s="615"/>
      <c r="AN568" s="615"/>
      <c r="AO568" s="615"/>
      <c r="AP568" s="615"/>
      <c r="AQ568" s="615"/>
      <c r="AR568" s="615"/>
      <c r="AS568" s="615"/>
      <c r="AT568" s="615"/>
      <c r="AU568" s="615"/>
      <c r="AV568" s="615"/>
      <c r="AW568" s="615"/>
      <c r="AX568" s="615"/>
      <c r="AY568" s="615"/>
    </row>
    <row r="569" spans="1:51">
      <c r="A569" s="615"/>
      <c r="B569" s="615"/>
      <c r="C569" s="615"/>
      <c r="D569" s="615"/>
      <c r="E569" s="615"/>
      <c r="F569" s="615"/>
      <c r="G569" s="615"/>
      <c r="H569" s="615"/>
      <c r="I569" s="615"/>
      <c r="J569" s="615"/>
      <c r="K569" s="615"/>
      <c r="L569" s="615"/>
      <c r="M569" s="615"/>
      <c r="N569" s="615"/>
      <c r="O569" s="615"/>
      <c r="P569" s="615"/>
      <c r="Q569" s="615"/>
      <c r="R569" s="615"/>
      <c r="S569" s="615"/>
      <c r="T569" s="615"/>
      <c r="U569" s="615"/>
      <c r="V569" s="615"/>
      <c r="W569" s="615"/>
      <c r="X569" s="615"/>
      <c r="Y569" s="615"/>
      <c r="Z569" s="615"/>
      <c r="AA569" s="615"/>
      <c r="AB569" s="615"/>
      <c r="AC569" s="615"/>
      <c r="AD569" s="615"/>
      <c r="AE569" s="615"/>
      <c r="AF569" s="615"/>
      <c r="AG569" s="615"/>
      <c r="AH569" s="615"/>
      <c r="AI569" s="615"/>
      <c r="AJ569" s="615"/>
      <c r="AK569" s="615"/>
      <c r="AL569" s="615"/>
      <c r="AM569" s="615"/>
      <c r="AN569" s="615"/>
      <c r="AO569" s="615"/>
      <c r="AP569" s="615"/>
      <c r="AQ569" s="615"/>
      <c r="AR569" s="615"/>
      <c r="AS569" s="615"/>
      <c r="AT569" s="615"/>
      <c r="AU569" s="615"/>
      <c r="AV569" s="615"/>
      <c r="AW569" s="615"/>
      <c r="AX569" s="615"/>
      <c r="AY569" s="615"/>
    </row>
    <row r="570" spans="1:51">
      <c r="A570" s="615"/>
      <c r="B570" s="615"/>
      <c r="C570" s="615"/>
      <c r="D570" s="615"/>
      <c r="E570" s="615"/>
      <c r="F570" s="615"/>
      <c r="G570" s="615"/>
      <c r="H570" s="615"/>
      <c r="I570" s="615"/>
      <c r="J570" s="615"/>
      <c r="K570" s="615"/>
      <c r="L570" s="615"/>
      <c r="M570" s="615"/>
      <c r="N570" s="615"/>
      <c r="O570" s="615"/>
      <c r="P570" s="615"/>
      <c r="Q570" s="615"/>
      <c r="R570" s="615"/>
      <c r="S570" s="615"/>
      <c r="T570" s="615"/>
      <c r="U570" s="615"/>
      <c r="V570" s="615"/>
      <c r="W570" s="615"/>
      <c r="X570" s="615"/>
      <c r="Y570" s="615"/>
      <c r="Z570" s="615"/>
      <c r="AA570" s="615"/>
      <c r="AB570" s="615"/>
      <c r="AC570" s="615"/>
      <c r="AD570" s="615"/>
      <c r="AE570" s="615"/>
      <c r="AF570" s="615"/>
      <c r="AG570" s="615"/>
      <c r="AH570" s="615"/>
      <c r="AI570" s="615"/>
      <c r="AJ570" s="615"/>
      <c r="AK570" s="615"/>
      <c r="AL570" s="615"/>
      <c r="AM570" s="615"/>
      <c r="AN570" s="615"/>
      <c r="AO570" s="615"/>
      <c r="AP570" s="615"/>
      <c r="AQ570" s="615"/>
      <c r="AR570" s="615"/>
      <c r="AS570" s="615"/>
      <c r="AT570" s="615"/>
      <c r="AU570" s="615"/>
      <c r="AV570" s="615"/>
      <c r="AW570" s="615"/>
      <c r="AX570" s="615"/>
      <c r="AY570" s="615"/>
    </row>
    <row r="571" spans="1:51">
      <c r="A571" s="615"/>
      <c r="B571" s="615"/>
      <c r="C571" s="615"/>
      <c r="D571" s="615"/>
      <c r="E571" s="615"/>
      <c r="F571" s="615"/>
      <c r="G571" s="615"/>
      <c r="H571" s="615"/>
      <c r="I571" s="615"/>
      <c r="J571" s="615"/>
      <c r="K571" s="615"/>
      <c r="L571" s="615"/>
      <c r="M571" s="615"/>
      <c r="N571" s="615"/>
      <c r="O571" s="615"/>
      <c r="P571" s="615"/>
      <c r="Q571" s="615"/>
      <c r="R571" s="615"/>
      <c r="S571" s="615"/>
      <c r="T571" s="615"/>
      <c r="U571" s="615"/>
      <c r="V571" s="615"/>
      <c r="W571" s="615"/>
      <c r="X571" s="615"/>
      <c r="Y571" s="615"/>
      <c r="Z571" s="615"/>
      <c r="AA571" s="615"/>
      <c r="AB571" s="615"/>
      <c r="AC571" s="615"/>
      <c r="AD571" s="615"/>
      <c r="AE571" s="615"/>
      <c r="AF571" s="615"/>
      <c r="AG571" s="615"/>
      <c r="AH571" s="615"/>
      <c r="AI571" s="615"/>
      <c r="AJ571" s="615"/>
      <c r="AK571" s="615"/>
      <c r="AL571" s="615"/>
      <c r="AM571" s="615"/>
      <c r="AN571" s="615"/>
      <c r="AO571" s="615"/>
      <c r="AP571" s="615"/>
      <c r="AQ571" s="615"/>
      <c r="AR571" s="615"/>
      <c r="AS571" s="615"/>
      <c r="AT571" s="615"/>
      <c r="AU571" s="615"/>
      <c r="AV571" s="615"/>
      <c r="AW571" s="615"/>
      <c r="AX571" s="615"/>
      <c r="AY571" s="615"/>
    </row>
    <row r="572" spans="1:51">
      <c r="A572" s="615"/>
      <c r="B572" s="615"/>
      <c r="C572" s="615"/>
      <c r="D572" s="615"/>
      <c r="E572" s="615"/>
      <c r="F572" s="615"/>
      <c r="G572" s="615"/>
      <c r="H572" s="615"/>
      <c r="I572" s="615"/>
      <c r="J572" s="615"/>
      <c r="K572" s="615"/>
      <c r="L572" s="615"/>
      <c r="M572" s="615"/>
      <c r="N572" s="615"/>
      <c r="O572" s="615"/>
      <c r="P572" s="615"/>
      <c r="Q572" s="615"/>
      <c r="R572" s="615"/>
      <c r="S572" s="615"/>
      <c r="T572" s="615"/>
      <c r="U572" s="615"/>
      <c r="V572" s="615"/>
      <c r="W572" s="615"/>
      <c r="X572" s="615"/>
      <c r="Y572" s="615"/>
      <c r="Z572" s="615"/>
      <c r="AA572" s="615"/>
      <c r="AB572" s="615"/>
      <c r="AC572" s="615"/>
      <c r="AD572" s="615"/>
      <c r="AE572" s="615"/>
      <c r="AF572" s="615"/>
      <c r="AG572" s="615"/>
      <c r="AH572" s="615"/>
      <c r="AI572" s="615"/>
      <c r="AJ572" s="615"/>
      <c r="AK572" s="615"/>
      <c r="AL572" s="615"/>
      <c r="AM572" s="615"/>
      <c r="AN572" s="615"/>
      <c r="AO572" s="615"/>
      <c r="AP572" s="615"/>
      <c r="AQ572" s="615"/>
      <c r="AR572" s="615"/>
      <c r="AS572" s="615"/>
      <c r="AT572" s="615"/>
      <c r="AU572" s="615"/>
      <c r="AV572" s="615"/>
      <c r="AW572" s="615"/>
      <c r="AX572" s="615"/>
      <c r="AY572" s="615"/>
    </row>
    <row r="573" spans="1:51">
      <c r="A573" s="615"/>
      <c r="B573" s="615"/>
      <c r="C573" s="615"/>
      <c r="D573" s="615"/>
      <c r="E573" s="615"/>
      <c r="F573" s="615"/>
      <c r="G573" s="615"/>
      <c r="H573" s="615"/>
      <c r="I573" s="615"/>
      <c r="J573" s="615"/>
      <c r="K573" s="615"/>
      <c r="L573" s="615"/>
      <c r="M573" s="615"/>
      <c r="N573" s="615"/>
      <c r="O573" s="615"/>
      <c r="P573" s="615"/>
      <c r="Q573" s="615"/>
      <c r="R573" s="615"/>
      <c r="S573" s="615"/>
      <c r="T573" s="615"/>
      <c r="U573" s="615"/>
      <c r="V573" s="615"/>
      <c r="W573" s="615"/>
      <c r="X573" s="615"/>
      <c r="Y573" s="615"/>
      <c r="Z573" s="615"/>
      <c r="AA573" s="615"/>
      <c r="AB573" s="615"/>
      <c r="AC573" s="615"/>
      <c r="AD573" s="615"/>
      <c r="AE573" s="615"/>
      <c r="AF573" s="615"/>
      <c r="AG573" s="615"/>
      <c r="AH573" s="615"/>
      <c r="AI573" s="615"/>
      <c r="AJ573" s="615"/>
      <c r="AK573" s="615"/>
      <c r="AL573" s="615"/>
      <c r="AM573" s="615"/>
      <c r="AN573" s="615"/>
      <c r="AO573" s="615"/>
      <c r="AP573" s="615"/>
      <c r="AQ573" s="615"/>
      <c r="AR573" s="615"/>
      <c r="AS573" s="615"/>
      <c r="AT573" s="615"/>
      <c r="AU573" s="615"/>
      <c r="AV573" s="615"/>
      <c r="AW573" s="615"/>
      <c r="AX573" s="615"/>
      <c r="AY573" s="615"/>
    </row>
    <row r="574" spans="1:51">
      <c r="A574" s="615"/>
      <c r="B574" s="615"/>
      <c r="C574" s="615"/>
      <c r="D574" s="615"/>
      <c r="E574" s="615"/>
      <c r="F574" s="615"/>
      <c r="G574" s="615"/>
      <c r="H574" s="615"/>
      <c r="I574" s="615"/>
      <c r="J574" s="615"/>
      <c r="K574" s="615"/>
      <c r="L574" s="615"/>
      <c r="M574" s="615"/>
      <c r="N574" s="615"/>
      <c r="O574" s="615"/>
      <c r="P574" s="615"/>
      <c r="Q574" s="615"/>
      <c r="R574" s="615"/>
      <c r="S574" s="615"/>
      <c r="T574" s="615"/>
      <c r="U574" s="615"/>
      <c r="V574" s="615"/>
      <c r="W574" s="615"/>
      <c r="X574" s="615"/>
      <c r="Y574" s="615"/>
      <c r="Z574" s="615"/>
      <c r="AA574" s="615"/>
      <c r="AB574" s="615"/>
      <c r="AC574" s="615"/>
      <c r="AD574" s="615"/>
      <c r="AE574" s="615"/>
      <c r="AF574" s="615"/>
      <c r="AG574" s="615"/>
      <c r="AH574" s="615"/>
      <c r="AI574" s="615"/>
      <c r="AJ574" s="615"/>
      <c r="AK574" s="615"/>
      <c r="AL574" s="615"/>
      <c r="AM574" s="615"/>
      <c r="AN574" s="615"/>
      <c r="AO574" s="615"/>
      <c r="AP574" s="615"/>
      <c r="AQ574" s="615"/>
      <c r="AR574" s="615"/>
      <c r="AS574" s="615"/>
      <c r="AT574" s="615"/>
      <c r="AU574" s="615"/>
      <c r="AV574" s="615"/>
      <c r="AW574" s="615"/>
      <c r="AX574" s="615"/>
      <c r="AY574" s="615"/>
    </row>
    <row r="575" spans="1:51">
      <c r="A575" s="615"/>
      <c r="B575" s="615"/>
      <c r="C575" s="615"/>
      <c r="D575" s="615"/>
      <c r="E575" s="615"/>
      <c r="F575" s="615"/>
      <c r="G575" s="615"/>
      <c r="H575" s="615"/>
      <c r="I575" s="615"/>
      <c r="J575" s="615"/>
      <c r="K575" s="615"/>
      <c r="L575" s="615"/>
      <c r="M575" s="615"/>
      <c r="N575" s="615"/>
      <c r="O575" s="615"/>
      <c r="P575" s="615"/>
      <c r="Q575" s="615"/>
      <c r="R575" s="615"/>
      <c r="S575" s="615"/>
      <c r="T575" s="615"/>
      <c r="U575" s="615"/>
      <c r="V575" s="615"/>
      <c r="W575" s="615"/>
      <c r="X575" s="615"/>
      <c r="Y575" s="615"/>
      <c r="Z575" s="615"/>
      <c r="AA575" s="615"/>
      <c r="AB575" s="615"/>
      <c r="AC575" s="615"/>
      <c r="AD575" s="615"/>
      <c r="AE575" s="615"/>
      <c r="AF575" s="615"/>
      <c r="AG575" s="615"/>
      <c r="AH575" s="615"/>
      <c r="AI575" s="615"/>
      <c r="AJ575" s="615"/>
      <c r="AK575" s="615"/>
      <c r="AL575" s="615"/>
      <c r="AM575" s="615"/>
      <c r="AN575" s="615"/>
      <c r="AO575" s="615"/>
      <c r="AP575" s="615"/>
      <c r="AQ575" s="615"/>
      <c r="AR575" s="615"/>
      <c r="AS575" s="615"/>
      <c r="AT575" s="615"/>
      <c r="AU575" s="615"/>
      <c r="AV575" s="615"/>
      <c r="AW575" s="615"/>
      <c r="AX575" s="615"/>
      <c r="AY575" s="615"/>
    </row>
    <row r="576" spans="1:51">
      <c r="A576" s="615"/>
      <c r="B576" s="615"/>
      <c r="C576" s="615"/>
      <c r="D576" s="615"/>
      <c r="E576" s="615"/>
      <c r="F576" s="615"/>
      <c r="G576" s="615"/>
      <c r="H576" s="615"/>
      <c r="I576" s="615"/>
      <c r="J576" s="615"/>
      <c r="K576" s="615"/>
      <c r="L576" s="615"/>
      <c r="M576" s="615"/>
      <c r="N576" s="615"/>
      <c r="O576" s="615"/>
      <c r="P576" s="615"/>
      <c r="Q576" s="615"/>
      <c r="R576" s="615"/>
      <c r="S576" s="615"/>
      <c r="T576" s="615"/>
      <c r="U576" s="615"/>
      <c r="V576" s="615"/>
      <c r="W576" s="615"/>
      <c r="X576" s="615"/>
      <c r="Y576" s="615"/>
      <c r="Z576" s="615"/>
      <c r="AA576" s="615"/>
      <c r="AB576" s="615"/>
      <c r="AC576" s="615"/>
      <c r="AD576" s="615"/>
      <c r="AE576" s="615"/>
      <c r="AF576" s="615"/>
      <c r="AG576" s="615"/>
      <c r="AH576" s="615"/>
      <c r="AI576" s="615"/>
      <c r="AJ576" s="615"/>
      <c r="AK576" s="615"/>
      <c r="AL576" s="615"/>
      <c r="AM576" s="615"/>
      <c r="AN576" s="615"/>
      <c r="AO576" s="615"/>
      <c r="AP576" s="615"/>
      <c r="AQ576" s="615"/>
      <c r="AR576" s="615"/>
      <c r="AS576" s="615"/>
      <c r="AT576" s="615"/>
      <c r="AU576" s="615"/>
      <c r="AV576" s="615"/>
      <c r="AW576" s="615"/>
      <c r="AX576" s="615"/>
      <c r="AY576" s="615"/>
    </row>
    <row r="577" spans="1:51">
      <c r="A577" s="615"/>
      <c r="B577" s="615"/>
      <c r="C577" s="615"/>
      <c r="D577" s="615"/>
      <c r="E577" s="615"/>
      <c r="F577" s="615"/>
      <c r="G577" s="615"/>
      <c r="H577" s="615"/>
      <c r="I577" s="615"/>
      <c r="J577" s="615"/>
      <c r="K577" s="615"/>
      <c r="L577" s="615"/>
      <c r="M577" s="615"/>
      <c r="N577" s="615"/>
      <c r="O577" s="615"/>
      <c r="P577" s="615"/>
      <c r="Q577" s="615"/>
      <c r="R577" s="615"/>
      <c r="S577" s="615"/>
      <c r="T577" s="615"/>
      <c r="U577" s="615"/>
      <c r="V577" s="615"/>
      <c r="W577" s="615"/>
      <c r="X577" s="615"/>
      <c r="Y577" s="615"/>
      <c r="Z577" s="615"/>
      <c r="AA577" s="615"/>
      <c r="AB577" s="615"/>
      <c r="AC577" s="615"/>
      <c r="AD577" s="615"/>
      <c r="AE577" s="615"/>
      <c r="AF577" s="615"/>
      <c r="AG577" s="615"/>
      <c r="AH577" s="615"/>
      <c r="AI577" s="615"/>
      <c r="AJ577" s="615"/>
      <c r="AK577" s="615"/>
      <c r="AL577" s="615"/>
      <c r="AM577" s="615"/>
      <c r="AN577" s="615"/>
      <c r="AO577" s="615"/>
      <c r="AP577" s="615"/>
      <c r="AQ577" s="615"/>
      <c r="AR577" s="615"/>
      <c r="AS577" s="615"/>
      <c r="AT577" s="615"/>
      <c r="AU577" s="615"/>
      <c r="AV577" s="615"/>
      <c r="AW577" s="615"/>
      <c r="AX577" s="615"/>
      <c r="AY577" s="615"/>
    </row>
    <row r="578" spans="1:51">
      <c r="A578" s="615"/>
      <c r="B578" s="615"/>
      <c r="C578" s="615"/>
      <c r="D578" s="615"/>
      <c r="E578" s="615"/>
      <c r="F578" s="615"/>
      <c r="G578" s="615"/>
      <c r="H578" s="615"/>
      <c r="I578" s="615"/>
      <c r="J578" s="615"/>
      <c r="K578" s="615"/>
      <c r="L578" s="615"/>
      <c r="M578" s="615"/>
      <c r="N578" s="615"/>
      <c r="O578" s="615"/>
      <c r="P578" s="615"/>
      <c r="Q578" s="615"/>
      <c r="R578" s="615"/>
      <c r="S578" s="615"/>
      <c r="T578" s="615"/>
      <c r="U578" s="615"/>
      <c r="V578" s="615"/>
      <c r="W578" s="615"/>
      <c r="X578" s="615"/>
      <c r="Y578" s="615"/>
      <c r="Z578" s="615"/>
      <c r="AA578" s="615"/>
      <c r="AB578" s="615"/>
      <c r="AC578" s="615"/>
      <c r="AD578" s="615"/>
      <c r="AE578" s="615"/>
      <c r="AF578" s="615"/>
      <c r="AG578" s="615"/>
      <c r="AH578" s="615"/>
      <c r="AI578" s="615"/>
      <c r="AJ578" s="615"/>
      <c r="AK578" s="615"/>
      <c r="AL578" s="615"/>
      <c r="AM578" s="615"/>
      <c r="AN578" s="615"/>
      <c r="AO578" s="615"/>
      <c r="AP578" s="615"/>
      <c r="AQ578" s="615"/>
      <c r="AR578" s="615"/>
      <c r="AS578" s="615"/>
      <c r="AT578" s="615"/>
      <c r="AU578" s="615"/>
      <c r="AV578" s="615"/>
      <c r="AW578" s="615"/>
      <c r="AX578" s="615"/>
      <c r="AY578" s="615"/>
    </row>
    <row r="579" spans="1:51">
      <c r="A579" s="615"/>
      <c r="B579" s="615"/>
      <c r="C579" s="615"/>
      <c r="D579" s="615"/>
      <c r="E579" s="615"/>
      <c r="F579" s="615"/>
      <c r="G579" s="615"/>
      <c r="H579" s="615"/>
      <c r="I579" s="615"/>
      <c r="J579" s="615"/>
      <c r="K579" s="615"/>
      <c r="L579" s="615"/>
      <c r="M579" s="615"/>
      <c r="N579" s="615"/>
      <c r="O579" s="615"/>
      <c r="P579" s="615"/>
      <c r="Q579" s="615"/>
      <c r="R579" s="615"/>
      <c r="S579" s="615"/>
      <c r="T579" s="615"/>
      <c r="U579" s="615"/>
      <c r="V579" s="615"/>
      <c r="W579" s="615"/>
      <c r="X579" s="615"/>
      <c r="Y579" s="615"/>
      <c r="Z579" s="615"/>
      <c r="AA579" s="615"/>
      <c r="AB579" s="615"/>
      <c r="AC579" s="615"/>
      <c r="AD579" s="615"/>
      <c r="AE579" s="615"/>
      <c r="AF579" s="615"/>
      <c r="AG579" s="615"/>
      <c r="AH579" s="615"/>
      <c r="AI579" s="615"/>
      <c r="AJ579" s="615"/>
      <c r="AK579" s="615"/>
      <c r="AL579" s="615"/>
      <c r="AM579" s="615"/>
      <c r="AN579" s="615"/>
      <c r="AO579" s="615"/>
      <c r="AP579" s="615"/>
      <c r="AQ579" s="615"/>
      <c r="AR579" s="615"/>
      <c r="AS579" s="615"/>
      <c r="AT579" s="615"/>
      <c r="AU579" s="615"/>
      <c r="AV579" s="615"/>
      <c r="AW579" s="615"/>
      <c r="AX579" s="615"/>
      <c r="AY579" s="615"/>
    </row>
    <row r="580" spans="1:51">
      <c r="A580" s="615"/>
      <c r="B580" s="615"/>
      <c r="C580" s="615"/>
      <c r="D580" s="615"/>
      <c r="E580" s="615"/>
      <c r="F580" s="615"/>
      <c r="G580" s="615"/>
      <c r="H580" s="615"/>
      <c r="I580" s="615"/>
      <c r="J580" s="615"/>
      <c r="K580" s="615"/>
      <c r="L580" s="615"/>
      <c r="M580" s="615"/>
      <c r="N580" s="615"/>
      <c r="O580" s="615"/>
      <c r="P580" s="615"/>
      <c r="Q580" s="615"/>
      <c r="R580" s="615"/>
      <c r="S580" s="615"/>
      <c r="T580" s="615"/>
      <c r="U580" s="615"/>
      <c r="V580" s="615"/>
      <c r="W580" s="615"/>
      <c r="X580" s="615"/>
      <c r="Y580" s="615"/>
      <c r="Z580" s="615"/>
      <c r="AA580" s="615"/>
      <c r="AB580" s="615"/>
      <c r="AC580" s="615"/>
      <c r="AD580" s="615"/>
      <c r="AE580" s="615"/>
      <c r="AF580" s="615"/>
      <c r="AG580" s="615"/>
      <c r="AH580" s="615"/>
      <c r="AI580" s="615"/>
      <c r="AJ580" s="615"/>
      <c r="AK580" s="615"/>
      <c r="AL580" s="615"/>
      <c r="AM580" s="615"/>
      <c r="AN580" s="615"/>
      <c r="AO580" s="615"/>
      <c r="AP580" s="615"/>
      <c r="AQ580" s="615"/>
      <c r="AR580" s="615"/>
      <c r="AS580" s="615"/>
      <c r="AT580" s="615"/>
      <c r="AU580" s="615"/>
      <c r="AV580" s="615"/>
      <c r="AW580" s="615"/>
      <c r="AX580" s="615"/>
      <c r="AY580" s="615"/>
    </row>
    <row r="581" spans="1:51">
      <c r="A581" s="615"/>
      <c r="B581" s="615"/>
      <c r="C581" s="615"/>
      <c r="D581" s="615"/>
      <c r="E581" s="615"/>
      <c r="F581" s="615"/>
      <c r="G581" s="615"/>
      <c r="H581" s="615"/>
      <c r="I581" s="615"/>
      <c r="J581" s="615"/>
      <c r="K581" s="615"/>
      <c r="L581" s="615"/>
      <c r="M581" s="615"/>
      <c r="N581" s="615"/>
      <c r="O581" s="615"/>
      <c r="P581" s="615"/>
      <c r="Q581" s="615"/>
      <c r="R581" s="615"/>
      <c r="S581" s="615"/>
      <c r="T581" s="615"/>
      <c r="U581" s="615"/>
      <c r="V581" s="615"/>
      <c r="W581" s="615"/>
      <c r="X581" s="615"/>
      <c r="Y581" s="615"/>
      <c r="Z581" s="615"/>
      <c r="AA581" s="615"/>
      <c r="AB581" s="615"/>
      <c r="AC581" s="615"/>
      <c r="AD581" s="615"/>
      <c r="AE581" s="615"/>
      <c r="AF581" s="615"/>
      <c r="AG581" s="615"/>
      <c r="AH581" s="615"/>
      <c r="AI581" s="615"/>
      <c r="AJ581" s="615"/>
      <c r="AK581" s="615"/>
      <c r="AL581" s="615"/>
      <c r="AM581" s="615"/>
      <c r="AN581" s="615"/>
      <c r="AO581" s="615"/>
      <c r="AP581" s="615"/>
      <c r="AQ581" s="615"/>
      <c r="AR581" s="615"/>
      <c r="AS581" s="615"/>
      <c r="AT581" s="615"/>
      <c r="AU581" s="615"/>
      <c r="AV581" s="615"/>
      <c r="AW581" s="615"/>
      <c r="AX581" s="615"/>
      <c r="AY581" s="615"/>
    </row>
    <row r="582" spans="1:51">
      <c r="A582" s="615"/>
      <c r="B582" s="615"/>
      <c r="C582" s="615"/>
      <c r="D582" s="615"/>
      <c r="E582" s="615"/>
      <c r="F582" s="615"/>
      <c r="G582" s="615"/>
      <c r="H582" s="615"/>
      <c r="I582" s="615"/>
      <c r="J582" s="615"/>
      <c r="K582" s="615"/>
      <c r="L582" s="615"/>
      <c r="M582" s="615"/>
      <c r="N582" s="615"/>
      <c r="O582" s="615"/>
      <c r="P582" s="615"/>
      <c r="Q582" s="615"/>
      <c r="R582" s="615"/>
      <c r="S582" s="615"/>
      <c r="T582" s="615"/>
      <c r="U582" s="615"/>
      <c r="V582" s="615"/>
      <c r="W582" s="615"/>
      <c r="X582" s="615"/>
      <c r="Y582" s="615"/>
      <c r="Z582" s="615"/>
      <c r="AA582" s="615"/>
      <c r="AB582" s="615"/>
      <c r="AC582" s="615"/>
      <c r="AD582" s="615"/>
      <c r="AE582" s="615"/>
      <c r="AF582" s="615"/>
      <c r="AG582" s="615"/>
      <c r="AH582" s="615"/>
      <c r="AI582" s="615"/>
      <c r="AJ582" s="615"/>
      <c r="AK582" s="615"/>
      <c r="AL582" s="615"/>
      <c r="AM582" s="615"/>
      <c r="AN582" s="615"/>
      <c r="AO582" s="615"/>
      <c r="AP582" s="615"/>
      <c r="AQ582" s="615"/>
      <c r="AR582" s="615"/>
      <c r="AS582" s="615"/>
      <c r="AT582" s="615"/>
      <c r="AU582" s="615"/>
      <c r="AV582" s="615"/>
      <c r="AW582" s="615"/>
      <c r="AX582" s="615"/>
      <c r="AY582" s="615"/>
    </row>
    <row r="583" spans="1:51">
      <c r="A583" s="615"/>
      <c r="B583" s="615"/>
      <c r="C583" s="615"/>
      <c r="D583" s="615"/>
      <c r="E583" s="615"/>
      <c r="F583" s="615"/>
      <c r="G583" s="615"/>
      <c r="H583" s="615"/>
      <c r="I583" s="615"/>
      <c r="J583" s="615"/>
      <c r="K583" s="615"/>
      <c r="L583" s="615"/>
      <c r="M583" s="615"/>
      <c r="N583" s="615"/>
      <c r="O583" s="615"/>
      <c r="P583" s="615"/>
      <c r="Q583" s="615"/>
      <c r="R583" s="615"/>
      <c r="S583" s="615"/>
      <c r="T583" s="615"/>
      <c r="U583" s="615"/>
      <c r="V583" s="615"/>
      <c r="W583" s="615"/>
      <c r="X583" s="615"/>
      <c r="Y583" s="615"/>
      <c r="Z583" s="615"/>
      <c r="AA583" s="615"/>
      <c r="AB583" s="615"/>
      <c r="AC583" s="615"/>
      <c r="AD583" s="615"/>
      <c r="AE583" s="615"/>
      <c r="AF583" s="615"/>
      <c r="AG583" s="615"/>
      <c r="AH583" s="615"/>
      <c r="AI583" s="615"/>
      <c r="AJ583" s="615"/>
      <c r="AK583" s="615"/>
      <c r="AL583" s="615"/>
      <c r="AM583" s="615"/>
      <c r="AN583" s="615"/>
      <c r="AO583" s="615"/>
      <c r="AP583" s="615"/>
      <c r="AQ583" s="615"/>
      <c r="AR583" s="615"/>
      <c r="AS583" s="615"/>
      <c r="AT583" s="615"/>
      <c r="AU583" s="615"/>
      <c r="AV583" s="615"/>
      <c r="AW583" s="615"/>
      <c r="AX583" s="615"/>
      <c r="AY583" s="615"/>
    </row>
    <row r="584" spans="1:51">
      <c r="A584" s="615"/>
      <c r="B584" s="615"/>
      <c r="C584" s="615"/>
      <c r="D584" s="615"/>
      <c r="E584" s="615"/>
      <c r="F584" s="615"/>
      <c r="G584" s="615"/>
      <c r="H584" s="615"/>
      <c r="I584" s="615"/>
      <c r="J584" s="615"/>
      <c r="K584" s="615"/>
      <c r="L584" s="615"/>
      <c r="M584" s="615"/>
      <c r="N584" s="615"/>
      <c r="O584" s="615"/>
      <c r="P584" s="615"/>
      <c r="Q584" s="615"/>
      <c r="R584" s="615"/>
      <c r="S584" s="615"/>
      <c r="T584" s="615"/>
      <c r="U584" s="615"/>
      <c r="V584" s="615"/>
      <c r="W584" s="615"/>
      <c r="X584" s="615"/>
      <c r="Y584" s="615"/>
      <c r="Z584" s="615"/>
      <c r="AA584" s="615"/>
      <c r="AB584" s="615"/>
      <c r="AC584" s="615"/>
      <c r="AD584" s="615"/>
      <c r="AE584" s="615"/>
      <c r="AF584" s="615"/>
      <c r="AG584" s="615"/>
      <c r="AH584" s="615"/>
      <c r="AI584" s="615"/>
      <c r="AJ584" s="615"/>
      <c r="AK584" s="615"/>
      <c r="AL584" s="615"/>
      <c r="AM584" s="615"/>
      <c r="AN584" s="615"/>
      <c r="AO584" s="615"/>
      <c r="AP584" s="615"/>
      <c r="AQ584" s="615"/>
      <c r="AR584" s="615"/>
      <c r="AS584" s="615"/>
      <c r="AT584" s="615"/>
      <c r="AU584" s="615"/>
      <c r="AV584" s="615"/>
      <c r="AW584" s="615"/>
      <c r="AX584" s="615"/>
      <c r="AY584" s="615"/>
    </row>
    <row r="585" spans="1:51">
      <c r="A585" s="615"/>
      <c r="B585" s="615"/>
      <c r="C585" s="615"/>
      <c r="D585" s="615"/>
      <c r="E585" s="615"/>
      <c r="F585" s="615"/>
      <c r="G585" s="615"/>
      <c r="H585" s="615"/>
      <c r="I585" s="615"/>
      <c r="J585" s="615"/>
      <c r="K585" s="615"/>
      <c r="L585" s="615"/>
      <c r="M585" s="615"/>
      <c r="N585" s="615"/>
      <c r="O585" s="615"/>
      <c r="P585" s="615"/>
      <c r="Q585" s="615"/>
      <c r="R585" s="615"/>
      <c r="S585" s="615"/>
      <c r="T585" s="615"/>
      <c r="U585" s="615"/>
      <c r="V585" s="615"/>
      <c r="W585" s="615"/>
      <c r="X585" s="615"/>
      <c r="Y585" s="615"/>
      <c r="Z585" s="615"/>
      <c r="AA585" s="615"/>
      <c r="AB585" s="615"/>
      <c r="AC585" s="615"/>
      <c r="AD585" s="615"/>
      <c r="AE585" s="615"/>
      <c r="AF585" s="615"/>
      <c r="AG585" s="615"/>
      <c r="AH585" s="615"/>
      <c r="AI585" s="615"/>
      <c r="AJ585" s="615"/>
      <c r="AK585" s="615"/>
      <c r="AL585" s="615"/>
      <c r="AM585" s="615"/>
      <c r="AN585" s="615"/>
      <c r="AO585" s="615"/>
      <c r="AP585" s="615"/>
      <c r="AQ585" s="615"/>
      <c r="AR585" s="615"/>
      <c r="AS585" s="615"/>
      <c r="AT585" s="615"/>
      <c r="AU585" s="615"/>
      <c r="AV585" s="615"/>
      <c r="AW585" s="615"/>
      <c r="AX585" s="615"/>
      <c r="AY585" s="615"/>
    </row>
    <row r="586" spans="1:51">
      <c r="A586" s="615"/>
      <c r="B586" s="615"/>
      <c r="C586" s="615"/>
      <c r="D586" s="615"/>
      <c r="E586" s="615"/>
      <c r="F586" s="615"/>
      <c r="G586" s="615"/>
      <c r="H586" s="615"/>
      <c r="I586" s="615"/>
      <c r="J586" s="615"/>
      <c r="K586" s="615"/>
      <c r="L586" s="615"/>
      <c r="M586" s="615"/>
      <c r="N586" s="615"/>
      <c r="O586" s="615"/>
      <c r="P586" s="615"/>
      <c r="Q586" s="615"/>
      <c r="R586" s="615"/>
      <c r="S586" s="615"/>
      <c r="T586" s="615"/>
      <c r="U586" s="615"/>
      <c r="V586" s="615"/>
      <c r="W586" s="615"/>
      <c r="X586" s="615"/>
      <c r="Y586" s="615"/>
      <c r="Z586" s="615"/>
      <c r="AA586" s="615"/>
      <c r="AB586" s="615"/>
      <c r="AC586" s="615"/>
      <c r="AD586" s="615"/>
      <c r="AE586" s="615"/>
      <c r="AF586" s="615"/>
      <c r="AG586" s="615"/>
      <c r="AH586" s="615"/>
      <c r="AI586" s="615"/>
      <c r="AJ586" s="615"/>
      <c r="AK586" s="615"/>
      <c r="AL586" s="615"/>
      <c r="AM586" s="615"/>
      <c r="AN586" s="615"/>
      <c r="AO586" s="615"/>
      <c r="AP586" s="615"/>
      <c r="AQ586" s="615"/>
      <c r="AR586" s="615"/>
      <c r="AS586" s="615"/>
      <c r="AT586" s="615"/>
      <c r="AU586" s="615"/>
      <c r="AV586" s="615"/>
      <c r="AW586" s="615"/>
      <c r="AX586" s="615"/>
      <c r="AY586" s="615"/>
    </row>
    <row r="587" spans="1:51">
      <c r="A587" s="615"/>
      <c r="B587" s="615"/>
      <c r="C587" s="615"/>
      <c r="D587" s="615"/>
      <c r="E587" s="615"/>
      <c r="F587" s="615"/>
      <c r="G587" s="615"/>
      <c r="H587" s="615"/>
      <c r="I587" s="615"/>
      <c r="J587" s="615"/>
      <c r="K587" s="615"/>
      <c r="L587" s="615"/>
      <c r="M587" s="615"/>
      <c r="N587" s="615"/>
      <c r="O587" s="615"/>
      <c r="P587" s="615"/>
      <c r="Q587" s="615"/>
      <c r="R587" s="615"/>
      <c r="S587" s="615"/>
      <c r="T587" s="615"/>
      <c r="U587" s="615"/>
      <c r="V587" s="615"/>
      <c r="W587" s="615"/>
      <c r="X587" s="615"/>
      <c r="Y587" s="615"/>
      <c r="Z587" s="615"/>
      <c r="AA587" s="615"/>
      <c r="AB587" s="615"/>
      <c r="AC587" s="615"/>
      <c r="AD587" s="615"/>
      <c r="AE587" s="615"/>
      <c r="AF587" s="615"/>
      <c r="AG587" s="615"/>
      <c r="AH587" s="615"/>
      <c r="AI587" s="615"/>
      <c r="AJ587" s="615"/>
      <c r="AK587" s="615"/>
      <c r="AL587" s="615"/>
      <c r="AM587" s="615"/>
      <c r="AN587" s="615"/>
      <c r="AO587" s="615"/>
      <c r="AP587" s="615"/>
      <c r="AQ587" s="615"/>
      <c r="AR587" s="615"/>
      <c r="AS587" s="615"/>
      <c r="AT587" s="615"/>
      <c r="AU587" s="615"/>
      <c r="AV587" s="615"/>
      <c r="AW587" s="615"/>
      <c r="AX587" s="615"/>
      <c r="AY587" s="615"/>
    </row>
    <row r="588" spans="1:51">
      <c r="A588" s="615"/>
      <c r="B588" s="615"/>
      <c r="C588" s="615"/>
      <c r="D588" s="615"/>
      <c r="E588" s="615"/>
      <c r="F588" s="615"/>
      <c r="G588" s="615"/>
      <c r="H588" s="615"/>
      <c r="I588" s="615"/>
      <c r="J588" s="615"/>
      <c r="K588" s="615"/>
      <c r="L588" s="615"/>
      <c r="M588" s="615"/>
      <c r="N588" s="615"/>
      <c r="O588" s="615"/>
      <c r="P588" s="615"/>
      <c r="Q588" s="615"/>
      <c r="R588" s="615"/>
      <c r="S588" s="615"/>
      <c r="T588" s="615"/>
      <c r="U588" s="615"/>
      <c r="V588" s="615"/>
      <c r="W588" s="615"/>
      <c r="X588" s="615"/>
      <c r="Y588" s="615"/>
      <c r="Z588" s="615"/>
      <c r="AA588" s="615"/>
      <c r="AB588" s="615"/>
      <c r="AC588" s="615"/>
      <c r="AD588" s="615"/>
      <c r="AE588" s="615"/>
      <c r="AF588" s="615"/>
      <c r="AG588" s="615"/>
      <c r="AH588" s="615"/>
      <c r="AI588" s="615"/>
      <c r="AJ588" s="615"/>
      <c r="AK588" s="615"/>
      <c r="AL588" s="615"/>
      <c r="AM588" s="615"/>
      <c r="AN588" s="615"/>
      <c r="AO588" s="615"/>
      <c r="AP588" s="615"/>
      <c r="AQ588" s="615"/>
      <c r="AR588" s="615"/>
      <c r="AS588" s="615"/>
      <c r="AT588" s="615"/>
      <c r="AU588" s="615"/>
      <c r="AV588" s="615"/>
      <c r="AW588" s="615"/>
      <c r="AX588" s="615"/>
      <c r="AY588" s="615"/>
    </row>
    <row r="589" spans="1:51">
      <c r="A589" s="615"/>
      <c r="B589" s="615"/>
      <c r="C589" s="615"/>
      <c r="D589" s="615"/>
      <c r="E589" s="615"/>
      <c r="F589" s="615"/>
      <c r="G589" s="615"/>
      <c r="H589" s="615"/>
      <c r="I589" s="615"/>
      <c r="J589" s="615"/>
      <c r="K589" s="615"/>
      <c r="L589" s="615"/>
      <c r="M589" s="615"/>
      <c r="N589" s="615"/>
      <c r="O589" s="615"/>
      <c r="P589" s="615"/>
      <c r="Q589" s="615"/>
      <c r="R589" s="615"/>
      <c r="S589" s="615"/>
      <c r="T589" s="615"/>
      <c r="U589" s="615"/>
      <c r="V589" s="615"/>
      <c r="W589" s="615"/>
      <c r="X589" s="615"/>
      <c r="Y589" s="615"/>
      <c r="Z589" s="615"/>
      <c r="AA589" s="615"/>
      <c r="AB589" s="615"/>
      <c r="AC589" s="615"/>
      <c r="AD589" s="615"/>
      <c r="AE589" s="615"/>
      <c r="AF589" s="615"/>
      <c r="AG589" s="615"/>
      <c r="AH589" s="615"/>
      <c r="AI589" s="615"/>
      <c r="AJ589" s="615"/>
      <c r="AK589" s="615"/>
      <c r="AL589" s="615"/>
      <c r="AM589" s="615"/>
      <c r="AN589" s="615"/>
      <c r="AO589" s="615"/>
      <c r="AP589" s="615"/>
      <c r="AQ589" s="615"/>
      <c r="AR589" s="615"/>
      <c r="AS589" s="615"/>
      <c r="AT589" s="615"/>
      <c r="AU589" s="615"/>
      <c r="AV589" s="615"/>
      <c r="AW589" s="615"/>
      <c r="AX589" s="615"/>
      <c r="AY589" s="615"/>
    </row>
    <row r="590" spans="1:51">
      <c r="A590" s="615"/>
      <c r="B590" s="615"/>
      <c r="C590" s="615"/>
      <c r="D590" s="615"/>
      <c r="E590" s="615"/>
      <c r="F590" s="615"/>
      <c r="G590" s="615"/>
      <c r="H590" s="615"/>
      <c r="I590" s="615"/>
      <c r="J590" s="615"/>
      <c r="K590" s="615"/>
      <c r="L590" s="615"/>
      <c r="M590" s="615"/>
      <c r="N590" s="615"/>
      <c r="O590" s="615"/>
      <c r="P590" s="615"/>
      <c r="Q590" s="615"/>
      <c r="R590" s="615"/>
      <c r="S590" s="615"/>
      <c r="T590" s="615"/>
      <c r="U590" s="615"/>
      <c r="V590" s="615"/>
      <c r="W590" s="615"/>
      <c r="X590" s="615"/>
      <c r="Y590" s="615"/>
      <c r="Z590" s="615"/>
      <c r="AA590" s="615"/>
      <c r="AB590" s="615"/>
      <c r="AC590" s="615"/>
      <c r="AD590" s="615"/>
      <c r="AE590" s="615"/>
      <c r="AF590" s="615"/>
      <c r="AG590" s="615"/>
      <c r="AH590" s="615"/>
      <c r="AI590" s="615"/>
      <c r="AJ590" s="615"/>
      <c r="AK590" s="615"/>
      <c r="AL590" s="615"/>
      <c r="AM590" s="615"/>
      <c r="AN590" s="615"/>
      <c r="AO590" s="615"/>
      <c r="AP590" s="615"/>
      <c r="AQ590" s="615"/>
      <c r="AR590" s="615"/>
      <c r="AS590" s="615"/>
      <c r="AT590" s="615"/>
      <c r="AU590" s="615"/>
      <c r="AV590" s="615"/>
      <c r="AW590" s="615"/>
      <c r="AX590" s="615"/>
      <c r="AY590" s="615"/>
    </row>
    <row r="591" spans="1:51">
      <c r="A591" s="615"/>
      <c r="B591" s="615"/>
      <c r="C591" s="615"/>
      <c r="D591" s="615"/>
      <c r="E591" s="615"/>
      <c r="F591" s="615"/>
      <c r="G591" s="615"/>
      <c r="H591" s="615"/>
      <c r="I591" s="615"/>
      <c r="J591" s="615"/>
      <c r="K591" s="615"/>
      <c r="L591" s="615"/>
      <c r="M591" s="615"/>
      <c r="N591" s="615"/>
      <c r="O591" s="615"/>
      <c r="P591" s="615"/>
      <c r="Q591" s="615"/>
      <c r="R591" s="615"/>
      <c r="S591" s="615"/>
      <c r="T591" s="615"/>
      <c r="U591" s="615"/>
      <c r="V591" s="615"/>
      <c r="W591" s="615"/>
      <c r="X591" s="615"/>
      <c r="Y591" s="615"/>
      <c r="Z591" s="615"/>
      <c r="AA591" s="615"/>
      <c r="AB591" s="615"/>
      <c r="AC591" s="615"/>
      <c r="AD591" s="615"/>
      <c r="AE591" s="615"/>
      <c r="AF591" s="615"/>
      <c r="AG591" s="615"/>
      <c r="AH591" s="615"/>
      <c r="AI591" s="615"/>
      <c r="AJ591" s="615"/>
      <c r="AK591" s="615"/>
      <c r="AL591" s="615"/>
      <c r="AM591" s="615"/>
      <c r="AN591" s="615"/>
      <c r="AO591" s="615"/>
      <c r="AP591" s="615"/>
      <c r="AQ591" s="615"/>
      <c r="AR591" s="615"/>
      <c r="AS591" s="615"/>
      <c r="AT591" s="615"/>
      <c r="AU591" s="615"/>
      <c r="AV591" s="615"/>
      <c r="AW591" s="615"/>
      <c r="AX591" s="615"/>
      <c r="AY591" s="615"/>
    </row>
    <row r="592" spans="1:51">
      <c r="A592" s="615"/>
      <c r="B592" s="615"/>
      <c r="C592" s="615"/>
      <c r="D592" s="615"/>
      <c r="E592" s="615"/>
      <c r="F592" s="615"/>
      <c r="G592" s="615"/>
      <c r="H592" s="615"/>
      <c r="I592" s="615"/>
      <c r="J592" s="615"/>
      <c r="K592" s="615"/>
      <c r="L592" s="615"/>
      <c r="M592" s="615"/>
      <c r="N592" s="615"/>
      <c r="O592" s="615"/>
      <c r="P592" s="615"/>
      <c r="Q592" s="615"/>
      <c r="R592" s="615"/>
      <c r="S592" s="615"/>
      <c r="T592" s="615"/>
      <c r="U592" s="615"/>
      <c r="V592" s="615"/>
      <c r="W592" s="615"/>
      <c r="X592" s="615"/>
      <c r="Y592" s="615"/>
      <c r="Z592" s="615"/>
      <c r="AA592" s="615"/>
      <c r="AB592" s="615"/>
      <c r="AC592" s="615"/>
      <c r="AD592" s="615"/>
      <c r="AE592" s="615"/>
      <c r="AF592" s="615"/>
      <c r="AG592" s="615"/>
      <c r="AH592" s="615"/>
      <c r="AI592" s="615"/>
      <c r="AJ592" s="615"/>
      <c r="AK592" s="615"/>
      <c r="AL592" s="615"/>
      <c r="AM592" s="615"/>
      <c r="AN592" s="615"/>
      <c r="AO592" s="615"/>
      <c r="AP592" s="615"/>
      <c r="AQ592" s="615"/>
      <c r="AR592" s="615"/>
      <c r="AS592" s="615"/>
      <c r="AT592" s="615"/>
      <c r="AU592" s="615"/>
      <c r="AV592" s="615"/>
      <c r="AW592" s="615"/>
      <c r="AX592" s="615"/>
      <c r="AY592" s="615"/>
    </row>
    <row r="593" spans="1:51">
      <c r="A593" s="615"/>
      <c r="B593" s="615"/>
      <c r="C593" s="615"/>
      <c r="D593" s="615"/>
      <c r="E593" s="615"/>
      <c r="F593" s="615"/>
      <c r="G593" s="615"/>
      <c r="H593" s="615"/>
      <c r="I593" s="615"/>
      <c r="J593" s="615"/>
      <c r="K593" s="615"/>
      <c r="L593" s="615"/>
      <c r="M593" s="615"/>
      <c r="N593" s="615"/>
      <c r="O593" s="615"/>
      <c r="P593" s="615"/>
      <c r="Q593" s="615"/>
      <c r="R593" s="615"/>
      <c r="S593" s="615"/>
      <c r="T593" s="615"/>
      <c r="U593" s="615"/>
      <c r="V593" s="615"/>
      <c r="W593" s="615"/>
      <c r="X593" s="615"/>
      <c r="Y593" s="615"/>
      <c r="Z593" s="615"/>
      <c r="AA593" s="615"/>
      <c r="AB593" s="615"/>
      <c r="AC593" s="615"/>
      <c r="AD593" s="615"/>
      <c r="AE593" s="615"/>
      <c r="AF593" s="615"/>
      <c r="AG593" s="615"/>
      <c r="AH593" s="615"/>
      <c r="AI593" s="615"/>
      <c r="AJ593" s="615"/>
      <c r="AK593" s="615"/>
      <c r="AL593" s="615"/>
      <c r="AM593" s="615"/>
      <c r="AN593" s="615"/>
      <c r="AO593" s="615"/>
      <c r="AP593" s="615"/>
      <c r="AQ593" s="615"/>
      <c r="AR593" s="615"/>
      <c r="AS593" s="615"/>
      <c r="AT593" s="615"/>
      <c r="AU593" s="615"/>
      <c r="AV593" s="615"/>
      <c r="AW593" s="615"/>
      <c r="AX593" s="615"/>
      <c r="AY593" s="615"/>
    </row>
    <row r="594" spans="1:51">
      <c r="A594" s="615"/>
      <c r="B594" s="615"/>
      <c r="C594" s="615"/>
      <c r="D594" s="615"/>
      <c r="E594" s="615"/>
      <c r="F594" s="615"/>
      <c r="G594" s="615"/>
      <c r="H594" s="615"/>
      <c r="I594" s="615"/>
      <c r="J594" s="615"/>
      <c r="K594" s="615"/>
      <c r="L594" s="615"/>
      <c r="M594" s="615"/>
      <c r="N594" s="615"/>
      <c r="O594" s="615"/>
      <c r="P594" s="615"/>
      <c r="Q594" s="615"/>
      <c r="R594" s="615"/>
      <c r="S594" s="615"/>
      <c r="T594" s="615"/>
      <c r="U594" s="615"/>
      <c r="V594" s="615"/>
      <c r="W594" s="615"/>
      <c r="X594" s="615"/>
      <c r="Y594" s="615"/>
      <c r="Z594" s="615"/>
      <c r="AA594" s="615"/>
      <c r="AB594" s="615"/>
      <c r="AC594" s="615"/>
      <c r="AD594" s="615"/>
      <c r="AE594" s="615"/>
      <c r="AF594" s="615"/>
      <c r="AG594" s="615"/>
      <c r="AH594" s="615"/>
      <c r="AI594" s="615"/>
      <c r="AJ594" s="615"/>
      <c r="AK594" s="615"/>
      <c r="AL594" s="615"/>
      <c r="AM594" s="615"/>
      <c r="AN594" s="615"/>
      <c r="AO594" s="615"/>
      <c r="AP594" s="615"/>
      <c r="AQ594" s="615"/>
      <c r="AR594" s="615"/>
      <c r="AS594" s="615"/>
      <c r="AT594" s="615"/>
      <c r="AU594" s="615"/>
      <c r="AV594" s="615"/>
      <c r="AW594" s="615"/>
      <c r="AX594" s="615"/>
      <c r="AY594" s="615"/>
    </row>
    <row r="595" spans="1:51">
      <c r="A595" s="615"/>
      <c r="B595" s="615"/>
      <c r="C595" s="615"/>
      <c r="D595" s="615"/>
      <c r="E595" s="615"/>
      <c r="F595" s="615"/>
      <c r="G595" s="615"/>
      <c r="H595" s="615"/>
      <c r="I595" s="615"/>
      <c r="J595" s="615"/>
      <c r="K595" s="615"/>
      <c r="L595" s="615"/>
      <c r="M595" s="615"/>
      <c r="N595" s="615"/>
      <c r="O595" s="615"/>
      <c r="P595" s="615"/>
      <c r="Q595" s="615"/>
      <c r="R595" s="615"/>
      <c r="S595" s="615"/>
      <c r="T595" s="615"/>
      <c r="U595" s="615"/>
      <c r="V595" s="615"/>
      <c r="W595" s="615"/>
      <c r="X595" s="615"/>
      <c r="Y595" s="615"/>
      <c r="Z595" s="615"/>
      <c r="AA595" s="615"/>
      <c r="AB595" s="615"/>
      <c r="AC595" s="615"/>
      <c r="AD595" s="615"/>
      <c r="AE595" s="615"/>
      <c r="AF595" s="615"/>
      <c r="AG595" s="615"/>
      <c r="AH595" s="615"/>
      <c r="AI595" s="615"/>
      <c r="AJ595" s="615"/>
      <c r="AK595" s="615"/>
      <c r="AL595" s="615"/>
      <c r="AM595" s="615"/>
      <c r="AN595" s="615"/>
      <c r="AO595" s="615"/>
      <c r="AP595" s="615"/>
      <c r="AQ595" s="615"/>
      <c r="AR595" s="615"/>
      <c r="AS595" s="615"/>
      <c r="AT595" s="615"/>
      <c r="AU595" s="615"/>
      <c r="AV595" s="615"/>
      <c r="AW595" s="615"/>
      <c r="AX595" s="615"/>
      <c r="AY595" s="615"/>
    </row>
    <row r="596" spans="1:51">
      <c r="A596" s="615"/>
      <c r="B596" s="615"/>
      <c r="C596" s="615"/>
      <c r="D596" s="615"/>
      <c r="E596" s="615"/>
      <c r="F596" s="615"/>
      <c r="G596" s="615"/>
      <c r="H596" s="615"/>
      <c r="I596" s="615"/>
      <c r="J596" s="615"/>
      <c r="K596" s="615"/>
      <c r="L596" s="615"/>
      <c r="M596" s="615"/>
      <c r="N596" s="615"/>
      <c r="O596" s="615"/>
      <c r="P596" s="615"/>
      <c r="Q596" s="615"/>
      <c r="R596" s="615"/>
      <c r="S596" s="615"/>
      <c r="T596" s="615"/>
      <c r="U596" s="615"/>
      <c r="V596" s="615"/>
      <c r="W596" s="615"/>
      <c r="X596" s="615"/>
      <c r="Y596" s="615"/>
      <c r="Z596" s="615"/>
      <c r="AA596" s="615"/>
      <c r="AB596" s="615"/>
      <c r="AC596" s="615"/>
      <c r="AD596" s="615"/>
      <c r="AE596" s="615"/>
      <c r="AF596" s="615"/>
      <c r="AG596" s="615"/>
      <c r="AH596" s="615"/>
      <c r="AI596" s="615"/>
      <c r="AJ596" s="615"/>
      <c r="AK596" s="615"/>
      <c r="AL596" s="615"/>
      <c r="AM596" s="615"/>
      <c r="AN596" s="615"/>
      <c r="AO596" s="615"/>
      <c r="AP596" s="615"/>
      <c r="AQ596" s="615"/>
      <c r="AR596" s="615"/>
      <c r="AS596" s="615"/>
      <c r="AT596" s="615"/>
      <c r="AU596" s="615"/>
      <c r="AV596" s="615"/>
      <c r="AW596" s="615"/>
      <c r="AX596" s="615"/>
      <c r="AY596" s="615"/>
    </row>
    <row r="597" spans="1:51">
      <c r="A597" s="615"/>
      <c r="B597" s="615"/>
      <c r="C597" s="615"/>
      <c r="D597" s="615"/>
      <c r="E597" s="615"/>
      <c r="F597" s="615"/>
      <c r="G597" s="615"/>
      <c r="H597" s="615"/>
      <c r="I597" s="615"/>
      <c r="J597" s="615"/>
      <c r="K597" s="615"/>
      <c r="L597" s="615"/>
      <c r="M597" s="615"/>
      <c r="N597" s="615"/>
      <c r="O597" s="615"/>
      <c r="P597" s="615"/>
      <c r="Q597" s="615"/>
      <c r="R597" s="615"/>
      <c r="S597" s="615"/>
      <c r="T597" s="615"/>
      <c r="U597" s="615"/>
      <c r="V597" s="615"/>
      <c r="W597" s="615"/>
      <c r="X597" s="615"/>
      <c r="Y597" s="615"/>
      <c r="Z597" s="615"/>
      <c r="AA597" s="615"/>
      <c r="AB597" s="615"/>
      <c r="AC597" s="615"/>
      <c r="AD597" s="615"/>
      <c r="AE597" s="615"/>
      <c r="AF597" s="615"/>
      <c r="AG597" s="615"/>
      <c r="AH597" s="615"/>
      <c r="AI597" s="615"/>
      <c r="AJ597" s="615"/>
      <c r="AK597" s="615"/>
      <c r="AL597" s="615"/>
      <c r="AM597" s="615"/>
      <c r="AN597" s="615"/>
      <c r="AO597" s="615"/>
      <c r="AP597" s="615"/>
      <c r="AQ597" s="615"/>
      <c r="AR597" s="615"/>
      <c r="AS597" s="615"/>
      <c r="AT597" s="615"/>
      <c r="AU597" s="615"/>
      <c r="AV597" s="615"/>
      <c r="AW597" s="615"/>
      <c r="AX597" s="615"/>
      <c r="AY597" s="615"/>
    </row>
    <row r="598" spans="1:51">
      <c r="A598" s="615"/>
      <c r="B598" s="615"/>
      <c r="C598" s="615"/>
      <c r="D598" s="615"/>
      <c r="E598" s="615"/>
      <c r="F598" s="615"/>
      <c r="G598" s="615"/>
      <c r="H598" s="615"/>
      <c r="I598" s="615"/>
      <c r="J598" s="615"/>
      <c r="K598" s="615"/>
      <c r="L598" s="615"/>
      <c r="M598" s="615"/>
      <c r="N598" s="615"/>
      <c r="O598" s="615"/>
      <c r="P598" s="615"/>
      <c r="Q598" s="615"/>
      <c r="R598" s="615"/>
      <c r="S598" s="615"/>
      <c r="T598" s="615"/>
      <c r="U598" s="615"/>
      <c r="V598" s="615"/>
      <c r="W598" s="615"/>
      <c r="X598" s="615"/>
      <c r="Y598" s="615"/>
      <c r="Z598" s="615"/>
      <c r="AA598" s="615"/>
      <c r="AB598" s="615"/>
      <c r="AC598" s="615"/>
      <c r="AD598" s="615"/>
      <c r="AE598" s="615"/>
      <c r="AF598" s="615"/>
      <c r="AG598" s="615"/>
      <c r="AH598" s="615"/>
      <c r="AI598" s="615"/>
      <c r="AJ598" s="615"/>
      <c r="AK598" s="615"/>
      <c r="AL598" s="615"/>
      <c r="AM598" s="615"/>
      <c r="AN598" s="615"/>
      <c r="AO598" s="615"/>
      <c r="AP598" s="615"/>
      <c r="AQ598" s="615"/>
      <c r="AR598" s="615"/>
      <c r="AS598" s="615"/>
      <c r="AT598" s="615"/>
      <c r="AU598" s="615"/>
      <c r="AV598" s="615"/>
      <c r="AW598" s="615"/>
      <c r="AX598" s="615"/>
      <c r="AY598" s="615"/>
    </row>
    <row r="599" spans="1:51">
      <c r="A599" s="615"/>
      <c r="B599" s="615"/>
      <c r="C599" s="615"/>
      <c r="D599" s="615"/>
      <c r="E599" s="615"/>
      <c r="F599" s="615"/>
      <c r="G599" s="615"/>
      <c r="H599" s="615"/>
      <c r="I599" s="615"/>
      <c r="J599" s="615"/>
      <c r="K599" s="615"/>
      <c r="L599" s="615"/>
      <c r="M599" s="615"/>
      <c r="N599" s="615"/>
      <c r="O599" s="615"/>
      <c r="P599" s="615"/>
      <c r="Q599" s="615"/>
      <c r="R599" s="615"/>
      <c r="S599" s="615"/>
      <c r="T599" s="615"/>
      <c r="U599" s="615"/>
      <c r="V599" s="615"/>
      <c r="W599" s="615"/>
      <c r="X599" s="615"/>
      <c r="Y599" s="615"/>
      <c r="Z599" s="615"/>
      <c r="AA599" s="615"/>
      <c r="AB599" s="615"/>
      <c r="AC599" s="615"/>
      <c r="AD599" s="615"/>
      <c r="AE599" s="615"/>
      <c r="AF599" s="615"/>
      <c r="AG599" s="615"/>
      <c r="AH599" s="615"/>
      <c r="AI599" s="615"/>
      <c r="AJ599" s="615"/>
      <c r="AK599" s="615"/>
      <c r="AL599" s="615"/>
      <c r="AM599" s="615"/>
      <c r="AN599" s="615"/>
      <c r="AO599" s="615"/>
      <c r="AP599" s="615"/>
      <c r="AQ599" s="615"/>
      <c r="AR599" s="615"/>
      <c r="AS599" s="615"/>
      <c r="AT599" s="615"/>
      <c r="AU599" s="615"/>
      <c r="AV599" s="615"/>
      <c r="AW599" s="615"/>
      <c r="AX599" s="615"/>
      <c r="AY599" s="615"/>
    </row>
    <row r="600" spans="1:51">
      <c r="A600" s="615"/>
      <c r="B600" s="615"/>
      <c r="C600" s="615"/>
      <c r="D600" s="615"/>
      <c r="E600" s="615"/>
      <c r="F600" s="615"/>
      <c r="G600" s="615"/>
      <c r="H600" s="615"/>
      <c r="I600" s="615"/>
      <c r="J600" s="615"/>
      <c r="K600" s="615"/>
      <c r="L600" s="615"/>
      <c r="M600" s="615"/>
      <c r="N600" s="615"/>
      <c r="O600" s="615"/>
      <c r="P600" s="615"/>
      <c r="Q600" s="615"/>
      <c r="R600" s="615"/>
      <c r="S600" s="615"/>
      <c r="T600" s="615"/>
      <c r="U600" s="615"/>
      <c r="V600" s="615"/>
      <c r="W600" s="615"/>
      <c r="X600" s="615"/>
      <c r="Y600" s="615"/>
      <c r="Z600" s="615"/>
      <c r="AA600" s="615"/>
      <c r="AB600" s="615"/>
      <c r="AC600" s="615"/>
      <c r="AD600" s="615"/>
      <c r="AE600" s="615"/>
      <c r="AF600" s="615"/>
      <c r="AG600" s="615"/>
      <c r="AH600" s="615"/>
      <c r="AI600" s="615"/>
      <c r="AJ600" s="615"/>
      <c r="AK600" s="615"/>
      <c r="AL600" s="615"/>
      <c r="AM600" s="615"/>
      <c r="AN600" s="615"/>
      <c r="AO600" s="615"/>
      <c r="AP600" s="615"/>
      <c r="AQ600" s="615"/>
      <c r="AR600" s="615"/>
      <c r="AS600" s="615"/>
      <c r="AT600" s="615"/>
      <c r="AU600" s="615"/>
      <c r="AV600" s="615"/>
      <c r="AW600" s="615"/>
      <c r="AX600" s="615"/>
      <c r="AY600" s="615"/>
    </row>
    <row r="601" spans="1:51">
      <c r="A601" s="615"/>
      <c r="B601" s="615"/>
      <c r="C601" s="615"/>
      <c r="D601" s="615"/>
      <c r="E601" s="615"/>
      <c r="F601" s="615"/>
      <c r="G601" s="615"/>
      <c r="H601" s="615"/>
      <c r="I601" s="615"/>
      <c r="J601" s="615"/>
      <c r="K601" s="615"/>
      <c r="L601" s="615"/>
      <c r="M601" s="615"/>
      <c r="N601" s="615"/>
      <c r="O601" s="615"/>
      <c r="P601" s="615"/>
      <c r="Q601" s="615"/>
      <c r="R601" s="615"/>
      <c r="S601" s="615"/>
      <c r="T601" s="615"/>
      <c r="U601" s="615"/>
      <c r="V601" s="615"/>
      <c r="W601" s="615"/>
      <c r="X601" s="615"/>
      <c r="Y601" s="615"/>
      <c r="Z601" s="615"/>
      <c r="AA601" s="615"/>
      <c r="AB601" s="615"/>
      <c r="AC601" s="615"/>
      <c r="AD601" s="615"/>
      <c r="AE601" s="615"/>
      <c r="AF601" s="615"/>
      <c r="AG601" s="615"/>
      <c r="AH601" s="615"/>
      <c r="AI601" s="615"/>
      <c r="AJ601" s="615"/>
      <c r="AK601" s="615"/>
      <c r="AL601" s="615"/>
      <c r="AM601" s="615"/>
      <c r="AN601" s="615"/>
      <c r="AO601" s="615"/>
      <c r="AP601" s="615"/>
      <c r="AQ601" s="615"/>
      <c r="AR601" s="615"/>
      <c r="AS601" s="615"/>
      <c r="AT601" s="615"/>
      <c r="AU601" s="615"/>
      <c r="AV601" s="615"/>
      <c r="AW601" s="615"/>
      <c r="AX601" s="615"/>
      <c r="AY601" s="615"/>
    </row>
    <row r="602" spans="1:51">
      <c r="A602" s="615"/>
      <c r="B602" s="615"/>
      <c r="C602" s="615"/>
      <c r="D602" s="615"/>
      <c r="E602" s="615"/>
      <c r="F602" s="615"/>
      <c r="G602" s="615"/>
      <c r="H602" s="615"/>
      <c r="I602" s="615"/>
      <c r="J602" s="615"/>
      <c r="K602" s="615"/>
      <c r="L602" s="615"/>
      <c r="M602" s="615"/>
      <c r="N602" s="615"/>
      <c r="O602" s="615"/>
      <c r="P602" s="615"/>
      <c r="Q602" s="615"/>
      <c r="R602" s="615"/>
      <c r="S602" s="615"/>
      <c r="T602" s="615"/>
      <c r="U602" s="615"/>
      <c r="V602" s="615"/>
      <c r="W602" s="615"/>
      <c r="X602" s="615"/>
      <c r="Y602" s="615"/>
      <c r="Z602" s="615"/>
      <c r="AA602" s="615"/>
      <c r="AB602" s="615"/>
      <c r="AC602" s="615"/>
      <c r="AD602" s="615"/>
      <c r="AE602" s="615"/>
      <c r="AF602" s="615"/>
      <c r="AG602" s="615"/>
      <c r="AH602" s="615"/>
      <c r="AI602" s="615"/>
      <c r="AJ602" s="615"/>
      <c r="AK602" s="615"/>
      <c r="AL602" s="615"/>
      <c r="AM602" s="615"/>
      <c r="AN602" s="615"/>
      <c r="AO602" s="615"/>
      <c r="AP602" s="615"/>
      <c r="AQ602" s="615"/>
      <c r="AR602" s="615"/>
      <c r="AS602" s="615"/>
      <c r="AT602" s="615"/>
      <c r="AU602" s="615"/>
      <c r="AV602" s="615"/>
      <c r="AW602" s="615"/>
      <c r="AX602" s="615"/>
      <c r="AY602" s="615"/>
    </row>
    <row r="603" spans="1:51">
      <c r="A603" s="615"/>
      <c r="B603" s="615"/>
      <c r="C603" s="615"/>
      <c r="D603" s="615"/>
      <c r="E603" s="615"/>
      <c r="F603" s="615"/>
      <c r="G603" s="615"/>
      <c r="H603" s="615"/>
      <c r="I603" s="615"/>
      <c r="J603" s="615"/>
      <c r="K603" s="615"/>
      <c r="L603" s="615"/>
      <c r="M603" s="615"/>
      <c r="N603" s="615"/>
      <c r="O603" s="615"/>
      <c r="P603" s="615"/>
      <c r="Q603" s="615"/>
      <c r="R603" s="615"/>
      <c r="S603" s="615"/>
      <c r="T603" s="615"/>
      <c r="U603" s="615"/>
      <c r="V603" s="615"/>
      <c r="W603" s="615"/>
      <c r="X603" s="615"/>
      <c r="Y603" s="615"/>
      <c r="Z603" s="615"/>
      <c r="AA603" s="615"/>
      <c r="AB603" s="615"/>
      <c r="AC603" s="615"/>
      <c r="AD603" s="615"/>
      <c r="AE603" s="615"/>
      <c r="AF603" s="615"/>
      <c r="AG603" s="615"/>
      <c r="AH603" s="615"/>
      <c r="AI603" s="615"/>
      <c r="AJ603" s="615"/>
      <c r="AK603" s="615"/>
      <c r="AL603" s="615"/>
      <c r="AM603" s="615"/>
      <c r="AN603" s="615"/>
      <c r="AO603" s="615"/>
      <c r="AP603" s="615"/>
      <c r="AQ603" s="615"/>
      <c r="AR603" s="615"/>
      <c r="AS603" s="615"/>
      <c r="AT603" s="615"/>
      <c r="AU603" s="615"/>
      <c r="AV603" s="615"/>
      <c r="AW603" s="615"/>
      <c r="AX603" s="615"/>
      <c r="AY603" s="615"/>
    </row>
    <row r="604" spans="1:51">
      <c r="A604" s="615"/>
      <c r="B604" s="615"/>
      <c r="C604" s="615"/>
      <c r="D604" s="615"/>
      <c r="E604" s="615"/>
      <c r="F604" s="615"/>
      <c r="G604" s="615"/>
      <c r="H604" s="615"/>
      <c r="I604" s="615"/>
      <c r="J604" s="615"/>
      <c r="K604" s="615"/>
      <c r="L604" s="615"/>
      <c r="M604" s="615"/>
      <c r="N604" s="615"/>
      <c r="O604" s="615"/>
      <c r="P604" s="615"/>
      <c r="Q604" s="615"/>
      <c r="R604" s="615"/>
      <c r="S604" s="615"/>
      <c r="T604" s="615"/>
      <c r="U604" s="615"/>
      <c r="V604" s="615"/>
      <c r="W604" s="615"/>
      <c r="X604" s="615"/>
      <c r="Y604" s="615"/>
      <c r="Z604" s="615"/>
      <c r="AA604" s="615"/>
      <c r="AB604" s="615"/>
      <c r="AC604" s="615"/>
      <c r="AD604" s="615"/>
      <c r="AE604" s="615"/>
      <c r="AF604" s="615"/>
      <c r="AG604" s="615"/>
      <c r="AH604" s="615"/>
      <c r="AI604" s="615"/>
      <c r="AJ604" s="615"/>
      <c r="AK604" s="615"/>
      <c r="AL604" s="615"/>
      <c r="AM604" s="615"/>
      <c r="AN604" s="615"/>
      <c r="AO604" s="615"/>
      <c r="AP604" s="615"/>
      <c r="AQ604" s="615"/>
      <c r="AR604" s="615"/>
      <c r="AS604" s="615"/>
      <c r="AT604" s="615"/>
      <c r="AU604" s="615"/>
      <c r="AV604" s="615"/>
      <c r="AW604" s="615"/>
      <c r="AX604" s="615"/>
      <c r="AY604" s="615"/>
    </row>
    <row r="605" spans="1:51">
      <c r="A605" s="615"/>
      <c r="B605" s="615"/>
      <c r="C605" s="615"/>
      <c r="D605" s="615"/>
      <c r="E605" s="615"/>
      <c r="F605" s="615"/>
      <c r="G605" s="615"/>
      <c r="H605" s="615"/>
      <c r="I605" s="615"/>
      <c r="J605" s="615"/>
      <c r="K605" s="615"/>
      <c r="L605" s="615"/>
      <c r="M605" s="615"/>
      <c r="N605" s="615"/>
      <c r="O605" s="615"/>
      <c r="P605" s="615"/>
      <c r="Q605" s="615"/>
      <c r="R605" s="615"/>
      <c r="S605" s="615"/>
      <c r="T605" s="615"/>
      <c r="U605" s="615"/>
      <c r="V605" s="615"/>
      <c r="W605" s="615"/>
      <c r="X605" s="615"/>
      <c r="Y605" s="615"/>
      <c r="Z605" s="615"/>
      <c r="AA605" s="615"/>
      <c r="AB605" s="615"/>
      <c r="AC605" s="615"/>
      <c r="AD605" s="615"/>
      <c r="AE605" s="615"/>
      <c r="AF605" s="615"/>
      <c r="AG605" s="615"/>
      <c r="AH605" s="615"/>
      <c r="AI605" s="615"/>
      <c r="AJ605" s="615"/>
      <c r="AK605" s="615"/>
      <c r="AL605" s="615"/>
      <c r="AM605" s="615"/>
      <c r="AN605" s="615"/>
      <c r="AO605" s="615"/>
      <c r="AP605" s="615"/>
      <c r="AQ605" s="615"/>
      <c r="AR605" s="615"/>
      <c r="AS605" s="615"/>
      <c r="AT605" s="615"/>
      <c r="AU605" s="615"/>
      <c r="AV605" s="615"/>
      <c r="AW605" s="615"/>
      <c r="AX605" s="615"/>
      <c r="AY605" s="615"/>
    </row>
    <row r="606" spans="1:51">
      <c r="A606" s="615"/>
      <c r="B606" s="615"/>
      <c r="C606" s="615"/>
      <c r="D606" s="615"/>
      <c r="E606" s="615"/>
      <c r="F606" s="615"/>
      <c r="G606" s="615"/>
      <c r="H606" s="615"/>
      <c r="I606" s="615"/>
      <c r="J606" s="615"/>
      <c r="K606" s="615"/>
      <c r="L606" s="615"/>
      <c r="M606" s="615"/>
      <c r="N606" s="615"/>
      <c r="O606" s="615"/>
      <c r="P606" s="615"/>
      <c r="Q606" s="615"/>
      <c r="R606" s="615"/>
      <c r="S606" s="615"/>
      <c r="T606" s="615"/>
      <c r="U606" s="615"/>
      <c r="V606" s="615"/>
      <c r="W606" s="615"/>
      <c r="X606" s="615"/>
      <c r="Y606" s="615"/>
      <c r="Z606" s="615"/>
      <c r="AA606" s="615"/>
      <c r="AB606" s="615"/>
      <c r="AC606" s="615"/>
      <c r="AD606" s="615"/>
      <c r="AE606" s="615"/>
      <c r="AF606" s="615"/>
      <c r="AG606" s="615"/>
      <c r="AH606" s="615"/>
      <c r="AI606" s="615"/>
      <c r="AJ606" s="615"/>
      <c r="AK606" s="615"/>
      <c r="AL606" s="615"/>
      <c r="AM606" s="615"/>
      <c r="AN606" s="615"/>
      <c r="AO606" s="615"/>
      <c r="AP606" s="615"/>
      <c r="AQ606" s="615"/>
      <c r="AR606" s="615"/>
      <c r="AS606" s="615"/>
      <c r="AT606" s="615"/>
      <c r="AU606" s="615"/>
      <c r="AV606" s="615"/>
      <c r="AW606" s="615"/>
      <c r="AX606" s="615"/>
      <c r="AY606" s="615"/>
    </row>
    <row r="607" spans="1:51">
      <c r="A607" s="615"/>
      <c r="B607" s="615"/>
      <c r="C607" s="615"/>
      <c r="D607" s="615"/>
      <c r="E607" s="615"/>
      <c r="F607" s="615"/>
      <c r="G607" s="615"/>
      <c r="H607" s="615"/>
      <c r="I607" s="615"/>
      <c r="J607" s="615"/>
      <c r="K607" s="615"/>
      <c r="L607" s="615"/>
      <c r="M607" s="615"/>
      <c r="N607" s="615"/>
      <c r="O607" s="615"/>
      <c r="P607" s="615"/>
      <c r="Q607" s="615"/>
      <c r="R607" s="615"/>
      <c r="S607" s="615"/>
      <c r="T607" s="615"/>
      <c r="U607" s="615"/>
      <c r="V607" s="615"/>
      <c r="W607" s="615"/>
      <c r="X607" s="615"/>
      <c r="Y607" s="615"/>
      <c r="Z607" s="615"/>
      <c r="AA607" s="615"/>
      <c r="AB607" s="615"/>
      <c r="AC607" s="615"/>
      <c r="AD607" s="615"/>
      <c r="AE607" s="615"/>
      <c r="AF607" s="615"/>
      <c r="AG607" s="615"/>
      <c r="AH607" s="615"/>
      <c r="AI607" s="615"/>
      <c r="AJ607" s="615"/>
      <c r="AK607" s="615"/>
      <c r="AL607" s="615"/>
      <c r="AM607" s="615"/>
      <c r="AN607" s="615"/>
      <c r="AO607" s="615"/>
      <c r="AP607" s="615"/>
      <c r="AQ607" s="615"/>
      <c r="AR607" s="615"/>
      <c r="AS607" s="615"/>
      <c r="AT607" s="615"/>
      <c r="AU607" s="615"/>
      <c r="AV607" s="615"/>
      <c r="AW607" s="615"/>
      <c r="AX607" s="615"/>
      <c r="AY607" s="615"/>
    </row>
    <row r="608" spans="1:51">
      <c r="A608" s="615"/>
      <c r="B608" s="615"/>
      <c r="C608" s="615"/>
      <c r="D608" s="615"/>
      <c r="E608" s="615"/>
      <c r="F608" s="615"/>
      <c r="G608" s="615"/>
      <c r="H608" s="615"/>
      <c r="I608" s="615"/>
      <c r="J608" s="615"/>
      <c r="K608" s="615"/>
      <c r="L608" s="615"/>
      <c r="M608" s="615"/>
      <c r="N608" s="615"/>
      <c r="O608" s="615"/>
      <c r="P608" s="615"/>
      <c r="Q608" s="615"/>
      <c r="R608" s="615"/>
      <c r="S608" s="615"/>
      <c r="T608" s="615"/>
      <c r="U608" s="615"/>
      <c r="V608" s="615"/>
      <c r="W608" s="615"/>
      <c r="X608" s="615"/>
      <c r="Y608" s="615"/>
      <c r="Z608" s="615"/>
      <c r="AA608" s="615"/>
      <c r="AB608" s="615"/>
      <c r="AC608" s="615"/>
      <c r="AD608" s="615"/>
      <c r="AE608" s="615"/>
      <c r="AF608" s="615"/>
      <c r="AG608" s="615"/>
      <c r="AH608" s="615"/>
      <c r="AI608" s="615"/>
      <c r="AJ608" s="615"/>
      <c r="AK608" s="615"/>
      <c r="AL608" s="615"/>
      <c r="AM608" s="615"/>
      <c r="AN608" s="615"/>
      <c r="AO608" s="615"/>
      <c r="AP608" s="615"/>
      <c r="AQ608" s="615"/>
      <c r="AR608" s="615"/>
      <c r="AS608" s="615"/>
      <c r="AT608" s="615"/>
      <c r="AU608" s="615"/>
      <c r="AV608" s="615"/>
      <c r="AW608" s="615"/>
      <c r="AX608" s="615"/>
      <c r="AY608" s="615"/>
    </row>
    <row r="609" spans="1:51">
      <c r="A609" s="615"/>
      <c r="B609" s="615"/>
      <c r="C609" s="615"/>
      <c r="D609" s="615"/>
      <c r="E609" s="615"/>
      <c r="F609" s="615"/>
      <c r="G609" s="615"/>
      <c r="H609" s="615"/>
      <c r="I609" s="615"/>
      <c r="J609" s="615"/>
      <c r="K609" s="615"/>
      <c r="L609" s="615"/>
      <c r="M609" s="615"/>
      <c r="N609" s="615"/>
      <c r="O609" s="615"/>
      <c r="P609" s="615"/>
      <c r="Q609" s="615"/>
      <c r="R609" s="615"/>
      <c r="S609" s="615"/>
      <c r="T609" s="615"/>
      <c r="U609" s="615"/>
      <c r="V609" s="615"/>
      <c r="W609" s="615"/>
      <c r="X609" s="615"/>
      <c r="Y609" s="615"/>
      <c r="Z609" s="615"/>
      <c r="AA609" s="615"/>
      <c r="AB609" s="615"/>
      <c r="AC609" s="615"/>
      <c r="AD609" s="615"/>
      <c r="AE609" s="615"/>
      <c r="AF609" s="615"/>
      <c r="AG609" s="615"/>
      <c r="AH609" s="615"/>
      <c r="AI609" s="615"/>
      <c r="AJ609" s="615"/>
      <c r="AK609" s="615"/>
      <c r="AL609" s="615"/>
      <c r="AM609" s="615"/>
      <c r="AN609" s="615"/>
      <c r="AO609" s="615"/>
      <c r="AP609" s="615"/>
      <c r="AQ609" s="615"/>
      <c r="AR609" s="615"/>
      <c r="AS609" s="615"/>
      <c r="AT609" s="615"/>
      <c r="AU609" s="615"/>
      <c r="AV609" s="615"/>
      <c r="AW609" s="615"/>
      <c r="AX609" s="615"/>
      <c r="AY609" s="615"/>
    </row>
    <row r="610" spans="1:51">
      <c r="A610" s="615"/>
      <c r="B610" s="615"/>
      <c r="C610" s="615"/>
      <c r="D610" s="615"/>
      <c r="E610" s="615"/>
      <c r="F610" s="615"/>
      <c r="G610" s="615"/>
      <c r="H610" s="615"/>
      <c r="I610" s="615"/>
      <c r="J610" s="615"/>
      <c r="K610" s="615"/>
      <c r="L610" s="615"/>
      <c r="M610" s="615"/>
      <c r="N610" s="615"/>
      <c r="O610" s="615"/>
      <c r="P610" s="615"/>
      <c r="Q610" s="615"/>
      <c r="R610" s="615"/>
      <c r="S610" s="615"/>
      <c r="T610" s="615"/>
      <c r="U610" s="615"/>
      <c r="V610" s="615"/>
      <c r="W610" s="615"/>
      <c r="X610" s="615"/>
      <c r="Y610" s="615"/>
      <c r="Z610" s="615"/>
      <c r="AA610" s="615"/>
      <c r="AB610" s="615"/>
      <c r="AC610" s="615"/>
      <c r="AD610" s="615"/>
      <c r="AE610" s="615"/>
      <c r="AF610" s="615"/>
      <c r="AG610" s="615"/>
      <c r="AH610" s="615"/>
      <c r="AI610" s="615"/>
      <c r="AJ610" s="615"/>
      <c r="AK610" s="615"/>
      <c r="AL610" s="615"/>
      <c r="AM610" s="615"/>
      <c r="AN610" s="615"/>
      <c r="AO610" s="615"/>
      <c r="AP610" s="615"/>
      <c r="AQ610" s="615"/>
      <c r="AR610" s="615"/>
      <c r="AS610" s="615"/>
      <c r="AT610" s="615"/>
      <c r="AU610" s="615"/>
      <c r="AV610" s="615"/>
      <c r="AW610" s="615"/>
      <c r="AX610" s="615"/>
      <c r="AY610" s="615"/>
    </row>
    <row r="611" spans="1:51">
      <c r="A611" s="615"/>
      <c r="B611" s="615"/>
      <c r="C611" s="615"/>
      <c r="D611" s="615"/>
      <c r="E611" s="615"/>
      <c r="F611" s="615"/>
      <c r="G611" s="615"/>
      <c r="H611" s="615"/>
      <c r="I611" s="615"/>
      <c r="J611" s="615"/>
      <c r="K611" s="615"/>
      <c r="L611" s="615"/>
      <c r="M611" s="615"/>
      <c r="N611" s="615"/>
      <c r="O611" s="615"/>
      <c r="P611" s="615"/>
      <c r="Q611" s="615"/>
      <c r="R611" s="615"/>
      <c r="S611" s="615"/>
      <c r="T611" s="615"/>
      <c r="U611" s="615"/>
      <c r="V611" s="615"/>
      <c r="W611" s="615"/>
      <c r="X611" s="615"/>
      <c r="Y611" s="615"/>
      <c r="Z611" s="615"/>
      <c r="AA611" s="615"/>
      <c r="AB611" s="615"/>
      <c r="AC611" s="615"/>
      <c r="AD611" s="615"/>
      <c r="AE611" s="615"/>
      <c r="AF611" s="615"/>
      <c r="AG611" s="615"/>
      <c r="AH611" s="615"/>
      <c r="AI611" s="615"/>
      <c r="AJ611" s="615"/>
      <c r="AK611" s="615"/>
      <c r="AL611" s="615"/>
      <c r="AM611" s="615"/>
      <c r="AN611" s="615"/>
      <c r="AO611" s="615"/>
      <c r="AP611" s="615"/>
      <c r="AQ611" s="615"/>
      <c r="AR611" s="615"/>
      <c r="AS611" s="615"/>
      <c r="AT611" s="615"/>
      <c r="AU611" s="615"/>
      <c r="AV611" s="615"/>
      <c r="AW611" s="615"/>
      <c r="AX611" s="615"/>
      <c r="AY611" s="615"/>
    </row>
    <row r="612" spans="1:51">
      <c r="A612" s="615"/>
      <c r="B612" s="615"/>
      <c r="C612" s="615"/>
      <c r="D612" s="615"/>
      <c r="E612" s="615"/>
      <c r="F612" s="615"/>
      <c r="G612" s="615"/>
      <c r="H612" s="615"/>
      <c r="I612" s="615"/>
      <c r="J612" s="615"/>
      <c r="K612" s="615"/>
      <c r="L612" s="615"/>
      <c r="M612" s="615"/>
      <c r="N612" s="615"/>
      <c r="O612" s="615"/>
      <c r="P612" s="615"/>
      <c r="Q612" s="615"/>
      <c r="R612" s="615"/>
      <c r="S612" s="615"/>
      <c r="T612" s="615"/>
      <c r="U612" s="615"/>
      <c r="V612" s="615"/>
      <c r="W612" s="615"/>
      <c r="X612" s="615"/>
      <c r="Y612" s="615"/>
      <c r="Z612" s="615"/>
      <c r="AA612" s="615"/>
      <c r="AB612" s="615"/>
      <c r="AC612" s="615"/>
      <c r="AD612" s="615"/>
      <c r="AE612" s="615"/>
      <c r="AF612" s="615"/>
      <c r="AG612" s="615"/>
      <c r="AH612" s="615"/>
      <c r="AI612" s="615"/>
      <c r="AJ612" s="615"/>
      <c r="AK612" s="615"/>
      <c r="AL612" s="615"/>
      <c r="AM612" s="615"/>
      <c r="AN612" s="615"/>
      <c r="AO612" s="615"/>
      <c r="AP612" s="615"/>
      <c r="AQ612" s="615"/>
      <c r="AR612" s="615"/>
      <c r="AS612" s="615"/>
      <c r="AT612" s="615"/>
      <c r="AU612" s="615"/>
      <c r="AV612" s="615"/>
      <c r="AW612" s="615"/>
      <c r="AX612" s="615"/>
      <c r="AY612" s="615"/>
    </row>
    <row r="613" spans="1:51">
      <c r="A613" s="615"/>
      <c r="B613" s="615"/>
      <c r="C613" s="615"/>
      <c r="D613" s="615"/>
      <c r="E613" s="615"/>
      <c r="F613" s="615"/>
      <c r="G613" s="615"/>
      <c r="H613" s="615"/>
      <c r="I613" s="615"/>
      <c r="J613" s="615"/>
      <c r="K613" s="615"/>
      <c r="L613" s="615"/>
      <c r="M613" s="615"/>
      <c r="N613" s="615"/>
      <c r="O613" s="615"/>
      <c r="P613" s="615"/>
      <c r="Q613" s="615"/>
      <c r="R613" s="615"/>
      <c r="S613" s="615"/>
      <c r="T613" s="615"/>
      <c r="U613" s="615"/>
      <c r="V613" s="615"/>
      <c r="W613" s="615"/>
      <c r="X613" s="615"/>
      <c r="Y613" s="615"/>
      <c r="Z613" s="615"/>
      <c r="AA613" s="615"/>
      <c r="AB613" s="615"/>
      <c r="AC613" s="615"/>
      <c r="AD613" s="615"/>
      <c r="AE613" s="615"/>
      <c r="AF613" s="615"/>
      <c r="AG613" s="615"/>
      <c r="AH613" s="615"/>
      <c r="AI613" s="615"/>
      <c r="AJ613" s="615"/>
      <c r="AK613" s="615"/>
      <c r="AL613" s="615"/>
      <c r="AM613" s="615"/>
      <c r="AN613" s="615"/>
      <c r="AO613" s="615"/>
      <c r="AP613" s="615"/>
      <c r="AQ613" s="615"/>
      <c r="AR613" s="615"/>
      <c r="AS613" s="615"/>
      <c r="AT613" s="615"/>
      <c r="AU613" s="615"/>
      <c r="AV613" s="615"/>
      <c r="AW613" s="615"/>
      <c r="AX613" s="615"/>
      <c r="AY613" s="615"/>
    </row>
    <row r="614" spans="1:51">
      <c r="A614" s="615"/>
      <c r="B614" s="615"/>
      <c r="C614" s="615"/>
      <c r="D614" s="615"/>
      <c r="E614" s="615"/>
      <c r="F614" s="615"/>
      <c r="G614" s="615"/>
      <c r="H614" s="615"/>
      <c r="I614" s="615"/>
      <c r="J614" s="615"/>
      <c r="K614" s="615"/>
      <c r="L614" s="615"/>
      <c r="M614" s="615"/>
      <c r="N614" s="615"/>
      <c r="O614" s="615"/>
      <c r="P614" s="615"/>
      <c r="Q614" s="615"/>
      <c r="R614" s="615"/>
      <c r="S614" s="615"/>
      <c r="T614" s="615"/>
      <c r="U614" s="615"/>
      <c r="V614" s="615"/>
      <c r="W614" s="615"/>
      <c r="X614" s="615"/>
      <c r="Y614" s="615"/>
      <c r="Z614" s="615"/>
      <c r="AA614" s="615"/>
      <c r="AB614" s="615"/>
      <c r="AC614" s="615"/>
      <c r="AD614" s="615"/>
      <c r="AE614" s="615"/>
      <c r="AF614" s="615"/>
      <c r="AG614" s="615"/>
      <c r="AH614" s="615"/>
      <c r="AI614" s="615"/>
      <c r="AJ614" s="615"/>
      <c r="AK614" s="615"/>
      <c r="AL614" s="615"/>
      <c r="AM614" s="615"/>
      <c r="AN614" s="615"/>
      <c r="AO614" s="615"/>
      <c r="AP614" s="615"/>
      <c r="AQ614" s="615"/>
      <c r="AR614" s="615"/>
      <c r="AS614" s="615"/>
      <c r="AT614" s="615"/>
      <c r="AU614" s="615"/>
      <c r="AV614" s="615"/>
      <c r="AW614" s="615"/>
      <c r="AX614" s="615"/>
      <c r="AY614" s="615"/>
    </row>
    <row r="615" spans="1:51">
      <c r="A615" s="615"/>
      <c r="B615" s="615"/>
      <c r="C615" s="615"/>
      <c r="D615" s="615"/>
      <c r="E615" s="615"/>
      <c r="F615" s="615"/>
      <c r="G615" s="615"/>
      <c r="H615" s="615"/>
      <c r="I615" s="615"/>
      <c r="J615" s="615"/>
      <c r="K615" s="615"/>
      <c r="L615" s="615"/>
      <c r="M615" s="615"/>
      <c r="N615" s="615"/>
      <c r="O615" s="615"/>
      <c r="P615" s="615"/>
      <c r="Q615" s="615"/>
      <c r="R615" s="615"/>
      <c r="S615" s="615"/>
      <c r="T615" s="615"/>
      <c r="U615" s="615"/>
      <c r="V615" s="615"/>
      <c r="W615" s="615"/>
      <c r="X615" s="615"/>
      <c r="Y615" s="615"/>
      <c r="Z615" s="615"/>
      <c r="AA615" s="615"/>
      <c r="AB615" s="615"/>
      <c r="AC615" s="615"/>
      <c r="AD615" s="615"/>
      <c r="AE615" s="615"/>
      <c r="AF615" s="615"/>
      <c r="AG615" s="615"/>
      <c r="AH615" s="615"/>
      <c r="AI615" s="615"/>
      <c r="AJ615" s="615"/>
      <c r="AK615" s="615"/>
      <c r="AL615" s="615"/>
      <c r="AM615" s="615"/>
      <c r="AN615" s="615"/>
      <c r="AO615" s="615"/>
      <c r="AP615" s="615"/>
      <c r="AQ615" s="615"/>
      <c r="AR615" s="615"/>
      <c r="AS615" s="615"/>
      <c r="AT615" s="615"/>
      <c r="AU615" s="615"/>
      <c r="AV615" s="615"/>
      <c r="AW615" s="615"/>
      <c r="AX615" s="615"/>
      <c r="AY615" s="615"/>
    </row>
    <row r="616" spans="1:51">
      <c r="A616" s="615"/>
      <c r="B616" s="615"/>
      <c r="C616" s="615"/>
      <c r="D616" s="615"/>
      <c r="E616" s="615"/>
      <c r="F616" s="615"/>
      <c r="G616" s="615"/>
      <c r="H616" s="615"/>
      <c r="I616" s="615"/>
      <c r="J616" s="615"/>
      <c r="K616" s="615"/>
      <c r="L616" s="615"/>
      <c r="M616" s="615"/>
      <c r="N616" s="615"/>
      <c r="O616" s="615"/>
      <c r="P616" s="615"/>
      <c r="Q616" s="615"/>
      <c r="R616" s="615"/>
      <c r="S616" s="615"/>
      <c r="T616" s="615"/>
      <c r="U616" s="615"/>
      <c r="V616" s="615"/>
      <c r="W616" s="615"/>
      <c r="X616" s="615"/>
      <c r="Y616" s="615"/>
      <c r="Z616" s="615"/>
      <c r="AA616" s="615"/>
      <c r="AB616" s="615"/>
      <c r="AC616" s="615"/>
      <c r="AD616" s="615"/>
      <c r="AE616" s="615"/>
      <c r="AF616" s="615"/>
      <c r="AG616" s="615"/>
      <c r="AH616" s="615"/>
      <c r="AI616" s="615"/>
      <c r="AJ616" s="615"/>
      <c r="AK616" s="615"/>
      <c r="AL616" s="615"/>
      <c r="AM616" s="615"/>
      <c r="AN616" s="615"/>
      <c r="AO616" s="615"/>
      <c r="AP616" s="615"/>
      <c r="AQ616" s="615"/>
      <c r="AR616" s="615"/>
      <c r="AS616" s="615"/>
      <c r="AT616" s="615"/>
      <c r="AU616" s="615"/>
      <c r="AV616" s="615"/>
      <c r="AW616" s="615"/>
      <c r="AX616" s="615"/>
      <c r="AY616" s="615"/>
    </row>
    <row r="617" spans="1:51">
      <c r="A617" s="615"/>
      <c r="B617" s="615"/>
      <c r="C617" s="615"/>
      <c r="D617" s="615"/>
      <c r="E617" s="615"/>
      <c r="F617" s="615"/>
      <c r="G617" s="615"/>
      <c r="H617" s="615"/>
      <c r="I617" s="615"/>
      <c r="J617" s="615"/>
      <c r="K617" s="615"/>
      <c r="L617" s="615"/>
      <c r="M617" s="615"/>
      <c r="N617" s="615"/>
      <c r="O617" s="615"/>
      <c r="P617" s="615"/>
      <c r="Q617" s="615"/>
      <c r="R617" s="615"/>
      <c r="S617" s="615"/>
      <c r="T617" s="615"/>
      <c r="U617" s="615"/>
      <c r="V617" s="615"/>
      <c r="W617" s="615"/>
      <c r="X617" s="615"/>
      <c r="Y617" s="615"/>
      <c r="Z617" s="615"/>
      <c r="AA617" s="615"/>
      <c r="AB617" s="615"/>
      <c r="AC617" s="615"/>
      <c r="AD617" s="615"/>
      <c r="AE617" s="615"/>
      <c r="AF617" s="615"/>
      <c r="AG617" s="615"/>
      <c r="AH617" s="615"/>
      <c r="AI617" s="615"/>
      <c r="AJ617" s="615"/>
      <c r="AK617" s="615"/>
      <c r="AL617" s="615"/>
      <c r="AM617" s="615"/>
      <c r="AN617" s="615"/>
      <c r="AO617" s="615"/>
      <c r="AP617" s="615"/>
      <c r="AQ617" s="615"/>
      <c r="AR617" s="615"/>
      <c r="AS617" s="615"/>
      <c r="AT617" s="615"/>
      <c r="AU617" s="615"/>
      <c r="AV617" s="615"/>
      <c r="AW617" s="615"/>
      <c r="AX617" s="615"/>
      <c r="AY617" s="615"/>
    </row>
    <row r="618" spans="1:51">
      <c r="A618" s="615"/>
      <c r="B618" s="615"/>
      <c r="C618" s="615"/>
      <c r="D618" s="615"/>
      <c r="E618" s="615"/>
      <c r="F618" s="615"/>
      <c r="G618" s="615"/>
      <c r="H618" s="615"/>
      <c r="I618" s="615"/>
      <c r="J618" s="615"/>
      <c r="K618" s="615"/>
      <c r="L618" s="615"/>
      <c r="M618" s="615"/>
      <c r="N618" s="615"/>
      <c r="O618" s="615"/>
      <c r="P618" s="615"/>
      <c r="Q618" s="615"/>
      <c r="R618" s="615"/>
      <c r="S618" s="615"/>
      <c r="T618" s="615"/>
      <c r="U618" s="615"/>
      <c r="V618" s="615"/>
      <c r="W618" s="615"/>
      <c r="X618" s="615"/>
      <c r="Y618" s="615"/>
      <c r="Z618" s="615"/>
      <c r="AA618" s="615"/>
      <c r="AB618" s="615"/>
      <c r="AC618" s="615"/>
      <c r="AD618" s="615"/>
      <c r="AE618" s="615"/>
      <c r="AF618" s="615"/>
      <c r="AG618" s="615"/>
      <c r="AH618" s="615"/>
      <c r="AI618" s="615"/>
      <c r="AJ618" s="615"/>
      <c r="AK618" s="615"/>
      <c r="AL618" s="615"/>
      <c r="AM618" s="615"/>
      <c r="AN618" s="615"/>
      <c r="AO618" s="615"/>
      <c r="AP618" s="615"/>
      <c r="AQ618" s="615"/>
      <c r="AR618" s="615"/>
      <c r="AS618" s="615"/>
      <c r="AT618" s="615"/>
      <c r="AU618" s="615"/>
      <c r="AV618" s="615"/>
      <c r="AW618" s="615"/>
      <c r="AX618" s="615"/>
      <c r="AY618" s="615"/>
    </row>
    <row r="619" spans="1:51">
      <c r="A619" s="615"/>
      <c r="B619" s="615"/>
      <c r="C619" s="615"/>
      <c r="D619" s="615"/>
      <c r="E619" s="615"/>
      <c r="F619" s="615"/>
      <c r="G619" s="615"/>
      <c r="H619" s="615"/>
      <c r="I619" s="615"/>
      <c r="J619" s="615"/>
      <c r="K619" s="615"/>
      <c r="L619" s="615"/>
      <c r="M619" s="615"/>
      <c r="N619" s="615"/>
      <c r="O619" s="615"/>
      <c r="P619" s="615"/>
      <c r="Q619" s="615"/>
      <c r="R619" s="615"/>
      <c r="S619" s="615"/>
      <c r="T619" s="615"/>
      <c r="U619" s="615"/>
      <c r="V619" s="615"/>
      <c r="W619" s="615"/>
      <c r="X619" s="615"/>
      <c r="Y619" s="615"/>
      <c r="Z619" s="615"/>
      <c r="AA619" s="615"/>
      <c r="AB619" s="615"/>
      <c r="AC619" s="615"/>
      <c r="AD619" s="615"/>
      <c r="AE619" s="615"/>
      <c r="AF619" s="615"/>
      <c r="AG619" s="615"/>
      <c r="AH619" s="615"/>
      <c r="AI619" s="615"/>
      <c r="AJ619" s="615"/>
      <c r="AK619" s="615"/>
      <c r="AL619" s="615"/>
      <c r="AM619" s="615"/>
      <c r="AN619" s="615"/>
      <c r="AO619" s="615"/>
      <c r="AP619" s="615"/>
      <c r="AQ619" s="615"/>
      <c r="AR619" s="615"/>
      <c r="AS619" s="615"/>
      <c r="AT619" s="615"/>
      <c r="AU619" s="615"/>
      <c r="AV619" s="615"/>
      <c r="AW619" s="615"/>
      <c r="AX619" s="615"/>
      <c r="AY619" s="615"/>
    </row>
    <row r="620" spans="1:51">
      <c r="A620" s="615"/>
      <c r="B620" s="615"/>
      <c r="C620" s="615"/>
      <c r="D620" s="615"/>
      <c r="E620" s="615"/>
      <c r="F620" s="615"/>
      <c r="G620" s="615"/>
      <c r="H620" s="615"/>
      <c r="I620" s="615"/>
      <c r="J620" s="615"/>
      <c r="K620" s="615"/>
      <c r="L620" s="615"/>
      <c r="M620" s="615"/>
      <c r="N620" s="615"/>
      <c r="O620" s="615"/>
      <c r="P620" s="615"/>
      <c r="Q620" s="615"/>
      <c r="R620" s="615"/>
      <c r="S620" s="615"/>
      <c r="T620" s="615"/>
      <c r="U620" s="615"/>
      <c r="V620" s="615"/>
      <c r="W620" s="615"/>
      <c r="X620" s="615"/>
      <c r="Y620" s="615"/>
      <c r="Z620" s="615"/>
      <c r="AA620" s="615"/>
      <c r="AB620" s="615"/>
      <c r="AC620" s="615"/>
      <c r="AD620" s="615"/>
      <c r="AE620" s="615"/>
      <c r="AF620" s="615"/>
      <c r="AG620" s="615"/>
      <c r="AH620" s="615"/>
      <c r="AI620" s="615"/>
      <c r="AJ620" s="615"/>
      <c r="AK620" s="615"/>
      <c r="AL620" s="615"/>
      <c r="AM620" s="615"/>
      <c r="AN620" s="615"/>
      <c r="AO620" s="615"/>
      <c r="AP620" s="615"/>
      <c r="AQ620" s="615"/>
      <c r="AR620" s="615"/>
      <c r="AS620" s="615"/>
      <c r="AT620" s="615"/>
      <c r="AU620" s="615"/>
      <c r="AV620" s="615"/>
      <c r="AW620" s="615"/>
      <c r="AX620" s="615"/>
      <c r="AY620" s="615"/>
    </row>
    <row r="621" spans="1:51">
      <c r="A621" s="615"/>
      <c r="B621" s="615"/>
      <c r="C621" s="615"/>
      <c r="D621" s="615"/>
      <c r="E621" s="615"/>
      <c r="F621" s="615"/>
      <c r="G621" s="615"/>
      <c r="H621" s="615"/>
      <c r="I621" s="615"/>
      <c r="J621" s="615"/>
      <c r="K621" s="615"/>
      <c r="L621" s="615"/>
      <c r="M621" s="615"/>
      <c r="N621" s="615"/>
      <c r="O621" s="615"/>
      <c r="P621" s="615"/>
      <c r="Q621" s="615"/>
      <c r="R621" s="615"/>
      <c r="S621" s="615"/>
      <c r="T621" s="615"/>
      <c r="U621" s="615"/>
      <c r="V621" s="615"/>
      <c r="W621" s="615"/>
      <c r="X621" s="615"/>
      <c r="Y621" s="615"/>
      <c r="Z621" s="615"/>
      <c r="AA621" s="615"/>
      <c r="AB621" s="615"/>
      <c r="AC621" s="615"/>
      <c r="AD621" s="615"/>
      <c r="AE621" s="615"/>
      <c r="AF621" s="615"/>
      <c r="AG621" s="615"/>
      <c r="AH621" s="615"/>
      <c r="AI621" s="615"/>
      <c r="AJ621" s="615"/>
      <c r="AK621" s="615"/>
      <c r="AL621" s="615"/>
      <c r="AM621" s="615"/>
      <c r="AN621" s="615"/>
      <c r="AO621" s="615"/>
      <c r="AP621" s="615"/>
      <c r="AQ621" s="615"/>
      <c r="AR621" s="615"/>
      <c r="AS621" s="615"/>
      <c r="AT621" s="615"/>
      <c r="AU621" s="615"/>
      <c r="AV621" s="615"/>
      <c r="AW621" s="615"/>
      <c r="AX621" s="615"/>
      <c r="AY621" s="615"/>
    </row>
    <row r="622" spans="1:51">
      <c r="A622" s="615"/>
      <c r="B622" s="615"/>
      <c r="C622" s="615"/>
      <c r="D622" s="615"/>
      <c r="E622" s="615"/>
      <c r="F622" s="615"/>
      <c r="G622" s="615"/>
      <c r="H622" s="615"/>
      <c r="I622" s="615"/>
      <c r="J622" s="615"/>
      <c r="K622" s="615"/>
      <c r="L622" s="615"/>
      <c r="M622" s="615"/>
      <c r="N622" s="615"/>
      <c r="O622" s="615"/>
      <c r="P622" s="615"/>
      <c r="Q622" s="615"/>
      <c r="R622" s="615"/>
      <c r="S622" s="615"/>
      <c r="T622" s="615"/>
      <c r="U622" s="615"/>
      <c r="V622" s="615"/>
      <c r="W622" s="615"/>
      <c r="X622" s="615"/>
      <c r="Y622" s="615"/>
      <c r="Z622" s="615"/>
      <c r="AA622" s="615"/>
      <c r="AB622" s="615"/>
      <c r="AC622" s="615"/>
      <c r="AD622" s="615"/>
      <c r="AE622" s="615"/>
      <c r="AF622" s="615"/>
      <c r="AG622" s="615"/>
      <c r="AH622" s="615"/>
      <c r="AI622" s="615"/>
      <c r="AJ622" s="615"/>
      <c r="AK622" s="615"/>
      <c r="AL622" s="615"/>
      <c r="AM622" s="615"/>
      <c r="AN622" s="615"/>
      <c r="AO622" s="615"/>
      <c r="AP622" s="615"/>
      <c r="AQ622" s="615"/>
      <c r="AR622" s="615"/>
      <c r="AS622" s="615"/>
      <c r="AT622" s="615"/>
      <c r="AU622" s="615"/>
      <c r="AV622" s="615"/>
      <c r="AW622" s="615"/>
      <c r="AX622" s="615"/>
      <c r="AY622" s="615"/>
    </row>
    <row r="623" spans="1:51">
      <c r="A623" s="615"/>
      <c r="B623" s="615"/>
      <c r="C623" s="615"/>
      <c r="D623" s="615"/>
      <c r="E623" s="615"/>
      <c r="F623" s="615"/>
      <c r="G623" s="615"/>
      <c r="H623" s="615"/>
      <c r="I623" s="615"/>
      <c r="J623" s="615"/>
      <c r="K623" s="615"/>
      <c r="L623" s="615"/>
      <c r="M623" s="615"/>
      <c r="N623" s="615"/>
      <c r="O623" s="615"/>
      <c r="P623" s="615"/>
      <c r="Q623" s="615"/>
      <c r="R623" s="615"/>
      <c r="S623" s="615"/>
      <c r="T623" s="615"/>
      <c r="U623" s="615"/>
      <c r="V623" s="615"/>
      <c r="W623" s="615"/>
      <c r="X623" s="615"/>
      <c r="Y623" s="615"/>
      <c r="Z623" s="615"/>
      <c r="AA623" s="615"/>
      <c r="AB623" s="615"/>
      <c r="AC623" s="615"/>
      <c r="AD623" s="615"/>
      <c r="AE623" s="615"/>
      <c r="AF623" s="615"/>
      <c r="AG623" s="615"/>
      <c r="AH623" s="615"/>
      <c r="AI623" s="615"/>
      <c r="AJ623" s="615"/>
      <c r="AK623" s="615"/>
      <c r="AL623" s="615"/>
      <c r="AM623" s="615"/>
      <c r="AN623" s="615"/>
      <c r="AO623" s="615"/>
      <c r="AP623" s="615"/>
      <c r="AQ623" s="615"/>
      <c r="AR623" s="615"/>
      <c r="AS623" s="615"/>
      <c r="AT623" s="615"/>
      <c r="AU623" s="615"/>
      <c r="AV623" s="615"/>
      <c r="AW623" s="615"/>
      <c r="AX623" s="615"/>
      <c r="AY623" s="615"/>
    </row>
    <row r="624" spans="1:51">
      <c r="A624" s="615"/>
      <c r="B624" s="615"/>
      <c r="C624" s="615"/>
      <c r="D624" s="615"/>
      <c r="E624" s="615"/>
      <c r="F624" s="615"/>
      <c r="G624" s="615"/>
      <c r="H624" s="615"/>
      <c r="I624" s="615"/>
      <c r="J624" s="615"/>
      <c r="K624" s="615"/>
      <c r="L624" s="615"/>
      <c r="M624" s="615"/>
      <c r="N624" s="615"/>
      <c r="O624" s="615"/>
      <c r="P624" s="615"/>
      <c r="Q624" s="615"/>
      <c r="R624" s="615"/>
      <c r="S624" s="615"/>
      <c r="T624" s="615"/>
      <c r="U624" s="615"/>
      <c r="V624" s="615"/>
      <c r="W624" s="615"/>
      <c r="X624" s="615"/>
      <c r="Y624" s="615"/>
      <c r="Z624" s="615"/>
      <c r="AA624" s="615"/>
      <c r="AB624" s="615"/>
      <c r="AC624" s="615"/>
      <c r="AD624" s="615"/>
      <c r="AE624" s="615"/>
      <c r="AF624" s="615"/>
      <c r="AG624" s="615"/>
      <c r="AH624" s="615"/>
      <c r="AI624" s="615"/>
      <c r="AJ624" s="615"/>
      <c r="AK624" s="615"/>
      <c r="AL624" s="615"/>
      <c r="AM624" s="615"/>
      <c r="AN624" s="615"/>
      <c r="AO624" s="615"/>
      <c r="AP624" s="615"/>
      <c r="AQ624" s="615"/>
      <c r="AR624" s="615"/>
      <c r="AS624" s="615"/>
      <c r="AT624" s="615"/>
      <c r="AU624" s="615"/>
      <c r="AV624" s="615"/>
      <c r="AW624" s="615"/>
      <c r="AX624" s="615"/>
      <c r="AY624" s="615"/>
    </row>
    <row r="625" spans="1:51">
      <c r="A625" s="615"/>
      <c r="B625" s="615"/>
      <c r="C625" s="615"/>
      <c r="D625" s="615"/>
      <c r="E625" s="615"/>
      <c r="F625" s="615"/>
      <c r="G625" s="615"/>
      <c r="H625" s="615"/>
      <c r="I625" s="615"/>
      <c r="J625" s="615"/>
      <c r="K625" s="615"/>
      <c r="L625" s="615"/>
      <c r="M625" s="615"/>
      <c r="N625" s="615"/>
      <c r="O625" s="615"/>
      <c r="P625" s="615"/>
      <c r="Q625" s="615"/>
      <c r="R625" s="615"/>
      <c r="S625" s="615"/>
      <c r="T625" s="615"/>
      <c r="U625" s="615"/>
      <c r="V625" s="615"/>
      <c r="W625" s="615"/>
      <c r="X625" s="615"/>
      <c r="Y625" s="615"/>
      <c r="Z625" s="615"/>
      <c r="AA625" s="615"/>
      <c r="AB625" s="615"/>
      <c r="AC625" s="615"/>
      <c r="AD625" s="615"/>
      <c r="AE625" s="615"/>
      <c r="AF625" s="615"/>
      <c r="AG625" s="615"/>
      <c r="AH625" s="615"/>
      <c r="AI625" s="615"/>
      <c r="AJ625" s="615"/>
      <c r="AK625" s="615"/>
      <c r="AL625" s="615"/>
      <c r="AM625" s="615"/>
      <c r="AN625" s="615"/>
      <c r="AO625" s="615"/>
      <c r="AP625" s="615"/>
      <c r="AQ625" s="615"/>
      <c r="AR625" s="615"/>
      <c r="AS625" s="615"/>
      <c r="AT625" s="615"/>
      <c r="AU625" s="615"/>
      <c r="AV625" s="615"/>
      <c r="AW625" s="615"/>
      <c r="AX625" s="615"/>
      <c r="AY625" s="615"/>
    </row>
    <row r="626" spans="1:51">
      <c r="A626" s="615"/>
      <c r="B626" s="615"/>
      <c r="C626" s="615"/>
      <c r="D626" s="615"/>
      <c r="E626" s="615"/>
      <c r="F626" s="615"/>
      <c r="G626" s="615"/>
      <c r="H626" s="615"/>
      <c r="I626" s="615"/>
      <c r="J626" s="615"/>
      <c r="K626" s="615"/>
      <c r="L626" s="615"/>
      <c r="M626" s="615"/>
      <c r="N626" s="615"/>
      <c r="O626" s="615"/>
      <c r="P626" s="615"/>
      <c r="Q626" s="615"/>
      <c r="R626" s="615"/>
      <c r="S626" s="615"/>
      <c r="T626" s="615"/>
      <c r="U626" s="615"/>
      <c r="V626" s="615"/>
      <c r="W626" s="615"/>
      <c r="X626" s="615"/>
      <c r="Y626" s="615"/>
      <c r="Z626" s="615"/>
      <c r="AA626" s="615"/>
      <c r="AB626" s="615"/>
      <c r="AC626" s="615"/>
      <c r="AD626" s="615"/>
      <c r="AE626" s="615"/>
      <c r="AF626" s="615"/>
      <c r="AG626" s="615"/>
      <c r="AH626" s="615"/>
      <c r="AI626" s="615"/>
      <c r="AJ626" s="615"/>
      <c r="AK626" s="615"/>
      <c r="AL626" s="615"/>
      <c r="AM626" s="615"/>
      <c r="AN626" s="615"/>
      <c r="AO626" s="615"/>
      <c r="AP626" s="615"/>
      <c r="AQ626" s="615"/>
      <c r="AR626" s="615"/>
      <c r="AS626" s="615"/>
      <c r="AT626" s="615"/>
      <c r="AU626" s="615"/>
      <c r="AV626" s="615"/>
      <c r="AW626" s="615"/>
      <c r="AX626" s="615"/>
      <c r="AY626" s="615"/>
    </row>
    <row r="627" spans="1:51">
      <c r="A627" s="615"/>
      <c r="B627" s="615"/>
      <c r="C627" s="615"/>
      <c r="D627" s="615"/>
      <c r="E627" s="615"/>
      <c r="F627" s="615"/>
      <c r="G627" s="615"/>
      <c r="H627" s="615"/>
      <c r="I627" s="615"/>
      <c r="J627" s="615"/>
      <c r="K627" s="615"/>
      <c r="L627" s="615"/>
      <c r="M627" s="615"/>
      <c r="N627" s="615"/>
      <c r="O627" s="615"/>
      <c r="P627" s="615"/>
      <c r="Q627" s="615"/>
      <c r="R627" s="615"/>
      <c r="S627" s="615"/>
      <c r="T627" s="615"/>
      <c r="U627" s="615"/>
      <c r="V627" s="615"/>
      <c r="W627" s="615"/>
      <c r="X627" s="615"/>
      <c r="Y627" s="615"/>
      <c r="Z627" s="615"/>
      <c r="AA627" s="615"/>
      <c r="AB627" s="615"/>
      <c r="AC627" s="615"/>
      <c r="AD627" s="615"/>
      <c r="AE627" s="615"/>
      <c r="AF627" s="615"/>
      <c r="AG627" s="615"/>
      <c r="AH627" s="615"/>
      <c r="AI627" s="615"/>
      <c r="AJ627" s="615"/>
      <c r="AK627" s="615"/>
      <c r="AL627" s="615"/>
      <c r="AM627" s="615"/>
      <c r="AN627" s="615"/>
      <c r="AO627" s="615"/>
      <c r="AP627" s="615"/>
      <c r="AQ627" s="615"/>
      <c r="AR627" s="615"/>
      <c r="AS627" s="615"/>
      <c r="AT627" s="615"/>
      <c r="AU627" s="615"/>
      <c r="AV627" s="615"/>
      <c r="AW627" s="615"/>
      <c r="AX627" s="615"/>
      <c r="AY627" s="615"/>
    </row>
    <row r="628" spans="1:51">
      <c r="A628" s="615"/>
      <c r="B628" s="615"/>
      <c r="C628" s="615"/>
      <c r="D628" s="615"/>
      <c r="E628" s="615"/>
      <c r="F628" s="615"/>
      <c r="G628" s="615"/>
      <c r="H628" s="615"/>
      <c r="I628" s="615"/>
      <c r="J628" s="615"/>
      <c r="K628" s="615"/>
      <c r="L628" s="615"/>
      <c r="M628" s="615"/>
      <c r="N628" s="615"/>
      <c r="O628" s="615"/>
      <c r="P628" s="615"/>
      <c r="Q628" s="615"/>
      <c r="R628" s="615"/>
      <c r="S628" s="615"/>
      <c r="T628" s="615"/>
      <c r="U628" s="615"/>
      <c r="V628" s="615"/>
      <c r="W628" s="615"/>
      <c r="X628" s="615"/>
      <c r="Y628" s="615"/>
      <c r="Z628" s="615"/>
      <c r="AA628" s="615"/>
      <c r="AB628" s="615"/>
      <c r="AC628" s="615"/>
      <c r="AD628" s="615"/>
      <c r="AE628" s="615"/>
      <c r="AF628" s="615"/>
      <c r="AG628" s="615"/>
      <c r="AH628" s="615"/>
      <c r="AI628" s="615"/>
      <c r="AJ628" s="615"/>
      <c r="AK628" s="615"/>
      <c r="AL628" s="615"/>
      <c r="AM628" s="615"/>
      <c r="AN628" s="615"/>
      <c r="AO628" s="615"/>
      <c r="AP628" s="615"/>
      <c r="AQ628" s="615"/>
      <c r="AR628" s="615"/>
      <c r="AS628" s="615"/>
      <c r="AT628" s="615"/>
      <c r="AU628" s="615"/>
      <c r="AV628" s="615"/>
      <c r="AW628" s="615"/>
      <c r="AX628" s="615"/>
      <c r="AY628" s="615"/>
    </row>
    <row r="629" spans="1:51">
      <c r="A629" s="615"/>
      <c r="B629" s="615"/>
      <c r="C629" s="615"/>
      <c r="D629" s="615"/>
      <c r="E629" s="615"/>
      <c r="F629" s="615"/>
      <c r="G629" s="615"/>
      <c r="H629" s="615"/>
      <c r="I629" s="615"/>
      <c r="J629" s="615"/>
      <c r="K629" s="615"/>
      <c r="L629" s="615"/>
      <c r="M629" s="615"/>
      <c r="N629" s="615"/>
      <c r="O629" s="615"/>
      <c r="P629" s="615"/>
      <c r="Q629" s="615"/>
      <c r="R629" s="615"/>
      <c r="S629" s="615"/>
      <c r="T629" s="615"/>
      <c r="U629" s="615"/>
      <c r="V629" s="615"/>
      <c r="W629" s="615"/>
      <c r="X629" s="615"/>
      <c r="Y629" s="615"/>
      <c r="Z629" s="615"/>
      <c r="AA629" s="615"/>
      <c r="AB629" s="615"/>
      <c r="AC629" s="615"/>
      <c r="AD629" s="615"/>
      <c r="AE629" s="615"/>
      <c r="AF629" s="615"/>
      <c r="AG629" s="615"/>
      <c r="AH629" s="615"/>
      <c r="AI629" s="615"/>
      <c r="AJ629" s="615"/>
      <c r="AK629" s="615"/>
      <c r="AL629" s="615"/>
      <c r="AM629" s="615"/>
      <c r="AN629" s="615"/>
      <c r="AO629" s="615"/>
      <c r="AP629" s="615"/>
      <c r="AQ629" s="615"/>
      <c r="AR629" s="615"/>
      <c r="AS629" s="615"/>
      <c r="AT629" s="615"/>
      <c r="AU629" s="615"/>
      <c r="AV629" s="615"/>
      <c r="AW629" s="615"/>
      <c r="AX629" s="615"/>
      <c r="AY629" s="615"/>
    </row>
    <row r="630" spans="1:51">
      <c r="A630" s="615"/>
      <c r="B630" s="615"/>
      <c r="C630" s="615"/>
      <c r="D630" s="615"/>
      <c r="E630" s="615"/>
      <c r="F630" s="615"/>
      <c r="G630" s="615"/>
      <c r="H630" s="615"/>
      <c r="I630" s="615"/>
      <c r="J630" s="615"/>
      <c r="K630" s="615"/>
      <c r="L630" s="615"/>
      <c r="M630" s="615"/>
      <c r="N630" s="615"/>
      <c r="O630" s="615"/>
      <c r="P630" s="615"/>
      <c r="Q630" s="615"/>
      <c r="R630" s="615"/>
      <c r="S630" s="615"/>
      <c r="T630" s="615"/>
      <c r="U630" s="615"/>
      <c r="V630" s="615"/>
      <c r="W630" s="615"/>
      <c r="X630" s="615"/>
      <c r="Y630" s="615"/>
      <c r="Z630" s="615"/>
      <c r="AA630" s="615"/>
      <c r="AB630" s="615"/>
      <c r="AC630" s="615"/>
      <c r="AD630" s="615"/>
      <c r="AE630" s="615"/>
      <c r="AF630" s="615"/>
      <c r="AG630" s="615"/>
      <c r="AH630" s="615"/>
      <c r="AI630" s="615"/>
      <c r="AJ630" s="615"/>
      <c r="AK630" s="615"/>
      <c r="AL630" s="615"/>
      <c r="AM630" s="615"/>
      <c r="AN630" s="615"/>
      <c r="AO630" s="615"/>
      <c r="AP630" s="615"/>
      <c r="AQ630" s="615"/>
      <c r="AR630" s="615"/>
      <c r="AS630" s="615"/>
      <c r="AT630" s="615"/>
      <c r="AU630" s="615"/>
      <c r="AV630" s="615"/>
      <c r="AW630" s="615"/>
      <c r="AX630" s="615"/>
      <c r="AY630" s="615"/>
    </row>
    <row r="631" spans="1:51">
      <c r="A631" s="615"/>
      <c r="B631" s="615"/>
      <c r="C631" s="615"/>
      <c r="D631" s="615"/>
      <c r="E631" s="615"/>
      <c r="F631" s="615"/>
      <c r="G631" s="615"/>
      <c r="H631" s="615"/>
      <c r="I631" s="615"/>
      <c r="J631" s="615"/>
      <c r="K631" s="615"/>
      <c r="L631" s="615"/>
      <c r="M631" s="615"/>
      <c r="N631" s="615"/>
      <c r="O631" s="615"/>
      <c r="P631" s="615"/>
      <c r="Q631" s="615"/>
      <c r="R631" s="615"/>
      <c r="S631" s="615"/>
      <c r="T631" s="615"/>
      <c r="U631" s="615"/>
      <c r="V631" s="615"/>
      <c r="W631" s="615"/>
      <c r="X631" s="615"/>
      <c r="Y631" s="615"/>
      <c r="Z631" s="615"/>
      <c r="AA631" s="615"/>
      <c r="AB631" s="615"/>
      <c r="AC631" s="615"/>
      <c r="AD631" s="615"/>
      <c r="AE631" s="615"/>
      <c r="AF631" s="615"/>
      <c r="AG631" s="615"/>
      <c r="AH631" s="615"/>
      <c r="AI631" s="615"/>
      <c r="AJ631" s="615"/>
      <c r="AK631" s="615"/>
      <c r="AL631" s="615"/>
      <c r="AM631" s="615"/>
      <c r="AN631" s="615"/>
      <c r="AO631" s="615"/>
      <c r="AP631" s="615"/>
      <c r="AQ631" s="615"/>
      <c r="AR631" s="615"/>
      <c r="AS631" s="615"/>
      <c r="AT631" s="615"/>
      <c r="AU631" s="615"/>
      <c r="AV631" s="615"/>
      <c r="AW631" s="615"/>
      <c r="AX631" s="615"/>
      <c r="AY631" s="615"/>
    </row>
    <row r="632" spans="1:51">
      <c r="A632" s="615"/>
      <c r="B632" s="615"/>
      <c r="C632" s="615"/>
      <c r="D632" s="615"/>
      <c r="E632" s="615"/>
      <c r="F632" s="615"/>
      <c r="G632" s="615"/>
      <c r="H632" s="615"/>
      <c r="I632" s="615"/>
      <c r="J632" s="615"/>
      <c r="K632" s="615"/>
      <c r="L632" s="615"/>
      <c r="M632" s="615"/>
      <c r="N632" s="615"/>
      <c r="O632" s="615"/>
      <c r="P632" s="615"/>
      <c r="Q632" s="615"/>
      <c r="R632" s="615"/>
      <c r="S632" s="615"/>
      <c r="T632" s="615"/>
      <c r="U632" s="615"/>
      <c r="V632" s="615"/>
      <c r="W632" s="615"/>
      <c r="X632" s="615"/>
      <c r="Y632" s="615"/>
      <c r="Z632" s="615"/>
      <c r="AA632" s="615"/>
      <c r="AB632" s="615"/>
      <c r="AC632" s="615"/>
      <c r="AD632" s="615"/>
      <c r="AE632" s="615"/>
      <c r="AF632" s="615"/>
      <c r="AG632" s="615"/>
      <c r="AH632" s="615"/>
      <c r="AI632" s="615"/>
      <c r="AJ632" s="615"/>
      <c r="AK632" s="615"/>
      <c r="AL632" s="615"/>
      <c r="AM632" s="615"/>
      <c r="AN632" s="615"/>
      <c r="AO632" s="615"/>
      <c r="AP632" s="615"/>
      <c r="AQ632" s="615"/>
      <c r="AR632" s="615"/>
      <c r="AS632" s="615"/>
      <c r="AT632" s="615"/>
      <c r="AU632" s="615"/>
      <c r="AV632" s="615"/>
      <c r="AW632" s="615"/>
      <c r="AX632" s="615"/>
      <c r="AY632" s="615"/>
    </row>
    <row r="633" spans="1:51">
      <c r="A633" s="615"/>
      <c r="B633" s="615"/>
      <c r="C633" s="615"/>
      <c r="D633" s="615"/>
      <c r="E633" s="615"/>
      <c r="F633" s="615"/>
      <c r="G633" s="615"/>
      <c r="H633" s="615"/>
      <c r="I633" s="615"/>
      <c r="J633" s="615"/>
      <c r="K633" s="615"/>
      <c r="L633" s="615"/>
      <c r="M633" s="615"/>
      <c r="N633" s="615"/>
      <c r="O633" s="615"/>
      <c r="P633" s="615"/>
      <c r="Q633" s="615"/>
      <c r="R633" s="615"/>
      <c r="S633" s="615"/>
      <c r="T633" s="615"/>
      <c r="U633" s="615"/>
      <c r="V633" s="615"/>
      <c r="W633" s="615"/>
      <c r="X633" s="615"/>
      <c r="Y633" s="615"/>
      <c r="Z633" s="615"/>
      <c r="AA633" s="615"/>
      <c r="AB633" s="615"/>
      <c r="AC633" s="615"/>
      <c r="AD633" s="615"/>
      <c r="AE633" s="615"/>
      <c r="AF633" s="615"/>
      <c r="AG633" s="615"/>
      <c r="AH633" s="615"/>
      <c r="AI633" s="615"/>
      <c r="AJ633" s="615"/>
      <c r="AK633" s="615"/>
      <c r="AL633" s="615"/>
      <c r="AM633" s="615"/>
      <c r="AN633" s="615"/>
      <c r="AO633" s="615"/>
      <c r="AP633" s="615"/>
      <c r="AQ633" s="615"/>
      <c r="AR633" s="615"/>
      <c r="AS633" s="615"/>
      <c r="AT633" s="615"/>
      <c r="AU633" s="615"/>
      <c r="AV633" s="615"/>
      <c r="AW633" s="615"/>
      <c r="AX633" s="615"/>
      <c r="AY633" s="615"/>
    </row>
    <row r="634" spans="1:51">
      <c r="A634" s="615"/>
      <c r="B634" s="615"/>
      <c r="C634" s="615"/>
      <c r="D634" s="615"/>
      <c r="E634" s="615"/>
      <c r="F634" s="615"/>
      <c r="G634" s="615"/>
      <c r="H634" s="615"/>
      <c r="I634" s="615"/>
      <c r="J634" s="615"/>
      <c r="K634" s="615"/>
      <c r="L634" s="615"/>
      <c r="M634" s="615"/>
      <c r="N634" s="615"/>
      <c r="O634" s="615"/>
      <c r="P634" s="615"/>
      <c r="Q634" s="615"/>
      <c r="R634" s="615"/>
      <c r="S634" s="615"/>
      <c r="T634" s="615"/>
      <c r="U634" s="615"/>
      <c r="V634" s="615"/>
      <c r="W634" s="615"/>
      <c r="X634" s="615"/>
      <c r="Y634" s="615"/>
      <c r="Z634" s="615"/>
      <c r="AA634" s="615"/>
      <c r="AB634" s="615"/>
      <c r="AC634" s="615"/>
      <c r="AD634" s="615"/>
      <c r="AE634" s="615"/>
      <c r="AF634" s="615"/>
      <c r="AG634" s="615"/>
      <c r="AH634" s="615"/>
      <c r="AI634" s="615"/>
      <c r="AJ634" s="615"/>
      <c r="AK634" s="615"/>
      <c r="AL634" s="615"/>
      <c r="AM634" s="615"/>
      <c r="AN634" s="615"/>
      <c r="AO634" s="615"/>
      <c r="AP634" s="615"/>
      <c r="AQ634" s="615"/>
      <c r="AR634" s="615"/>
      <c r="AS634" s="615"/>
      <c r="AT634" s="615"/>
      <c r="AU634" s="615"/>
      <c r="AV634" s="615"/>
      <c r="AW634" s="615"/>
      <c r="AX634" s="615"/>
      <c r="AY634" s="615"/>
    </row>
    <row r="635" spans="1:51">
      <c r="A635" s="615"/>
      <c r="B635" s="615"/>
      <c r="C635" s="615"/>
      <c r="D635" s="615"/>
      <c r="E635" s="615"/>
      <c r="F635" s="615"/>
      <c r="G635" s="615"/>
      <c r="H635" s="615"/>
      <c r="I635" s="615"/>
      <c r="J635" s="615"/>
      <c r="K635" s="615"/>
      <c r="L635" s="615"/>
      <c r="M635" s="615"/>
      <c r="N635" s="615"/>
      <c r="O635" s="615"/>
      <c r="P635" s="615"/>
      <c r="Q635" s="615"/>
      <c r="R635" s="615"/>
      <c r="S635" s="615"/>
      <c r="T635" s="615"/>
      <c r="U635" s="615"/>
      <c r="V635" s="615"/>
      <c r="W635" s="615"/>
      <c r="X635" s="615"/>
      <c r="Y635" s="615"/>
      <c r="Z635" s="615"/>
      <c r="AA635" s="615"/>
      <c r="AB635" s="615"/>
      <c r="AC635" s="615"/>
      <c r="AD635" s="615"/>
      <c r="AE635" s="615"/>
      <c r="AF635" s="615"/>
      <c r="AG635" s="615"/>
      <c r="AH635" s="615"/>
      <c r="AI635" s="615"/>
      <c r="AJ635" s="615"/>
      <c r="AK635" s="615"/>
      <c r="AL635" s="615"/>
      <c r="AM635" s="615"/>
      <c r="AN635" s="615"/>
      <c r="AO635" s="615"/>
      <c r="AP635" s="615"/>
      <c r="AQ635" s="615"/>
      <c r="AR635" s="615"/>
      <c r="AS635" s="615"/>
      <c r="AT635" s="615"/>
      <c r="AU635" s="615"/>
      <c r="AV635" s="615"/>
      <c r="AW635" s="615"/>
      <c r="AX635" s="615"/>
      <c r="AY635" s="615"/>
    </row>
    <row r="636" spans="1:51">
      <c r="A636" s="615"/>
      <c r="B636" s="615"/>
      <c r="C636" s="615"/>
      <c r="D636" s="615"/>
      <c r="E636" s="615"/>
      <c r="F636" s="615"/>
      <c r="G636" s="615"/>
      <c r="H636" s="615"/>
      <c r="I636" s="615"/>
      <c r="J636" s="615"/>
      <c r="K636" s="615"/>
      <c r="L636" s="615"/>
      <c r="M636" s="615"/>
      <c r="N636" s="615"/>
      <c r="O636" s="615"/>
      <c r="P636" s="615"/>
      <c r="Q636" s="615"/>
      <c r="R636" s="615"/>
      <c r="S636" s="615"/>
      <c r="T636" s="615"/>
      <c r="U636" s="615"/>
      <c r="V636" s="615"/>
      <c r="W636" s="615"/>
      <c r="X636" s="615"/>
      <c r="Y636" s="615"/>
      <c r="Z636" s="615"/>
      <c r="AA636" s="615"/>
      <c r="AB636" s="615"/>
      <c r="AC636" s="615"/>
      <c r="AD636" s="615"/>
      <c r="AE636" s="615"/>
      <c r="AF636" s="615"/>
      <c r="AG636" s="615"/>
      <c r="AH636" s="615"/>
      <c r="AI636" s="615"/>
      <c r="AJ636" s="615"/>
      <c r="AK636" s="615"/>
      <c r="AL636" s="615"/>
      <c r="AM636" s="615"/>
      <c r="AN636" s="615"/>
      <c r="AO636" s="615"/>
      <c r="AP636" s="615"/>
      <c r="AQ636" s="615"/>
      <c r="AR636" s="615"/>
      <c r="AS636" s="615"/>
      <c r="AT636" s="615"/>
      <c r="AU636" s="615"/>
      <c r="AV636" s="615"/>
      <c r="AW636" s="615"/>
      <c r="AX636" s="615"/>
      <c r="AY636" s="615"/>
    </row>
    <row r="637" spans="1:51">
      <c r="A637" s="615"/>
      <c r="B637" s="615"/>
      <c r="C637" s="615"/>
      <c r="D637" s="615"/>
      <c r="E637" s="615"/>
      <c r="F637" s="615"/>
      <c r="G637" s="615"/>
      <c r="H637" s="615"/>
      <c r="I637" s="615"/>
      <c r="J637" s="615"/>
      <c r="K637" s="615"/>
      <c r="L637" s="615"/>
      <c r="M637" s="615"/>
      <c r="N637" s="615"/>
      <c r="O637" s="615"/>
      <c r="P637" s="615"/>
      <c r="Q637" s="615"/>
      <c r="R637" s="615"/>
      <c r="S637" s="615"/>
      <c r="T637" s="615"/>
      <c r="U637" s="615"/>
      <c r="V637" s="615"/>
      <c r="W637" s="615"/>
      <c r="X637" s="615"/>
      <c r="Y637" s="615"/>
      <c r="Z637" s="615"/>
      <c r="AA637" s="615"/>
      <c r="AB637" s="615"/>
      <c r="AC637" s="615"/>
      <c r="AD637" s="615"/>
      <c r="AE637" s="615"/>
      <c r="AF637" s="615"/>
      <c r="AG637" s="615"/>
      <c r="AH637" s="615"/>
      <c r="AI637" s="615"/>
      <c r="AJ637" s="615"/>
      <c r="AK637" s="615"/>
      <c r="AL637" s="615"/>
      <c r="AM637" s="615"/>
      <c r="AN637" s="615"/>
      <c r="AO637" s="615"/>
      <c r="AP637" s="615"/>
      <c r="AQ637" s="615"/>
      <c r="AR637" s="615"/>
      <c r="AS637" s="615"/>
      <c r="AT637" s="615"/>
      <c r="AU637" s="615"/>
      <c r="AV637" s="615"/>
      <c r="AW637" s="615"/>
      <c r="AX637" s="615"/>
      <c r="AY637" s="615"/>
    </row>
    <row r="638" spans="1:51">
      <c r="A638" s="615"/>
      <c r="B638" s="615"/>
      <c r="C638" s="615"/>
      <c r="D638" s="615"/>
      <c r="E638" s="615"/>
      <c r="F638" s="615"/>
      <c r="G638" s="615"/>
      <c r="H638" s="615"/>
      <c r="I638" s="615"/>
      <c r="J638" s="615"/>
      <c r="K638" s="615"/>
      <c r="L638" s="615"/>
      <c r="M638" s="615"/>
      <c r="N638" s="615"/>
      <c r="O638" s="615"/>
      <c r="P638" s="615"/>
      <c r="Q638" s="615"/>
      <c r="R638" s="615"/>
      <c r="S638" s="615"/>
      <c r="T638" s="615"/>
      <c r="U638" s="615"/>
      <c r="V638" s="615"/>
      <c r="W638" s="615"/>
      <c r="X638" s="615"/>
      <c r="Y638" s="615"/>
      <c r="Z638" s="615"/>
      <c r="AA638" s="615"/>
      <c r="AB638" s="615"/>
      <c r="AC638" s="615"/>
      <c r="AD638" s="615"/>
      <c r="AE638" s="615"/>
      <c r="AF638" s="615"/>
      <c r="AG638" s="615"/>
      <c r="AH638" s="615"/>
      <c r="AI638" s="615"/>
      <c r="AJ638" s="615"/>
      <c r="AK638" s="615"/>
      <c r="AL638" s="615"/>
      <c r="AM638" s="615"/>
      <c r="AN638" s="615"/>
      <c r="AO638" s="615"/>
      <c r="AP638" s="615"/>
      <c r="AQ638" s="615"/>
      <c r="AR638" s="615"/>
      <c r="AS638" s="615"/>
      <c r="AT638" s="615"/>
      <c r="AU638" s="615"/>
      <c r="AV638" s="615"/>
      <c r="AW638" s="615"/>
      <c r="AX638" s="615"/>
      <c r="AY638" s="615"/>
    </row>
    <row r="639" spans="1:51">
      <c r="A639" s="615"/>
      <c r="B639" s="615"/>
      <c r="C639" s="615"/>
      <c r="D639" s="615"/>
      <c r="E639" s="615"/>
      <c r="F639" s="615"/>
      <c r="G639" s="615"/>
      <c r="H639" s="615"/>
      <c r="I639" s="615"/>
      <c r="J639" s="615"/>
      <c r="K639" s="615"/>
      <c r="L639" s="615"/>
      <c r="M639" s="615"/>
      <c r="N639" s="615"/>
      <c r="O639" s="615"/>
      <c r="P639" s="615"/>
      <c r="Q639" s="615"/>
      <c r="R639" s="615"/>
      <c r="S639" s="615"/>
      <c r="T639" s="615"/>
      <c r="U639" s="615"/>
      <c r="V639" s="615"/>
      <c r="W639" s="615"/>
      <c r="X639" s="615"/>
      <c r="Y639" s="615"/>
      <c r="Z639" s="615"/>
      <c r="AA639" s="615"/>
      <c r="AB639" s="615"/>
      <c r="AC639" s="615"/>
      <c r="AD639" s="615"/>
      <c r="AE639" s="615"/>
      <c r="AF639" s="615"/>
      <c r="AG639" s="615"/>
      <c r="AH639" s="615"/>
      <c r="AI639" s="615"/>
      <c r="AJ639" s="615"/>
      <c r="AK639" s="615"/>
      <c r="AL639" s="615"/>
      <c r="AM639" s="615"/>
      <c r="AN639" s="615"/>
      <c r="AO639" s="615"/>
      <c r="AP639" s="615"/>
      <c r="AQ639" s="615"/>
      <c r="AR639" s="615"/>
      <c r="AS639" s="615"/>
      <c r="AT639" s="615"/>
      <c r="AU639" s="615"/>
      <c r="AV639" s="615"/>
      <c r="AW639" s="615"/>
      <c r="AX639" s="615"/>
      <c r="AY639" s="615"/>
    </row>
    <row r="640" spans="1:51">
      <c r="A640" s="615"/>
      <c r="B640" s="615"/>
      <c r="C640" s="615"/>
      <c r="D640" s="615"/>
      <c r="E640" s="615"/>
      <c r="F640" s="615"/>
      <c r="G640" s="615"/>
      <c r="H640" s="615"/>
      <c r="I640" s="615"/>
      <c r="J640" s="615"/>
      <c r="K640" s="615"/>
      <c r="L640" s="615"/>
      <c r="M640" s="615"/>
      <c r="N640" s="615"/>
      <c r="O640" s="615"/>
      <c r="P640" s="615"/>
      <c r="Q640" s="615"/>
      <c r="R640" s="615"/>
      <c r="S640" s="615"/>
      <c r="T640" s="615"/>
      <c r="U640" s="615"/>
      <c r="V640" s="615"/>
      <c r="W640" s="615"/>
      <c r="X640" s="615"/>
      <c r="Y640" s="615"/>
      <c r="Z640" s="615"/>
      <c r="AA640" s="615"/>
      <c r="AB640" s="615"/>
      <c r="AC640" s="615"/>
      <c r="AD640" s="615"/>
      <c r="AE640" s="615"/>
      <c r="AF640" s="615"/>
      <c r="AG640" s="615"/>
      <c r="AH640" s="615"/>
      <c r="AI640" s="615"/>
      <c r="AJ640" s="615"/>
      <c r="AK640" s="615"/>
      <c r="AL640" s="615"/>
      <c r="AM640" s="615"/>
      <c r="AN640" s="615"/>
      <c r="AO640" s="615"/>
      <c r="AP640" s="615"/>
      <c r="AQ640" s="615"/>
      <c r="AR640" s="615"/>
      <c r="AS640" s="615"/>
      <c r="AT640" s="615"/>
      <c r="AU640" s="615"/>
      <c r="AV640" s="615"/>
      <c r="AW640" s="615"/>
      <c r="AX640" s="615"/>
      <c r="AY640" s="615"/>
    </row>
    <row r="641" spans="1:51">
      <c r="A641" s="615"/>
      <c r="B641" s="615"/>
      <c r="C641" s="615"/>
      <c r="D641" s="615"/>
      <c r="E641" s="615"/>
      <c r="F641" s="615"/>
      <c r="G641" s="615"/>
      <c r="H641" s="615"/>
      <c r="I641" s="615"/>
      <c r="J641" s="615"/>
      <c r="K641" s="615"/>
      <c r="L641" s="615"/>
      <c r="M641" s="615"/>
      <c r="N641" s="615"/>
      <c r="O641" s="615"/>
      <c r="P641" s="615"/>
      <c r="Q641" s="615"/>
      <c r="R641" s="615"/>
      <c r="S641" s="615"/>
      <c r="T641" s="615"/>
      <c r="U641" s="615"/>
      <c r="V641" s="615"/>
      <c r="W641" s="615"/>
      <c r="X641" s="615"/>
      <c r="Y641" s="615"/>
      <c r="Z641" s="615"/>
      <c r="AA641" s="615"/>
      <c r="AB641" s="615"/>
      <c r="AC641" s="615"/>
      <c r="AD641" s="615"/>
      <c r="AE641" s="615"/>
      <c r="AF641" s="615"/>
      <c r="AG641" s="615"/>
      <c r="AH641" s="615"/>
      <c r="AI641" s="615"/>
      <c r="AJ641" s="615"/>
      <c r="AK641" s="615"/>
      <c r="AL641" s="615"/>
      <c r="AM641" s="615"/>
      <c r="AN641" s="615"/>
      <c r="AO641" s="615"/>
      <c r="AP641" s="615"/>
      <c r="AQ641" s="615"/>
      <c r="AR641" s="615"/>
      <c r="AS641" s="615"/>
      <c r="AT641" s="615"/>
      <c r="AU641" s="615"/>
      <c r="AV641" s="615"/>
      <c r="AW641" s="615"/>
      <c r="AX641" s="615"/>
      <c r="AY641" s="615"/>
    </row>
    <row r="642" spans="1:51">
      <c r="A642" s="615"/>
      <c r="B642" s="615"/>
      <c r="C642" s="615"/>
      <c r="D642" s="615"/>
      <c r="E642" s="615"/>
      <c r="F642" s="615"/>
      <c r="G642" s="615"/>
      <c r="H642" s="615"/>
      <c r="I642" s="615"/>
      <c r="J642" s="615"/>
      <c r="K642" s="615"/>
      <c r="L642" s="615"/>
      <c r="M642" s="615"/>
      <c r="N642" s="615"/>
      <c r="O642" s="615"/>
      <c r="P642" s="615"/>
      <c r="Q642" s="615"/>
      <c r="R642" s="615"/>
      <c r="S642" s="615"/>
      <c r="T642" s="615"/>
      <c r="U642" s="615"/>
      <c r="V642" s="615"/>
      <c r="W642" s="615"/>
      <c r="X642" s="615"/>
      <c r="Y642" s="615"/>
      <c r="Z642" s="615"/>
      <c r="AA642" s="615"/>
      <c r="AB642" s="615"/>
      <c r="AC642" s="615"/>
      <c r="AD642" s="615"/>
      <c r="AE642" s="615"/>
      <c r="AF642" s="615"/>
      <c r="AG642" s="615"/>
      <c r="AH642" s="615"/>
      <c r="AI642" s="615"/>
      <c r="AJ642" s="615"/>
      <c r="AK642" s="615"/>
      <c r="AL642" s="615"/>
      <c r="AM642" s="615"/>
      <c r="AN642" s="615"/>
      <c r="AO642" s="615"/>
      <c r="AP642" s="615"/>
      <c r="AQ642" s="615"/>
      <c r="AR642" s="615"/>
      <c r="AS642" s="615"/>
      <c r="AT642" s="615"/>
      <c r="AU642" s="615"/>
      <c r="AV642" s="615"/>
      <c r="AW642" s="615"/>
      <c r="AX642" s="615"/>
      <c r="AY642" s="615"/>
    </row>
    <row r="643" spans="1:51">
      <c r="A643" s="615"/>
      <c r="B643" s="615"/>
      <c r="C643" s="615"/>
      <c r="D643" s="615"/>
      <c r="E643" s="615"/>
      <c r="F643" s="615"/>
      <c r="G643" s="615"/>
      <c r="H643" s="615"/>
      <c r="I643" s="615"/>
      <c r="J643" s="615"/>
      <c r="K643" s="615"/>
      <c r="L643" s="615"/>
      <c r="M643" s="615"/>
      <c r="N643" s="615"/>
      <c r="O643" s="615"/>
      <c r="P643" s="615"/>
      <c r="Q643" s="615"/>
      <c r="R643" s="615"/>
      <c r="S643" s="615"/>
      <c r="T643" s="615"/>
      <c r="U643" s="615"/>
      <c r="V643" s="615"/>
      <c r="W643" s="615"/>
      <c r="X643" s="615"/>
      <c r="Y643" s="615"/>
      <c r="Z643" s="615"/>
      <c r="AA643" s="615"/>
      <c r="AB643" s="615"/>
      <c r="AC643" s="615"/>
      <c r="AD643" s="615"/>
      <c r="AE643" s="615"/>
      <c r="AF643" s="615"/>
      <c r="AG643" s="615"/>
      <c r="AH643" s="615"/>
      <c r="AI643" s="615"/>
      <c r="AJ643" s="615"/>
      <c r="AK643" s="615"/>
      <c r="AL643" s="615"/>
      <c r="AM643" s="615"/>
      <c r="AN643" s="615"/>
      <c r="AO643" s="615"/>
      <c r="AP643" s="615"/>
      <c r="AQ643" s="615"/>
      <c r="AR643" s="615"/>
      <c r="AS643" s="615"/>
      <c r="AT643" s="615"/>
      <c r="AU643" s="615"/>
      <c r="AV643" s="615"/>
      <c r="AW643" s="615"/>
      <c r="AX643" s="615"/>
      <c r="AY643" s="615"/>
    </row>
    <row r="644" spans="1:51">
      <c r="A644" s="615"/>
      <c r="B644" s="615"/>
      <c r="C644" s="615"/>
      <c r="D644" s="615"/>
      <c r="E644" s="615"/>
      <c r="F644" s="615"/>
      <c r="G644" s="615"/>
      <c r="H644" s="615"/>
      <c r="I644" s="615"/>
      <c r="J644" s="615"/>
      <c r="K644" s="615"/>
      <c r="L644" s="615"/>
      <c r="M644" s="615"/>
      <c r="N644" s="615"/>
      <c r="O644" s="615"/>
      <c r="P644" s="615"/>
      <c r="Q644" s="615"/>
      <c r="R644" s="615"/>
      <c r="S644" s="615"/>
      <c r="T644" s="615"/>
      <c r="U644" s="615"/>
      <c r="V644" s="615"/>
      <c r="W644" s="615"/>
      <c r="X644" s="615"/>
      <c r="Y644" s="615"/>
      <c r="Z644" s="615"/>
      <c r="AA644" s="615"/>
      <c r="AB644" s="615"/>
      <c r="AC644" s="615"/>
      <c r="AD644" s="615"/>
      <c r="AE644" s="615"/>
      <c r="AF644" s="615"/>
      <c r="AG644" s="615"/>
      <c r="AH644" s="615"/>
      <c r="AI644" s="615"/>
      <c r="AJ644" s="615"/>
      <c r="AK644" s="615"/>
      <c r="AL644" s="615"/>
      <c r="AM644" s="615"/>
      <c r="AN644" s="615"/>
      <c r="AO644" s="615"/>
      <c r="AP644" s="615"/>
      <c r="AQ644" s="615"/>
      <c r="AR644" s="615"/>
      <c r="AS644" s="615"/>
      <c r="AT644" s="615"/>
      <c r="AU644" s="615"/>
      <c r="AV644" s="615"/>
      <c r="AW644" s="615"/>
      <c r="AX644" s="615"/>
      <c r="AY644" s="615"/>
    </row>
    <row r="645" spans="1:51">
      <c r="A645" s="615"/>
      <c r="B645" s="615"/>
      <c r="C645" s="615"/>
      <c r="D645" s="615"/>
      <c r="E645" s="615"/>
      <c r="F645" s="615"/>
      <c r="G645" s="615"/>
      <c r="H645" s="615"/>
      <c r="I645" s="615"/>
      <c r="J645" s="615"/>
      <c r="K645" s="615"/>
      <c r="L645" s="615"/>
      <c r="M645" s="615"/>
      <c r="N645" s="615"/>
      <c r="O645" s="615"/>
      <c r="P645" s="615"/>
      <c r="Q645" s="615"/>
      <c r="R645" s="615"/>
      <c r="S645" s="615"/>
      <c r="T645" s="615"/>
      <c r="U645" s="615"/>
      <c r="V645" s="615"/>
      <c r="W645" s="615"/>
      <c r="X645" s="615"/>
      <c r="Y645" s="615"/>
      <c r="Z645" s="615"/>
      <c r="AA645" s="615"/>
      <c r="AB645" s="615"/>
      <c r="AC645" s="615"/>
      <c r="AD645" s="615"/>
      <c r="AE645" s="615"/>
      <c r="AF645" s="615"/>
      <c r="AG645" s="615"/>
      <c r="AH645" s="615"/>
      <c r="AI645" s="615"/>
      <c r="AJ645" s="615"/>
      <c r="AK645" s="615"/>
      <c r="AL645" s="615"/>
      <c r="AM645" s="615"/>
      <c r="AN645" s="615"/>
      <c r="AO645" s="615"/>
      <c r="AP645" s="615"/>
      <c r="AQ645" s="615"/>
      <c r="AR645" s="615"/>
      <c r="AS645" s="615"/>
      <c r="AT645" s="615"/>
      <c r="AU645" s="615"/>
      <c r="AV645" s="615"/>
      <c r="AW645" s="615"/>
      <c r="AX645" s="615"/>
      <c r="AY645" s="615"/>
    </row>
    <row r="646" spans="1:51">
      <c r="A646" s="615"/>
      <c r="B646" s="615"/>
      <c r="C646" s="615"/>
      <c r="D646" s="615"/>
      <c r="E646" s="615"/>
      <c r="F646" s="615"/>
      <c r="G646" s="615"/>
      <c r="H646" s="615"/>
      <c r="I646" s="615"/>
      <c r="J646" s="615"/>
      <c r="K646" s="615"/>
      <c r="L646" s="615"/>
      <c r="M646" s="615"/>
      <c r="N646" s="615"/>
      <c r="O646" s="615"/>
      <c r="P646" s="615"/>
      <c r="Q646" s="615"/>
      <c r="R646" s="615"/>
      <c r="S646" s="615"/>
      <c r="T646" s="615"/>
      <c r="U646" s="615"/>
      <c r="V646" s="615"/>
      <c r="W646" s="615"/>
      <c r="X646" s="615"/>
      <c r="Y646" s="615"/>
      <c r="Z646" s="615"/>
      <c r="AA646" s="615"/>
      <c r="AB646" s="615"/>
      <c r="AC646" s="615"/>
      <c r="AD646" s="615"/>
      <c r="AE646" s="615"/>
      <c r="AF646" s="615"/>
      <c r="AG646" s="615"/>
      <c r="AH646" s="615"/>
      <c r="AI646" s="615"/>
      <c r="AJ646" s="615"/>
      <c r="AK646" s="615"/>
      <c r="AL646" s="615"/>
      <c r="AM646" s="615"/>
      <c r="AN646" s="615"/>
      <c r="AO646" s="615"/>
      <c r="AP646" s="615"/>
      <c r="AQ646" s="615"/>
      <c r="AR646" s="615"/>
      <c r="AS646" s="615"/>
      <c r="AT646" s="615"/>
      <c r="AU646" s="615"/>
      <c r="AV646" s="615"/>
      <c r="AW646" s="615"/>
      <c r="AX646" s="615"/>
      <c r="AY646" s="615"/>
    </row>
    <row r="647" spans="1:51">
      <c r="A647" s="615"/>
      <c r="B647" s="615"/>
      <c r="C647" s="615"/>
      <c r="D647" s="615"/>
      <c r="E647" s="615"/>
      <c r="F647" s="615"/>
      <c r="G647" s="615"/>
      <c r="H647" s="615"/>
      <c r="I647" s="615"/>
      <c r="J647" s="615"/>
      <c r="K647" s="615"/>
      <c r="L647" s="615"/>
      <c r="M647" s="615"/>
      <c r="N647" s="615"/>
      <c r="O647" s="615"/>
      <c r="P647" s="615"/>
      <c r="Q647" s="615"/>
      <c r="R647" s="615"/>
      <c r="S647" s="615"/>
      <c r="T647" s="615"/>
      <c r="U647" s="615"/>
      <c r="V647" s="615"/>
      <c r="W647" s="615"/>
      <c r="X647" s="615"/>
      <c r="Y647" s="615"/>
      <c r="Z647" s="615"/>
      <c r="AA647" s="615"/>
      <c r="AB647" s="615"/>
      <c r="AC647" s="615"/>
      <c r="AD647" s="615"/>
      <c r="AE647" s="615"/>
      <c r="AF647" s="615"/>
      <c r="AG647" s="615"/>
      <c r="AH647" s="615"/>
      <c r="AI647" s="615"/>
      <c r="AJ647" s="615"/>
      <c r="AK647" s="615"/>
      <c r="AL647" s="615"/>
      <c r="AM647" s="615"/>
      <c r="AN647" s="615"/>
      <c r="AO647" s="615"/>
      <c r="AP647" s="615"/>
      <c r="AQ647" s="615"/>
      <c r="AR647" s="615"/>
      <c r="AS647" s="615"/>
      <c r="AT647" s="615"/>
      <c r="AU647" s="615"/>
      <c r="AV647" s="615"/>
      <c r="AW647" s="615"/>
      <c r="AX647" s="615"/>
      <c r="AY647" s="615"/>
    </row>
    <row r="648" spans="1:51">
      <c r="A648" s="615"/>
      <c r="B648" s="615"/>
      <c r="C648" s="615"/>
      <c r="D648" s="615"/>
      <c r="E648" s="615"/>
      <c r="F648" s="615"/>
      <c r="G648" s="615"/>
      <c r="H648" s="615"/>
      <c r="I648" s="615"/>
      <c r="J648" s="615"/>
      <c r="K648" s="615"/>
      <c r="L648" s="615"/>
      <c r="M648" s="615"/>
      <c r="N648" s="615"/>
      <c r="O648" s="615"/>
      <c r="P648" s="615"/>
      <c r="Q648" s="615"/>
      <c r="R648" s="615"/>
      <c r="S648" s="615"/>
      <c r="T648" s="615"/>
      <c r="U648" s="615"/>
      <c r="V648" s="615"/>
      <c r="W648" s="615"/>
      <c r="X648" s="615"/>
      <c r="Y648" s="615"/>
      <c r="Z648" s="615"/>
      <c r="AA648" s="615"/>
      <c r="AB648" s="615"/>
      <c r="AC648" s="615"/>
      <c r="AD648" s="615"/>
      <c r="AE648" s="615"/>
      <c r="AF648" s="615"/>
      <c r="AG648" s="615"/>
      <c r="AH648" s="615"/>
      <c r="AI648" s="615"/>
      <c r="AJ648" s="615"/>
      <c r="AK648" s="615"/>
      <c r="AL648" s="615"/>
      <c r="AM648" s="615"/>
      <c r="AN648" s="615"/>
      <c r="AO648" s="615"/>
      <c r="AP648" s="615"/>
      <c r="AQ648" s="615"/>
      <c r="AR648" s="615"/>
      <c r="AS648" s="615"/>
      <c r="AT648" s="615"/>
      <c r="AU648" s="615"/>
      <c r="AV648" s="615"/>
      <c r="AW648" s="615"/>
      <c r="AX648" s="615"/>
      <c r="AY648" s="615"/>
    </row>
    <row r="649" spans="1:51">
      <c r="A649" s="615"/>
      <c r="B649" s="615"/>
      <c r="C649" s="615"/>
      <c r="D649" s="615"/>
      <c r="E649" s="615"/>
      <c r="F649" s="615"/>
      <c r="G649" s="615"/>
      <c r="H649" s="615"/>
      <c r="I649" s="615"/>
      <c r="J649" s="615"/>
      <c r="K649" s="615"/>
      <c r="L649" s="615"/>
      <c r="M649" s="615"/>
      <c r="N649" s="615"/>
      <c r="O649" s="615"/>
      <c r="P649" s="615"/>
      <c r="Q649" s="615"/>
      <c r="R649" s="615"/>
      <c r="S649" s="615"/>
      <c r="T649" s="615"/>
      <c r="U649" s="615"/>
      <c r="V649" s="615"/>
      <c r="W649" s="615"/>
      <c r="X649" s="615"/>
      <c r="Y649" s="615"/>
      <c r="Z649" s="615"/>
      <c r="AA649" s="615"/>
      <c r="AB649" s="615"/>
      <c r="AC649" s="615"/>
      <c r="AD649" s="615"/>
      <c r="AE649" s="615"/>
      <c r="AF649" s="615"/>
      <c r="AG649" s="615"/>
      <c r="AH649" s="615"/>
      <c r="AI649" s="615"/>
      <c r="AJ649" s="615"/>
      <c r="AK649" s="615"/>
      <c r="AL649" s="615"/>
      <c r="AM649" s="615"/>
      <c r="AN649" s="615"/>
      <c r="AO649" s="615"/>
      <c r="AP649" s="615"/>
      <c r="AQ649" s="615"/>
      <c r="AR649" s="615"/>
      <c r="AS649" s="615"/>
      <c r="AT649" s="615"/>
      <c r="AU649" s="615"/>
      <c r="AV649" s="615"/>
      <c r="AW649" s="615"/>
      <c r="AX649" s="615"/>
      <c r="AY649" s="615"/>
    </row>
    <row r="650" spans="1:51">
      <c r="A650" s="615"/>
      <c r="B650" s="615"/>
      <c r="C650" s="615"/>
      <c r="D650" s="615"/>
      <c r="E650" s="615"/>
      <c r="F650" s="615"/>
      <c r="G650" s="615"/>
      <c r="H650" s="615"/>
      <c r="I650" s="615"/>
      <c r="J650" s="615"/>
      <c r="K650" s="615"/>
      <c r="L650" s="615"/>
      <c r="M650" s="615"/>
      <c r="N650" s="615"/>
      <c r="O650" s="615"/>
      <c r="P650" s="615"/>
      <c r="Q650" s="615"/>
      <c r="R650" s="615"/>
      <c r="S650" s="615"/>
      <c r="T650" s="615"/>
      <c r="U650" s="615"/>
      <c r="V650" s="615"/>
      <c r="W650" s="615"/>
      <c r="X650" s="615"/>
      <c r="Y650" s="615"/>
      <c r="Z650" s="615"/>
      <c r="AA650" s="615"/>
      <c r="AB650" s="615"/>
      <c r="AC650" s="615"/>
      <c r="AD650" s="615"/>
      <c r="AE650" s="615"/>
      <c r="AF650" s="615"/>
      <c r="AG650" s="615"/>
      <c r="AH650" s="615"/>
      <c r="AI650" s="615"/>
      <c r="AJ650" s="615"/>
      <c r="AK650" s="615"/>
      <c r="AL650" s="615"/>
      <c r="AM650" s="615"/>
      <c r="AN650" s="615"/>
      <c r="AO650" s="615"/>
      <c r="AP650" s="615"/>
      <c r="AQ650" s="615"/>
      <c r="AR650" s="615"/>
      <c r="AS650" s="615"/>
      <c r="AT650" s="615"/>
      <c r="AU650" s="615"/>
      <c r="AV650" s="615"/>
      <c r="AW650" s="615"/>
      <c r="AX650" s="615"/>
      <c r="AY650" s="615"/>
    </row>
    <row r="651" spans="1:51">
      <c r="A651" s="615"/>
      <c r="B651" s="615"/>
      <c r="C651" s="615"/>
      <c r="D651" s="615"/>
      <c r="E651" s="615"/>
      <c r="F651" s="615"/>
      <c r="G651" s="615"/>
      <c r="H651" s="615"/>
      <c r="I651" s="615"/>
      <c r="J651" s="615"/>
      <c r="K651" s="615"/>
      <c r="L651" s="615"/>
      <c r="M651" s="615"/>
      <c r="N651" s="615"/>
      <c r="O651" s="615"/>
      <c r="P651" s="615"/>
      <c r="Q651" s="615"/>
      <c r="R651" s="615"/>
      <c r="S651" s="615"/>
      <c r="T651" s="615"/>
      <c r="U651" s="615"/>
      <c r="V651" s="615"/>
      <c r="W651" s="615"/>
      <c r="X651" s="615"/>
      <c r="Y651" s="615"/>
      <c r="Z651" s="615"/>
      <c r="AA651" s="615"/>
      <c r="AB651" s="615"/>
      <c r="AC651" s="615"/>
      <c r="AD651" s="615"/>
      <c r="AE651" s="615"/>
      <c r="AF651" s="615"/>
      <c r="AG651" s="615"/>
      <c r="AH651" s="615"/>
      <c r="AI651" s="615"/>
      <c r="AJ651" s="615"/>
      <c r="AK651" s="615"/>
      <c r="AL651" s="615"/>
      <c r="AM651" s="615"/>
      <c r="AN651" s="615"/>
      <c r="AO651" s="615"/>
      <c r="AP651" s="615"/>
      <c r="AQ651" s="615"/>
      <c r="AR651" s="615"/>
      <c r="AS651" s="615"/>
      <c r="AT651" s="615"/>
      <c r="AU651" s="615"/>
      <c r="AV651" s="615"/>
      <c r="AW651" s="615"/>
      <c r="AX651" s="615"/>
      <c r="AY651" s="615"/>
    </row>
    <row r="652" spans="1:51">
      <c r="A652" s="615"/>
      <c r="B652" s="615"/>
      <c r="C652" s="615"/>
      <c r="D652" s="615"/>
      <c r="E652" s="615"/>
      <c r="F652" s="615"/>
      <c r="G652" s="615"/>
      <c r="H652" s="615"/>
      <c r="I652" s="615"/>
      <c r="J652" s="615"/>
      <c r="K652" s="615"/>
      <c r="L652" s="615"/>
      <c r="M652" s="615"/>
      <c r="N652" s="615"/>
      <c r="O652" s="615"/>
      <c r="P652" s="615"/>
      <c r="Q652" s="615"/>
      <c r="R652" s="615"/>
      <c r="S652" s="615"/>
      <c r="T652" s="615"/>
      <c r="U652" s="615"/>
      <c r="V652" s="615"/>
      <c r="W652" s="615"/>
      <c r="X652" s="615"/>
      <c r="Y652" s="615"/>
      <c r="Z652" s="615"/>
      <c r="AA652" s="615"/>
      <c r="AB652" s="615"/>
      <c r="AC652" s="615"/>
      <c r="AD652" s="615"/>
      <c r="AE652" s="615"/>
      <c r="AF652" s="615"/>
      <c r="AG652" s="615"/>
      <c r="AH652" s="615"/>
      <c r="AI652" s="615"/>
      <c r="AJ652" s="615"/>
      <c r="AK652" s="615"/>
      <c r="AL652" s="615"/>
      <c r="AM652" s="615"/>
      <c r="AN652" s="615"/>
      <c r="AO652" s="615"/>
      <c r="AP652" s="615"/>
      <c r="AQ652" s="615"/>
      <c r="AR652" s="615"/>
      <c r="AS652" s="615"/>
      <c r="AT652" s="615"/>
      <c r="AU652" s="615"/>
      <c r="AV652" s="615"/>
      <c r="AW652" s="615"/>
      <c r="AX652" s="615"/>
      <c r="AY652" s="615"/>
    </row>
    <row r="653" spans="1:51">
      <c r="A653" s="615"/>
      <c r="B653" s="615"/>
      <c r="C653" s="615"/>
      <c r="D653" s="615"/>
      <c r="E653" s="615"/>
      <c r="F653" s="615"/>
      <c r="G653" s="615"/>
      <c r="H653" s="615"/>
      <c r="I653" s="615"/>
      <c r="J653" s="615"/>
      <c r="K653" s="615"/>
      <c r="L653" s="615"/>
      <c r="M653" s="615"/>
      <c r="N653" s="615"/>
      <c r="O653" s="615"/>
      <c r="P653" s="615"/>
      <c r="Q653" s="615"/>
      <c r="R653" s="615"/>
      <c r="S653" s="615"/>
      <c r="T653" s="615"/>
      <c r="U653" s="615"/>
      <c r="V653" s="615"/>
      <c r="W653" s="615"/>
      <c r="X653" s="615"/>
      <c r="Y653" s="615"/>
      <c r="Z653" s="615"/>
      <c r="AA653" s="615"/>
      <c r="AB653" s="615"/>
      <c r="AC653" s="615"/>
      <c r="AD653" s="615"/>
      <c r="AE653" s="615"/>
      <c r="AF653" s="615"/>
      <c r="AG653" s="615"/>
      <c r="AH653" s="615"/>
      <c r="AI653" s="615"/>
      <c r="AJ653" s="615"/>
      <c r="AK653" s="615"/>
      <c r="AL653" s="615"/>
      <c r="AM653" s="615"/>
      <c r="AN653" s="615"/>
      <c r="AO653" s="615"/>
      <c r="AP653" s="615"/>
      <c r="AQ653" s="615"/>
      <c r="AR653" s="615"/>
      <c r="AS653" s="615"/>
      <c r="AT653" s="615"/>
      <c r="AU653" s="615"/>
      <c r="AV653" s="615"/>
      <c r="AW653" s="615"/>
      <c r="AX653" s="615"/>
      <c r="AY653" s="615"/>
    </row>
    <row r="654" spans="1:51">
      <c r="A654" s="615"/>
      <c r="B654" s="615"/>
      <c r="C654" s="615"/>
      <c r="D654" s="615"/>
      <c r="E654" s="615"/>
      <c r="F654" s="615"/>
      <c r="G654" s="615"/>
      <c r="H654" s="615"/>
      <c r="I654" s="615"/>
      <c r="J654" s="615"/>
      <c r="K654" s="615"/>
      <c r="L654" s="615"/>
      <c r="M654" s="615"/>
      <c r="N654" s="615"/>
      <c r="O654" s="615"/>
      <c r="P654" s="615"/>
      <c r="Q654" s="615"/>
      <c r="R654" s="615"/>
      <c r="S654" s="615"/>
      <c r="T654" s="615"/>
      <c r="U654" s="615"/>
      <c r="V654" s="615"/>
      <c r="W654" s="615"/>
      <c r="X654" s="615"/>
      <c r="Y654" s="615"/>
      <c r="Z654" s="615"/>
      <c r="AA654" s="615"/>
      <c r="AB654" s="615"/>
      <c r="AC654" s="615"/>
      <c r="AD654" s="615"/>
      <c r="AE654" s="615"/>
      <c r="AF654" s="615"/>
      <c r="AG654" s="615"/>
      <c r="AH654" s="615"/>
      <c r="AI654" s="615"/>
      <c r="AJ654" s="615"/>
      <c r="AK654" s="615"/>
      <c r="AL654" s="615"/>
      <c r="AM654" s="615"/>
      <c r="AN654" s="615"/>
      <c r="AO654" s="615"/>
      <c r="AP654" s="615"/>
      <c r="AQ654" s="615"/>
      <c r="AR654" s="615"/>
      <c r="AS654" s="615"/>
      <c r="AT654" s="615"/>
      <c r="AU654" s="615"/>
      <c r="AV654" s="615"/>
      <c r="AW654" s="615"/>
      <c r="AX654" s="615"/>
      <c r="AY654" s="615"/>
    </row>
    <row r="655" spans="1:51">
      <c r="A655" s="615"/>
      <c r="B655" s="615"/>
      <c r="C655" s="615"/>
      <c r="D655" s="615"/>
      <c r="E655" s="615"/>
      <c r="F655" s="615"/>
      <c r="G655" s="615"/>
      <c r="H655" s="615"/>
      <c r="I655" s="615"/>
      <c r="J655" s="615"/>
      <c r="K655" s="615"/>
      <c r="L655" s="615"/>
      <c r="M655" s="615"/>
      <c r="N655" s="615"/>
      <c r="O655" s="615"/>
      <c r="P655" s="615"/>
      <c r="Q655" s="615"/>
      <c r="R655" s="615"/>
      <c r="S655" s="615"/>
      <c r="T655" s="615"/>
      <c r="U655" s="615"/>
      <c r="V655" s="615"/>
      <c r="W655" s="615"/>
      <c r="X655" s="615"/>
      <c r="Y655" s="615"/>
      <c r="Z655" s="615"/>
      <c r="AA655" s="615"/>
      <c r="AB655" s="615"/>
      <c r="AC655" s="615"/>
      <c r="AD655" s="615"/>
      <c r="AE655" s="615"/>
      <c r="AF655" s="615"/>
      <c r="AG655" s="615"/>
      <c r="AH655" s="615"/>
      <c r="AI655" s="615"/>
      <c r="AJ655" s="615"/>
      <c r="AK655" s="615"/>
      <c r="AL655" s="615"/>
      <c r="AM655" s="615"/>
      <c r="AN655" s="615"/>
      <c r="AO655" s="615"/>
      <c r="AP655" s="615"/>
      <c r="AQ655" s="615"/>
      <c r="AR655" s="615"/>
      <c r="AS655" s="615"/>
      <c r="AT655" s="615"/>
      <c r="AU655" s="615"/>
      <c r="AV655" s="615"/>
      <c r="AW655" s="615"/>
      <c r="AX655" s="615"/>
      <c r="AY655" s="615"/>
    </row>
    <row r="656" spans="1:51">
      <c r="A656" s="615"/>
      <c r="B656" s="615"/>
      <c r="C656" s="615"/>
      <c r="D656" s="615"/>
      <c r="E656" s="615"/>
      <c r="F656" s="615"/>
      <c r="G656" s="615"/>
      <c r="H656" s="615"/>
      <c r="I656" s="615"/>
      <c r="J656" s="615"/>
      <c r="K656" s="615"/>
      <c r="L656" s="615"/>
      <c r="M656" s="615"/>
      <c r="N656" s="615"/>
      <c r="O656" s="615"/>
      <c r="P656" s="615"/>
      <c r="Q656" s="615"/>
      <c r="R656" s="615"/>
      <c r="S656" s="615"/>
      <c r="T656" s="615"/>
      <c r="U656" s="615"/>
      <c r="V656" s="615"/>
      <c r="W656" s="615"/>
      <c r="X656" s="615"/>
      <c r="Y656" s="615"/>
      <c r="Z656" s="615"/>
      <c r="AA656" s="615"/>
      <c r="AB656" s="615"/>
      <c r="AC656" s="615"/>
      <c r="AD656" s="615"/>
      <c r="AE656" s="615"/>
      <c r="AF656" s="615"/>
      <c r="AG656" s="615"/>
      <c r="AH656" s="615"/>
      <c r="AI656" s="615"/>
      <c r="AJ656" s="615"/>
      <c r="AK656" s="615"/>
      <c r="AL656" s="615"/>
      <c r="AM656" s="615"/>
      <c r="AN656" s="615"/>
      <c r="AO656" s="615"/>
      <c r="AP656" s="615"/>
      <c r="AQ656" s="615"/>
      <c r="AR656" s="615"/>
      <c r="AS656" s="615"/>
      <c r="AT656" s="615"/>
      <c r="AU656" s="615"/>
      <c r="AV656" s="615"/>
      <c r="AW656" s="615"/>
      <c r="AX656" s="615"/>
      <c r="AY656" s="615"/>
    </row>
    <row r="657" spans="1:51">
      <c r="A657" s="615"/>
      <c r="B657" s="615"/>
      <c r="C657" s="615"/>
      <c r="D657" s="615"/>
      <c r="E657" s="615"/>
      <c r="F657" s="615"/>
      <c r="G657" s="615"/>
      <c r="H657" s="615"/>
      <c r="I657" s="615"/>
      <c r="J657" s="615"/>
      <c r="K657" s="615"/>
      <c r="L657" s="615"/>
      <c r="M657" s="615"/>
      <c r="N657" s="615"/>
      <c r="O657" s="615"/>
      <c r="P657" s="615"/>
      <c r="Q657" s="615"/>
      <c r="R657" s="615"/>
      <c r="S657" s="615"/>
      <c r="T657" s="615"/>
      <c r="U657" s="615"/>
      <c r="V657" s="615"/>
      <c r="W657" s="615"/>
      <c r="X657" s="615"/>
      <c r="Y657" s="615"/>
      <c r="Z657" s="615"/>
      <c r="AA657" s="615"/>
      <c r="AB657" s="615"/>
      <c r="AC657" s="615"/>
      <c r="AD657" s="615"/>
      <c r="AE657" s="615"/>
      <c r="AF657" s="615"/>
      <c r="AG657" s="615"/>
      <c r="AH657" s="615"/>
      <c r="AI657" s="615"/>
      <c r="AJ657" s="615"/>
      <c r="AK657" s="615"/>
      <c r="AL657" s="615"/>
      <c r="AM657" s="615"/>
      <c r="AN657" s="615"/>
      <c r="AO657" s="615"/>
      <c r="AP657" s="615"/>
      <c r="AQ657" s="615"/>
      <c r="AR657" s="615"/>
      <c r="AS657" s="615"/>
      <c r="AT657" s="615"/>
      <c r="AU657" s="615"/>
      <c r="AV657" s="615"/>
      <c r="AW657" s="615"/>
      <c r="AX657" s="615"/>
      <c r="AY657" s="615"/>
    </row>
    <row r="658" spans="1:51">
      <c r="A658" s="615"/>
      <c r="B658" s="615"/>
      <c r="C658" s="615"/>
      <c r="D658" s="615"/>
      <c r="E658" s="615"/>
      <c r="F658" s="615"/>
      <c r="G658" s="615"/>
      <c r="H658" s="615"/>
      <c r="I658" s="615"/>
      <c r="J658" s="615"/>
      <c r="K658" s="615"/>
      <c r="L658" s="615"/>
      <c r="M658" s="615"/>
      <c r="N658" s="615"/>
      <c r="O658" s="615"/>
      <c r="P658" s="615"/>
      <c r="Q658" s="615"/>
      <c r="R658" s="615"/>
      <c r="S658" s="615"/>
      <c r="T658" s="615"/>
      <c r="U658" s="615"/>
      <c r="V658" s="615"/>
      <c r="W658" s="615"/>
      <c r="X658" s="615"/>
      <c r="Y658" s="615"/>
      <c r="Z658" s="615"/>
      <c r="AA658" s="615"/>
      <c r="AB658" s="615"/>
      <c r="AC658" s="615"/>
      <c r="AD658" s="615"/>
      <c r="AE658" s="615"/>
      <c r="AF658" s="615"/>
      <c r="AG658" s="615"/>
      <c r="AH658" s="615"/>
      <c r="AI658" s="615"/>
      <c r="AJ658" s="615"/>
      <c r="AK658" s="615"/>
      <c r="AL658" s="615"/>
      <c r="AM658" s="615"/>
      <c r="AN658" s="615"/>
      <c r="AO658" s="615"/>
      <c r="AP658" s="615"/>
      <c r="AQ658" s="615"/>
      <c r="AR658" s="615"/>
      <c r="AS658" s="615"/>
      <c r="AT658" s="615"/>
      <c r="AU658" s="615"/>
      <c r="AV658" s="615"/>
      <c r="AW658" s="615"/>
      <c r="AX658" s="615"/>
      <c r="AY658" s="615"/>
    </row>
    <row r="659" spans="1:51">
      <c r="A659" s="615"/>
      <c r="B659" s="615"/>
      <c r="C659" s="615"/>
      <c r="D659" s="615"/>
      <c r="E659" s="615"/>
      <c r="F659" s="615"/>
      <c r="G659" s="615"/>
      <c r="H659" s="615"/>
      <c r="I659" s="615"/>
      <c r="J659" s="615"/>
      <c r="K659" s="615"/>
      <c r="L659" s="615"/>
      <c r="M659" s="615"/>
      <c r="N659" s="615"/>
      <c r="O659" s="615"/>
      <c r="P659" s="615"/>
      <c r="Q659" s="615"/>
      <c r="R659" s="615"/>
      <c r="S659" s="615"/>
      <c r="T659" s="615"/>
      <c r="U659" s="615"/>
      <c r="V659" s="615"/>
      <c r="W659" s="615"/>
      <c r="X659" s="615"/>
      <c r="Y659" s="615"/>
      <c r="Z659" s="615"/>
      <c r="AA659" s="615"/>
      <c r="AB659" s="615"/>
      <c r="AC659" s="615"/>
      <c r="AD659" s="615"/>
      <c r="AE659" s="615"/>
      <c r="AF659" s="615"/>
      <c r="AG659" s="615"/>
      <c r="AH659" s="615"/>
      <c r="AI659" s="615"/>
      <c r="AJ659" s="615"/>
      <c r="AK659" s="615"/>
      <c r="AL659" s="615"/>
      <c r="AM659" s="615"/>
      <c r="AN659" s="615"/>
      <c r="AO659" s="615"/>
      <c r="AP659" s="615"/>
      <c r="AQ659" s="615"/>
      <c r="AR659" s="615"/>
      <c r="AS659" s="615"/>
      <c r="AT659" s="615"/>
      <c r="AU659" s="615"/>
      <c r="AV659" s="615"/>
      <c r="AW659" s="615"/>
      <c r="AX659" s="615"/>
      <c r="AY659" s="615"/>
    </row>
    <row r="660" spans="1:51">
      <c r="A660" s="615"/>
      <c r="B660" s="615"/>
      <c r="C660" s="615"/>
      <c r="D660" s="615"/>
      <c r="E660" s="615"/>
      <c r="F660" s="615"/>
      <c r="G660" s="615"/>
      <c r="H660" s="615"/>
      <c r="I660" s="615"/>
      <c r="J660" s="615"/>
      <c r="K660" s="615"/>
      <c r="L660" s="615"/>
      <c r="M660" s="615"/>
      <c r="N660" s="615"/>
      <c r="O660" s="615"/>
      <c r="P660" s="615"/>
      <c r="Q660" s="615"/>
      <c r="R660" s="615"/>
      <c r="S660" s="615"/>
      <c r="T660" s="615"/>
      <c r="U660" s="615"/>
      <c r="V660" s="615"/>
      <c r="W660" s="615"/>
      <c r="X660" s="615"/>
      <c r="Y660" s="615"/>
      <c r="Z660" s="615"/>
      <c r="AA660" s="615"/>
      <c r="AB660" s="615"/>
      <c r="AC660" s="615"/>
      <c r="AD660" s="615"/>
      <c r="AE660" s="615"/>
      <c r="AF660" s="615"/>
      <c r="AG660" s="615"/>
      <c r="AH660" s="615"/>
      <c r="AI660" s="615"/>
      <c r="AJ660" s="615"/>
      <c r="AK660" s="615"/>
      <c r="AL660" s="615"/>
      <c r="AM660" s="615"/>
      <c r="AN660" s="615"/>
      <c r="AO660" s="615"/>
      <c r="AP660" s="615"/>
      <c r="AQ660" s="615"/>
      <c r="AR660" s="615"/>
      <c r="AS660" s="615"/>
      <c r="AT660" s="615"/>
      <c r="AU660" s="615"/>
      <c r="AV660" s="615"/>
      <c r="AW660" s="615"/>
      <c r="AX660" s="615"/>
      <c r="AY660" s="615"/>
    </row>
    <row r="661" spans="1:51">
      <c r="A661" s="615"/>
      <c r="B661" s="615"/>
      <c r="C661" s="615"/>
      <c r="D661" s="615"/>
      <c r="E661" s="615"/>
      <c r="F661" s="615"/>
      <c r="G661" s="615"/>
      <c r="H661" s="615"/>
      <c r="I661" s="615"/>
      <c r="J661" s="615"/>
      <c r="K661" s="615"/>
      <c r="L661" s="615"/>
      <c r="M661" s="615"/>
      <c r="N661" s="615"/>
      <c r="O661" s="615"/>
      <c r="P661" s="615"/>
      <c r="Q661" s="615"/>
      <c r="R661" s="615"/>
      <c r="S661" s="615"/>
      <c r="T661" s="615"/>
      <c r="U661" s="615"/>
      <c r="V661" s="615"/>
      <c r="W661" s="615"/>
      <c r="X661" s="615"/>
      <c r="Y661" s="615"/>
      <c r="Z661" s="615"/>
      <c r="AA661" s="615"/>
      <c r="AB661" s="615"/>
      <c r="AC661" s="615"/>
      <c r="AD661" s="615"/>
      <c r="AE661" s="615"/>
      <c r="AF661" s="615"/>
      <c r="AG661" s="615"/>
      <c r="AH661" s="615"/>
      <c r="AI661" s="615"/>
      <c r="AJ661" s="615"/>
      <c r="AK661" s="615"/>
      <c r="AL661" s="615"/>
      <c r="AM661" s="615"/>
      <c r="AN661" s="615"/>
      <c r="AO661" s="615"/>
      <c r="AP661" s="615"/>
      <c r="AQ661" s="615"/>
      <c r="AR661" s="615"/>
      <c r="AS661" s="615"/>
      <c r="AT661" s="615"/>
      <c r="AU661" s="615"/>
      <c r="AV661" s="615"/>
      <c r="AW661" s="615"/>
      <c r="AX661" s="615"/>
      <c r="AY661" s="615"/>
    </row>
    <row r="662" spans="1:51">
      <c r="A662" s="615"/>
      <c r="B662" s="615"/>
      <c r="C662" s="615"/>
      <c r="D662" s="615"/>
      <c r="E662" s="615"/>
      <c r="F662" s="615"/>
      <c r="G662" s="615"/>
      <c r="H662" s="615"/>
      <c r="I662" s="615"/>
      <c r="J662" s="615"/>
      <c r="K662" s="615"/>
      <c r="L662" s="615"/>
      <c r="M662" s="615"/>
      <c r="N662" s="615"/>
      <c r="O662" s="615"/>
      <c r="P662" s="615"/>
      <c r="Q662" s="615"/>
      <c r="R662" s="615"/>
      <c r="S662" s="615"/>
      <c r="T662" s="615"/>
      <c r="U662" s="615"/>
      <c r="V662" s="615"/>
      <c r="W662" s="615"/>
      <c r="X662" s="615"/>
      <c r="Y662" s="615"/>
      <c r="Z662" s="615"/>
      <c r="AA662" s="615"/>
      <c r="AB662" s="615"/>
      <c r="AC662" s="615"/>
      <c r="AD662" s="615"/>
      <c r="AE662" s="615"/>
      <c r="AF662" s="615"/>
      <c r="AG662" s="615"/>
      <c r="AH662" s="615"/>
      <c r="AI662" s="615"/>
      <c r="AJ662" s="615"/>
      <c r="AK662" s="615"/>
      <c r="AL662" s="615"/>
      <c r="AM662" s="615"/>
      <c r="AN662" s="615"/>
      <c r="AO662" s="615"/>
      <c r="AP662" s="615"/>
      <c r="AQ662" s="615"/>
      <c r="AR662" s="615"/>
      <c r="AS662" s="615"/>
      <c r="AT662" s="615"/>
      <c r="AU662" s="615"/>
      <c r="AV662" s="615"/>
      <c r="AW662" s="615"/>
      <c r="AX662" s="615"/>
      <c r="AY662" s="615"/>
    </row>
    <row r="663" spans="1:51">
      <c r="A663" s="615"/>
      <c r="B663" s="615"/>
      <c r="C663" s="615"/>
      <c r="D663" s="615"/>
      <c r="E663" s="615"/>
      <c r="F663" s="615"/>
      <c r="G663" s="615"/>
      <c r="H663" s="615"/>
      <c r="I663" s="615"/>
      <c r="J663" s="615"/>
      <c r="K663" s="615"/>
      <c r="L663" s="615"/>
      <c r="M663" s="615"/>
      <c r="N663" s="615"/>
      <c r="O663" s="615"/>
      <c r="P663" s="615"/>
      <c r="Q663" s="615"/>
      <c r="R663" s="615"/>
      <c r="S663" s="615"/>
      <c r="T663" s="615"/>
      <c r="U663" s="615"/>
      <c r="V663" s="615"/>
      <c r="W663" s="615"/>
      <c r="X663" s="615"/>
      <c r="Y663" s="615"/>
      <c r="Z663" s="615"/>
      <c r="AA663" s="615"/>
      <c r="AB663" s="615"/>
      <c r="AC663" s="615"/>
      <c r="AD663" s="615"/>
      <c r="AE663" s="615"/>
      <c r="AF663" s="615"/>
      <c r="AG663" s="615"/>
      <c r="AH663" s="615"/>
      <c r="AI663" s="615"/>
      <c r="AJ663" s="615"/>
      <c r="AK663" s="615"/>
      <c r="AL663" s="615"/>
      <c r="AM663" s="615"/>
      <c r="AN663" s="615"/>
      <c r="AO663" s="615"/>
      <c r="AP663" s="615"/>
      <c r="AQ663" s="615"/>
      <c r="AR663" s="615"/>
      <c r="AS663" s="615"/>
      <c r="AT663" s="615"/>
      <c r="AU663" s="615"/>
      <c r="AV663" s="615"/>
      <c r="AW663" s="615"/>
      <c r="AX663" s="615"/>
      <c r="AY663" s="615"/>
    </row>
    <row r="664" spans="1:51">
      <c r="A664" s="615"/>
      <c r="B664" s="615"/>
      <c r="C664" s="615"/>
      <c r="D664" s="615"/>
      <c r="E664" s="615"/>
      <c r="F664" s="615"/>
      <c r="G664" s="615"/>
      <c r="H664" s="615"/>
      <c r="I664" s="615"/>
      <c r="J664" s="615"/>
      <c r="K664" s="615"/>
      <c r="L664" s="615"/>
      <c r="M664" s="615"/>
      <c r="N664" s="615"/>
      <c r="O664" s="615"/>
      <c r="P664" s="615"/>
      <c r="Q664" s="615"/>
      <c r="R664" s="615"/>
      <c r="S664" s="615"/>
      <c r="T664" s="615"/>
      <c r="U664" s="615"/>
      <c r="V664" s="615"/>
      <c r="W664" s="615"/>
      <c r="X664" s="615"/>
      <c r="Y664" s="615"/>
      <c r="Z664" s="615"/>
      <c r="AA664" s="615"/>
      <c r="AB664" s="615"/>
      <c r="AC664" s="615"/>
      <c r="AD664" s="615"/>
      <c r="AE664" s="615"/>
      <c r="AF664" s="615"/>
      <c r="AG664" s="615"/>
      <c r="AH664" s="615"/>
      <c r="AI664" s="615"/>
      <c r="AJ664" s="615"/>
      <c r="AK664" s="615"/>
      <c r="AL664" s="615"/>
      <c r="AM664" s="615"/>
      <c r="AN664" s="615"/>
      <c r="AO664" s="615"/>
      <c r="AP664" s="615"/>
      <c r="AQ664" s="615"/>
      <c r="AR664" s="615"/>
      <c r="AS664" s="615"/>
      <c r="AT664" s="615"/>
      <c r="AU664" s="615"/>
      <c r="AV664" s="615"/>
      <c r="AW664" s="615"/>
      <c r="AX664" s="615"/>
      <c r="AY664" s="615"/>
    </row>
    <row r="665" spans="1:51">
      <c r="A665" s="615"/>
      <c r="B665" s="615"/>
      <c r="C665" s="615"/>
      <c r="D665" s="615"/>
      <c r="E665" s="615"/>
      <c r="F665" s="615"/>
      <c r="G665" s="615"/>
      <c r="H665" s="615"/>
      <c r="I665" s="615"/>
      <c r="J665" s="615"/>
      <c r="K665" s="615"/>
      <c r="L665" s="615"/>
      <c r="M665" s="615"/>
      <c r="N665" s="615"/>
      <c r="O665" s="615"/>
      <c r="P665" s="615"/>
      <c r="Q665" s="615"/>
      <c r="R665" s="615"/>
      <c r="S665" s="615"/>
      <c r="T665" s="615"/>
      <c r="U665" s="615"/>
      <c r="V665" s="615"/>
      <c r="W665" s="615"/>
      <c r="X665" s="615"/>
      <c r="Y665" s="615"/>
      <c r="Z665" s="615"/>
      <c r="AA665" s="615"/>
      <c r="AB665" s="615"/>
      <c r="AC665" s="615"/>
      <c r="AD665" s="615"/>
      <c r="AE665" s="615"/>
      <c r="AF665" s="615"/>
      <c r="AG665" s="615"/>
      <c r="AH665" s="615"/>
      <c r="AI665" s="615"/>
      <c r="AJ665" s="615"/>
      <c r="AK665" s="615"/>
      <c r="AL665" s="615"/>
      <c r="AM665" s="615"/>
      <c r="AN665" s="615"/>
      <c r="AO665" s="615"/>
      <c r="AP665" s="615"/>
      <c r="AQ665" s="615"/>
      <c r="AR665" s="615"/>
      <c r="AS665" s="615"/>
      <c r="AT665" s="615"/>
      <c r="AU665" s="615"/>
      <c r="AV665" s="615"/>
      <c r="AW665" s="615"/>
      <c r="AX665" s="615"/>
      <c r="AY665" s="615"/>
    </row>
    <row r="666" spans="1:51">
      <c r="A666" s="615"/>
      <c r="B666" s="615"/>
      <c r="C666" s="615"/>
      <c r="D666" s="615"/>
      <c r="E666" s="615"/>
      <c r="F666" s="615"/>
      <c r="G666" s="615"/>
      <c r="H666" s="615"/>
      <c r="I666" s="615"/>
      <c r="J666" s="615"/>
      <c r="K666" s="615"/>
      <c r="L666" s="615"/>
      <c r="M666" s="615"/>
      <c r="N666" s="615"/>
      <c r="O666" s="615"/>
      <c r="P666" s="615"/>
      <c r="Q666" s="615"/>
      <c r="R666" s="615"/>
      <c r="S666" s="615"/>
      <c r="T666" s="615"/>
      <c r="U666" s="615"/>
      <c r="V666" s="615"/>
      <c r="W666" s="615"/>
      <c r="X666" s="615"/>
      <c r="Y666" s="615"/>
      <c r="Z666" s="615"/>
      <c r="AA666" s="615"/>
      <c r="AB666" s="615"/>
      <c r="AC666" s="615"/>
      <c r="AD666" s="615"/>
      <c r="AE666" s="615"/>
      <c r="AF666" s="615"/>
      <c r="AG666" s="615"/>
      <c r="AH666" s="615"/>
      <c r="AI666" s="615"/>
      <c r="AJ666" s="615"/>
      <c r="AK666" s="615"/>
      <c r="AL666" s="615"/>
      <c r="AM666" s="615"/>
      <c r="AN666" s="615"/>
      <c r="AO666" s="615"/>
      <c r="AP666" s="615"/>
      <c r="AQ666" s="615"/>
      <c r="AR666" s="615"/>
      <c r="AS666" s="615"/>
      <c r="AT666" s="615"/>
      <c r="AU666" s="615"/>
      <c r="AV666" s="615"/>
      <c r="AW666" s="615"/>
      <c r="AX666" s="615"/>
      <c r="AY666" s="615"/>
    </row>
    <row r="667" spans="1:51">
      <c r="A667" s="615"/>
      <c r="B667" s="615"/>
      <c r="C667" s="615"/>
      <c r="D667" s="615"/>
      <c r="E667" s="615"/>
      <c r="F667" s="615"/>
      <c r="G667" s="615"/>
      <c r="H667" s="615"/>
      <c r="I667" s="615"/>
      <c r="J667" s="615"/>
      <c r="K667" s="615"/>
      <c r="L667" s="615"/>
      <c r="M667" s="615"/>
      <c r="N667" s="615"/>
      <c r="O667" s="615"/>
      <c r="P667" s="615"/>
      <c r="Q667" s="615"/>
      <c r="R667" s="615"/>
      <c r="S667" s="615"/>
      <c r="T667" s="615"/>
      <c r="U667" s="615"/>
      <c r="V667" s="615"/>
      <c r="W667" s="615"/>
      <c r="X667" s="615"/>
      <c r="Y667" s="615"/>
      <c r="Z667" s="615"/>
      <c r="AA667" s="615"/>
      <c r="AB667" s="615"/>
      <c r="AC667" s="615"/>
      <c r="AD667" s="615"/>
      <c r="AE667" s="615"/>
      <c r="AF667" s="615"/>
      <c r="AG667" s="615"/>
      <c r="AH667" s="615"/>
      <c r="AI667" s="615"/>
      <c r="AJ667" s="615"/>
      <c r="AK667" s="615"/>
      <c r="AL667" s="615"/>
      <c r="AM667" s="615"/>
      <c r="AN667" s="615"/>
      <c r="AO667" s="615"/>
      <c r="AP667" s="615"/>
      <c r="AQ667" s="615"/>
      <c r="AR667" s="615"/>
      <c r="AS667" s="615"/>
      <c r="AT667" s="615"/>
      <c r="AU667" s="615"/>
      <c r="AV667" s="615"/>
      <c r="AW667" s="615"/>
      <c r="AX667" s="615"/>
      <c r="AY667" s="615"/>
    </row>
    <row r="668" spans="1:51">
      <c r="A668" s="615"/>
      <c r="B668" s="615"/>
      <c r="C668" s="615"/>
      <c r="D668" s="615"/>
      <c r="E668" s="615"/>
      <c r="F668" s="615"/>
      <c r="G668" s="615"/>
      <c r="H668" s="615"/>
      <c r="I668" s="615"/>
      <c r="J668" s="615"/>
      <c r="K668" s="615"/>
      <c r="L668" s="615"/>
      <c r="M668" s="615"/>
      <c r="N668" s="615"/>
      <c r="O668" s="615"/>
      <c r="P668" s="615"/>
      <c r="Q668" s="615"/>
      <c r="R668" s="615"/>
      <c r="S668" s="615"/>
      <c r="T668" s="615"/>
      <c r="U668" s="615"/>
      <c r="V668" s="615"/>
      <c r="W668" s="615"/>
      <c r="X668" s="615"/>
      <c r="Y668" s="615"/>
      <c r="Z668" s="615"/>
      <c r="AA668" s="615"/>
      <c r="AB668" s="615"/>
      <c r="AC668" s="615"/>
      <c r="AD668" s="615"/>
      <c r="AE668" s="615"/>
      <c r="AF668" s="615"/>
      <c r="AG668" s="615"/>
      <c r="AH668" s="615"/>
      <c r="AI668" s="615"/>
      <c r="AJ668" s="615"/>
      <c r="AK668" s="615"/>
      <c r="AL668" s="615"/>
      <c r="AM668" s="615"/>
      <c r="AN668" s="615"/>
      <c r="AO668" s="615"/>
      <c r="AP668" s="615"/>
      <c r="AQ668" s="615"/>
      <c r="AR668" s="615"/>
      <c r="AS668" s="615"/>
      <c r="AT668" s="615"/>
      <c r="AU668" s="615"/>
      <c r="AV668" s="615"/>
      <c r="AW668" s="615"/>
      <c r="AX668" s="615"/>
      <c r="AY668" s="615"/>
    </row>
    <row r="669" spans="1:51">
      <c r="A669" s="615"/>
      <c r="B669" s="615"/>
      <c r="C669" s="615"/>
      <c r="D669" s="615"/>
      <c r="E669" s="615"/>
      <c r="F669" s="615"/>
      <c r="G669" s="615"/>
      <c r="H669" s="615"/>
      <c r="I669" s="615"/>
      <c r="J669" s="615"/>
      <c r="K669" s="615"/>
      <c r="L669" s="615"/>
      <c r="M669" s="615"/>
      <c r="N669" s="615"/>
      <c r="O669" s="615"/>
      <c r="P669" s="615"/>
      <c r="Q669" s="615"/>
      <c r="R669" s="615"/>
      <c r="S669" s="615"/>
      <c r="T669" s="615"/>
      <c r="U669" s="615"/>
      <c r="V669" s="615"/>
      <c r="W669" s="615"/>
      <c r="X669" s="615"/>
      <c r="Y669" s="615"/>
      <c r="Z669" s="615"/>
      <c r="AA669" s="615"/>
      <c r="AB669" s="615"/>
      <c r="AC669" s="615"/>
      <c r="AD669" s="615"/>
      <c r="AE669" s="615"/>
      <c r="AF669" s="615"/>
      <c r="AG669" s="615"/>
      <c r="AH669" s="615"/>
      <c r="AI669" s="615"/>
      <c r="AJ669" s="615"/>
      <c r="AK669" s="615"/>
      <c r="AL669" s="615"/>
      <c r="AM669" s="615"/>
      <c r="AN669" s="615"/>
      <c r="AO669" s="615"/>
      <c r="AP669" s="615"/>
      <c r="AQ669" s="615"/>
      <c r="AR669" s="615"/>
      <c r="AS669" s="615"/>
      <c r="AT669" s="615"/>
      <c r="AU669" s="615"/>
      <c r="AV669" s="615"/>
      <c r="AW669" s="615"/>
      <c r="AX669" s="615"/>
      <c r="AY669" s="615"/>
    </row>
    <row r="670" spans="1:51">
      <c r="A670" s="615"/>
      <c r="B670" s="615"/>
      <c r="C670" s="615"/>
      <c r="D670" s="615"/>
      <c r="E670" s="615"/>
      <c r="F670" s="615"/>
      <c r="G670" s="615"/>
      <c r="H670" s="615"/>
      <c r="I670" s="615"/>
      <c r="J670" s="615"/>
      <c r="K670" s="615"/>
      <c r="L670" s="615"/>
      <c r="M670" s="615"/>
      <c r="N670" s="615"/>
      <c r="O670" s="615"/>
      <c r="P670" s="615"/>
      <c r="Q670" s="615"/>
      <c r="R670" s="615"/>
      <c r="S670" s="615"/>
      <c r="T670" s="615"/>
      <c r="U670" s="615"/>
      <c r="V670" s="615"/>
      <c r="W670" s="615"/>
      <c r="X670" s="615"/>
      <c r="Y670" s="615"/>
      <c r="Z670" s="615"/>
      <c r="AA670" s="615"/>
      <c r="AB670" s="615"/>
      <c r="AC670" s="615"/>
      <c r="AD670" s="615"/>
      <c r="AE670" s="615"/>
      <c r="AF670" s="615"/>
      <c r="AG670" s="615"/>
      <c r="AH670" s="615"/>
      <c r="AI670" s="615"/>
      <c r="AJ670" s="615"/>
      <c r="AK670" s="615"/>
      <c r="AL670" s="615"/>
      <c r="AM670" s="615"/>
      <c r="AN670" s="615"/>
      <c r="AO670" s="615"/>
      <c r="AP670" s="615"/>
      <c r="AQ670" s="615"/>
      <c r="AR670" s="615"/>
      <c r="AS670" s="615"/>
      <c r="AT670" s="615"/>
      <c r="AU670" s="615"/>
      <c r="AV670" s="615"/>
      <c r="AW670" s="615"/>
      <c r="AX670" s="615"/>
      <c r="AY670" s="615"/>
    </row>
    <row r="671" spans="1:51">
      <c r="A671" s="615"/>
      <c r="B671" s="615"/>
      <c r="C671" s="615"/>
      <c r="D671" s="615"/>
      <c r="E671" s="615"/>
      <c r="F671" s="615"/>
      <c r="G671" s="615"/>
      <c r="H671" s="615"/>
      <c r="I671" s="615"/>
      <c r="J671" s="615"/>
      <c r="K671" s="615"/>
      <c r="L671" s="615"/>
      <c r="M671" s="615"/>
      <c r="N671" s="615"/>
      <c r="O671" s="615"/>
      <c r="P671" s="615"/>
      <c r="Q671" s="615"/>
      <c r="R671" s="615"/>
      <c r="S671" s="615"/>
      <c r="T671" s="615"/>
      <c r="U671" s="615"/>
      <c r="V671" s="615"/>
      <c r="W671" s="615"/>
      <c r="X671" s="615"/>
      <c r="Y671" s="615"/>
      <c r="Z671" s="615"/>
      <c r="AA671" s="615"/>
      <c r="AB671" s="615"/>
      <c r="AC671" s="615"/>
      <c r="AD671" s="615"/>
      <c r="AE671" s="615"/>
      <c r="AF671" s="615"/>
      <c r="AG671" s="615"/>
      <c r="AH671" s="615"/>
      <c r="AI671" s="615"/>
      <c r="AJ671" s="615"/>
      <c r="AK671" s="615"/>
      <c r="AL671" s="615"/>
      <c r="AM671" s="615"/>
      <c r="AN671" s="615"/>
      <c r="AO671" s="615"/>
      <c r="AP671" s="615"/>
      <c r="AQ671" s="615"/>
      <c r="AR671" s="615"/>
      <c r="AS671" s="615"/>
      <c r="AT671" s="615"/>
      <c r="AU671" s="615"/>
      <c r="AV671" s="615"/>
      <c r="AW671" s="615"/>
      <c r="AX671" s="615"/>
      <c r="AY671" s="615"/>
    </row>
    <row r="672" spans="1:51">
      <c r="A672" s="615"/>
      <c r="B672" s="615"/>
      <c r="C672" s="615"/>
      <c r="D672" s="615"/>
      <c r="E672" s="615"/>
      <c r="F672" s="615"/>
      <c r="G672" s="615"/>
      <c r="H672" s="615"/>
      <c r="I672" s="615"/>
      <c r="J672" s="615"/>
      <c r="K672" s="615"/>
      <c r="L672" s="615"/>
      <c r="M672" s="615"/>
      <c r="N672" s="615"/>
      <c r="O672" s="615"/>
      <c r="P672" s="615"/>
      <c r="Q672" s="615"/>
      <c r="R672" s="615"/>
      <c r="S672" s="615"/>
      <c r="T672" s="615"/>
      <c r="U672" s="615"/>
      <c r="V672" s="615"/>
      <c r="W672" s="615"/>
      <c r="X672" s="615"/>
      <c r="Y672" s="615"/>
      <c r="Z672" s="615"/>
      <c r="AA672" s="615"/>
      <c r="AB672" s="615"/>
      <c r="AC672" s="615"/>
      <c r="AD672" s="615"/>
      <c r="AE672" s="615"/>
      <c r="AF672" s="615"/>
      <c r="AG672" s="615"/>
      <c r="AH672" s="615"/>
      <c r="AI672" s="615"/>
      <c r="AJ672" s="615"/>
      <c r="AK672" s="615"/>
      <c r="AL672" s="615"/>
      <c r="AM672" s="615"/>
      <c r="AN672" s="615"/>
      <c r="AO672" s="615"/>
      <c r="AP672" s="615"/>
      <c r="AQ672" s="615"/>
      <c r="AR672" s="615"/>
      <c r="AS672" s="615"/>
      <c r="AT672" s="615"/>
      <c r="AU672" s="615"/>
      <c r="AV672" s="615"/>
      <c r="AW672" s="615"/>
      <c r="AX672" s="615"/>
      <c r="AY672" s="615"/>
    </row>
    <row r="673" spans="1:51">
      <c r="A673" s="615"/>
      <c r="B673" s="615"/>
      <c r="C673" s="615"/>
      <c r="D673" s="615"/>
      <c r="E673" s="615"/>
      <c r="F673" s="615"/>
      <c r="G673" s="615"/>
      <c r="H673" s="615"/>
      <c r="I673" s="615"/>
      <c r="J673" s="615"/>
      <c r="K673" s="615"/>
      <c r="L673" s="615"/>
      <c r="M673" s="615"/>
      <c r="N673" s="615"/>
      <c r="O673" s="615"/>
      <c r="P673" s="615"/>
      <c r="Q673" s="615"/>
      <c r="R673" s="615"/>
      <c r="S673" s="615"/>
      <c r="T673" s="615"/>
      <c r="U673" s="615"/>
      <c r="V673" s="615"/>
      <c r="W673" s="615"/>
      <c r="X673" s="615"/>
      <c r="Y673" s="615"/>
      <c r="Z673" s="615"/>
      <c r="AA673" s="615"/>
      <c r="AB673" s="615"/>
      <c r="AC673" s="615"/>
      <c r="AD673" s="615"/>
      <c r="AE673" s="615"/>
      <c r="AF673" s="615"/>
      <c r="AG673" s="615"/>
      <c r="AH673" s="615"/>
      <c r="AI673" s="615"/>
      <c r="AJ673" s="615"/>
      <c r="AK673" s="615"/>
      <c r="AL673" s="615"/>
      <c r="AM673" s="615"/>
      <c r="AN673" s="615"/>
      <c r="AO673" s="615"/>
      <c r="AP673" s="615"/>
      <c r="AQ673" s="615"/>
      <c r="AR673" s="615"/>
      <c r="AS673" s="615"/>
      <c r="AT673" s="615"/>
      <c r="AU673" s="615"/>
      <c r="AV673" s="615"/>
      <c r="AW673" s="615"/>
      <c r="AX673" s="615"/>
      <c r="AY673" s="615"/>
    </row>
    <row r="674" spans="1:51">
      <c r="A674" s="615"/>
      <c r="B674" s="615"/>
      <c r="C674" s="615"/>
      <c r="D674" s="615"/>
      <c r="E674" s="615"/>
      <c r="F674" s="615"/>
      <c r="G674" s="615"/>
      <c r="H674" s="615"/>
      <c r="I674" s="615"/>
      <c r="J674" s="615"/>
      <c r="K674" s="615"/>
      <c r="L674" s="615"/>
      <c r="M674" s="615"/>
      <c r="N674" s="615"/>
      <c r="O674" s="615"/>
      <c r="P674" s="615"/>
      <c r="Q674" s="615"/>
      <c r="R674" s="615"/>
      <c r="S674" s="615"/>
      <c r="T674" s="615"/>
      <c r="U674" s="615"/>
      <c r="V674" s="615"/>
      <c r="W674" s="615"/>
      <c r="X674" s="615"/>
      <c r="Y674" s="615"/>
      <c r="Z674" s="615"/>
      <c r="AA674" s="615"/>
      <c r="AB674" s="615"/>
      <c r="AC674" s="615"/>
      <c r="AD674" s="615"/>
      <c r="AE674" s="615"/>
      <c r="AF674" s="615"/>
      <c r="AG674" s="615"/>
      <c r="AH674" s="615"/>
      <c r="AI674" s="615"/>
      <c r="AJ674" s="615"/>
      <c r="AK674" s="615"/>
      <c r="AL674" s="615"/>
      <c r="AM674" s="615"/>
      <c r="AN674" s="615"/>
      <c r="AO674" s="615"/>
      <c r="AP674" s="615"/>
      <c r="AQ674" s="615"/>
      <c r="AR674" s="615"/>
      <c r="AS674" s="615"/>
      <c r="AT674" s="615"/>
      <c r="AU674" s="615"/>
      <c r="AV674" s="615"/>
      <c r="AW674" s="615"/>
      <c r="AX674" s="615"/>
      <c r="AY674" s="615"/>
    </row>
    <row r="675" spans="1:51">
      <c r="A675" s="615"/>
      <c r="B675" s="615"/>
      <c r="C675" s="615"/>
      <c r="D675" s="615"/>
      <c r="E675" s="615"/>
      <c r="F675" s="615"/>
      <c r="G675" s="615"/>
      <c r="H675" s="615"/>
      <c r="I675" s="615"/>
      <c r="J675" s="615"/>
      <c r="K675" s="615"/>
      <c r="L675" s="615"/>
      <c r="M675" s="615"/>
      <c r="N675" s="615"/>
      <c r="O675" s="615"/>
      <c r="P675" s="615"/>
      <c r="Q675" s="615"/>
      <c r="R675" s="615"/>
      <c r="S675" s="615"/>
      <c r="T675" s="615"/>
      <c r="U675" s="615"/>
      <c r="V675" s="615"/>
      <c r="W675" s="615"/>
      <c r="X675" s="615"/>
      <c r="Y675" s="615"/>
      <c r="Z675" s="615"/>
      <c r="AA675" s="615"/>
      <c r="AB675" s="615"/>
      <c r="AC675" s="615"/>
      <c r="AD675" s="615"/>
      <c r="AE675" s="615"/>
      <c r="AF675" s="615"/>
      <c r="AG675" s="615"/>
      <c r="AH675" s="615"/>
      <c r="AI675" s="615"/>
      <c r="AJ675" s="615"/>
      <c r="AK675" s="615"/>
      <c r="AL675" s="615"/>
      <c r="AM675" s="615"/>
      <c r="AN675" s="615"/>
      <c r="AO675" s="615"/>
      <c r="AP675" s="615"/>
      <c r="AQ675" s="615"/>
      <c r="AR675" s="615"/>
      <c r="AS675" s="615"/>
      <c r="AT675" s="615"/>
      <c r="AU675" s="615"/>
      <c r="AV675" s="615"/>
      <c r="AW675" s="615"/>
      <c r="AX675" s="615"/>
      <c r="AY675" s="615"/>
    </row>
    <row r="676" spans="1:51">
      <c r="A676" s="615"/>
      <c r="B676" s="615"/>
      <c r="C676" s="615"/>
      <c r="D676" s="615"/>
      <c r="E676" s="615"/>
      <c r="F676" s="615"/>
      <c r="G676" s="615"/>
      <c r="H676" s="615"/>
      <c r="I676" s="615"/>
      <c r="J676" s="615"/>
      <c r="K676" s="615"/>
      <c r="L676" s="615"/>
      <c r="M676" s="615"/>
      <c r="N676" s="615"/>
      <c r="O676" s="615"/>
      <c r="P676" s="615"/>
      <c r="Q676" s="615"/>
      <c r="R676" s="615"/>
      <c r="S676" s="615"/>
      <c r="T676" s="615"/>
      <c r="U676" s="615"/>
      <c r="V676" s="615"/>
      <c r="W676" s="615"/>
      <c r="X676" s="615"/>
      <c r="Y676" s="615"/>
      <c r="Z676" s="615"/>
      <c r="AA676" s="615"/>
      <c r="AB676" s="615"/>
      <c r="AC676" s="615"/>
      <c r="AD676" s="615"/>
      <c r="AE676" s="615"/>
      <c r="AF676" s="615"/>
      <c r="AG676" s="615"/>
      <c r="AH676" s="615"/>
      <c r="AI676" s="615"/>
      <c r="AJ676" s="615"/>
      <c r="AK676" s="615"/>
      <c r="AL676" s="615"/>
      <c r="AM676" s="615"/>
      <c r="AN676" s="615"/>
      <c r="AO676" s="615"/>
      <c r="AP676" s="615"/>
      <c r="AQ676" s="615"/>
      <c r="AR676" s="615"/>
      <c r="AS676" s="615"/>
      <c r="AT676" s="615"/>
      <c r="AU676" s="615"/>
      <c r="AV676" s="615"/>
      <c r="AW676" s="615"/>
      <c r="AX676" s="615"/>
      <c r="AY676" s="615"/>
    </row>
    <row r="677" spans="1:51">
      <c r="A677" s="615"/>
      <c r="B677" s="615"/>
      <c r="C677" s="615"/>
      <c r="D677" s="615"/>
      <c r="E677" s="615"/>
      <c r="F677" s="615"/>
      <c r="G677" s="615"/>
      <c r="H677" s="615"/>
      <c r="I677" s="615"/>
      <c r="J677" s="615"/>
      <c r="K677" s="615"/>
      <c r="L677" s="615"/>
      <c r="M677" s="615"/>
      <c r="N677" s="615"/>
      <c r="O677" s="615"/>
      <c r="P677" s="615"/>
      <c r="Q677" s="615"/>
      <c r="R677" s="615"/>
      <c r="S677" s="615"/>
      <c r="T677" s="615"/>
      <c r="U677" s="615"/>
      <c r="V677" s="615"/>
      <c r="W677" s="615"/>
      <c r="X677" s="615"/>
      <c r="Y677" s="615"/>
      <c r="Z677" s="615"/>
      <c r="AA677" s="615"/>
      <c r="AB677" s="615"/>
      <c r="AC677" s="615"/>
      <c r="AD677" s="615"/>
      <c r="AE677" s="615"/>
      <c r="AF677" s="615"/>
      <c r="AG677" s="615"/>
      <c r="AH677" s="615"/>
      <c r="AI677" s="615"/>
      <c r="AJ677" s="615"/>
      <c r="AK677" s="615"/>
      <c r="AL677" s="615"/>
      <c r="AM677" s="615"/>
      <c r="AN677" s="615"/>
      <c r="AO677" s="615"/>
      <c r="AP677" s="615"/>
      <c r="AQ677" s="615"/>
      <c r="AR677" s="615"/>
      <c r="AS677" s="615"/>
      <c r="AT677" s="615"/>
      <c r="AU677" s="615"/>
      <c r="AV677" s="615"/>
      <c r="AW677" s="615"/>
      <c r="AX677" s="615"/>
      <c r="AY677" s="615"/>
    </row>
    <row r="678" spans="1:51">
      <c r="A678" s="615"/>
      <c r="B678" s="615"/>
      <c r="C678" s="615"/>
      <c r="D678" s="615"/>
      <c r="E678" s="615"/>
      <c r="F678" s="615"/>
      <c r="G678" s="615"/>
      <c r="H678" s="615"/>
      <c r="I678" s="615"/>
      <c r="J678" s="615"/>
      <c r="K678" s="615"/>
      <c r="L678" s="615"/>
      <c r="M678" s="615"/>
      <c r="N678" s="615"/>
      <c r="O678" s="615"/>
      <c r="P678" s="615"/>
      <c r="Q678" s="615"/>
      <c r="R678" s="615"/>
      <c r="S678" s="615"/>
      <c r="T678" s="615"/>
      <c r="U678" s="615"/>
      <c r="V678" s="615"/>
      <c r="W678" s="615"/>
      <c r="X678" s="615"/>
      <c r="Y678" s="615"/>
      <c r="Z678" s="615"/>
      <c r="AA678" s="615"/>
      <c r="AB678" s="615"/>
      <c r="AC678" s="615"/>
      <c r="AD678" s="615"/>
      <c r="AE678" s="615"/>
      <c r="AF678" s="615"/>
      <c r="AG678" s="615"/>
      <c r="AH678" s="615"/>
      <c r="AI678" s="615"/>
      <c r="AJ678" s="615"/>
      <c r="AK678" s="615"/>
      <c r="AL678" s="615"/>
      <c r="AM678" s="615"/>
      <c r="AN678" s="615"/>
      <c r="AO678" s="615"/>
      <c r="AP678" s="615"/>
      <c r="AQ678" s="615"/>
      <c r="AR678" s="615"/>
      <c r="AS678" s="615"/>
      <c r="AT678" s="615"/>
      <c r="AU678" s="615"/>
      <c r="AV678" s="615"/>
      <c r="AW678" s="615"/>
      <c r="AX678" s="615"/>
      <c r="AY678" s="615"/>
    </row>
    <row r="679" spans="1:51">
      <c r="A679" s="615"/>
      <c r="B679" s="615"/>
      <c r="C679" s="615"/>
      <c r="D679" s="615"/>
      <c r="E679" s="615"/>
      <c r="F679" s="615"/>
      <c r="G679" s="615"/>
      <c r="H679" s="615"/>
      <c r="I679" s="615"/>
      <c r="J679" s="615"/>
      <c r="K679" s="615"/>
      <c r="L679" s="615"/>
      <c r="M679" s="615"/>
      <c r="N679" s="615"/>
      <c r="O679" s="615"/>
      <c r="P679" s="615"/>
      <c r="Q679" s="615"/>
      <c r="R679" s="615"/>
      <c r="S679" s="615"/>
      <c r="T679" s="615"/>
      <c r="U679" s="615"/>
      <c r="V679" s="615"/>
      <c r="W679" s="615"/>
      <c r="X679" s="615"/>
      <c r="Y679" s="615"/>
      <c r="Z679" s="615"/>
      <c r="AA679" s="615"/>
      <c r="AB679" s="615"/>
      <c r="AC679" s="615"/>
      <c r="AD679" s="615"/>
      <c r="AE679" s="615"/>
      <c r="AF679" s="615"/>
      <c r="AG679" s="615"/>
      <c r="AH679" s="615"/>
      <c r="AI679" s="615"/>
      <c r="AJ679" s="615"/>
      <c r="AK679" s="615"/>
      <c r="AL679" s="615"/>
      <c r="AM679" s="615"/>
      <c r="AN679" s="615"/>
      <c r="AO679" s="615"/>
      <c r="AP679" s="615"/>
      <c r="AQ679" s="615"/>
      <c r="AR679" s="615"/>
      <c r="AS679" s="615"/>
      <c r="AT679" s="615"/>
      <c r="AU679" s="615"/>
      <c r="AV679" s="615"/>
      <c r="AW679" s="615"/>
      <c r="AX679" s="615"/>
      <c r="AY679" s="615"/>
    </row>
    <row r="680" spans="1:51">
      <c r="A680" s="615"/>
      <c r="B680" s="615"/>
      <c r="C680" s="615"/>
      <c r="D680" s="615"/>
      <c r="E680" s="615"/>
      <c r="F680" s="615"/>
      <c r="G680" s="615"/>
      <c r="H680" s="615"/>
      <c r="I680" s="615"/>
      <c r="J680" s="615"/>
      <c r="K680" s="615"/>
      <c r="L680" s="615"/>
      <c r="M680" s="615"/>
      <c r="N680" s="615"/>
      <c r="O680" s="615"/>
      <c r="P680" s="615"/>
      <c r="Q680" s="615"/>
      <c r="R680" s="615"/>
      <c r="S680" s="615"/>
      <c r="T680" s="615"/>
      <c r="U680" s="615"/>
      <c r="V680" s="615"/>
      <c r="W680" s="615"/>
      <c r="X680" s="615"/>
      <c r="Y680" s="615"/>
      <c r="Z680" s="615"/>
      <c r="AA680" s="615"/>
      <c r="AB680" s="615"/>
      <c r="AC680" s="615"/>
      <c r="AD680" s="615"/>
      <c r="AE680" s="615"/>
      <c r="AF680" s="615"/>
      <c r="AG680" s="615"/>
      <c r="AH680" s="615"/>
      <c r="AI680" s="615"/>
      <c r="AJ680" s="615"/>
      <c r="AK680" s="615"/>
      <c r="AL680" s="615"/>
      <c r="AM680" s="615"/>
      <c r="AN680" s="615"/>
      <c r="AO680" s="615"/>
      <c r="AP680" s="615"/>
      <c r="AQ680" s="615"/>
      <c r="AR680" s="615"/>
      <c r="AS680" s="615"/>
      <c r="AT680" s="615"/>
      <c r="AU680" s="615"/>
      <c r="AV680" s="615"/>
      <c r="AW680" s="615"/>
      <c r="AX680" s="615"/>
      <c r="AY680" s="615"/>
    </row>
    <row r="681" spans="1:51">
      <c r="A681" s="615"/>
      <c r="B681" s="615"/>
      <c r="C681" s="615"/>
      <c r="D681" s="615"/>
      <c r="E681" s="615"/>
      <c r="F681" s="615"/>
      <c r="G681" s="615"/>
      <c r="H681" s="615"/>
      <c r="I681" s="615"/>
      <c r="J681" s="615"/>
      <c r="K681" s="615"/>
      <c r="L681" s="615"/>
      <c r="M681" s="615"/>
      <c r="N681" s="615"/>
      <c r="O681" s="615"/>
      <c r="P681" s="615"/>
      <c r="Q681" s="615"/>
      <c r="R681" s="615"/>
      <c r="S681" s="615"/>
      <c r="T681" s="615"/>
      <c r="U681" s="615"/>
      <c r="V681" s="615"/>
      <c r="W681" s="615"/>
      <c r="X681" s="615"/>
      <c r="Y681" s="615"/>
      <c r="Z681" s="615"/>
      <c r="AA681" s="615"/>
      <c r="AB681" s="615"/>
      <c r="AC681" s="615"/>
      <c r="AD681" s="615"/>
      <c r="AE681" s="615"/>
      <c r="AF681" s="615"/>
      <c r="AG681" s="615"/>
      <c r="AH681" s="615"/>
      <c r="AI681" s="615"/>
      <c r="AJ681" s="615"/>
      <c r="AK681" s="615"/>
      <c r="AL681" s="615"/>
      <c r="AM681" s="615"/>
      <c r="AN681" s="615"/>
      <c r="AO681" s="615"/>
      <c r="AP681" s="615"/>
      <c r="AQ681" s="615"/>
      <c r="AR681" s="615"/>
      <c r="AS681" s="615"/>
      <c r="AT681" s="615"/>
      <c r="AU681" s="615"/>
      <c r="AV681" s="615"/>
      <c r="AW681" s="615"/>
      <c r="AX681" s="615"/>
      <c r="AY681" s="615"/>
    </row>
    <row r="682" spans="1:51">
      <c r="A682" s="615"/>
      <c r="B682" s="615"/>
      <c r="C682" s="615"/>
      <c r="D682" s="615"/>
      <c r="E682" s="615"/>
      <c r="F682" s="615"/>
      <c r="G682" s="615"/>
      <c r="H682" s="615"/>
      <c r="I682" s="615"/>
      <c r="J682" s="615"/>
      <c r="K682" s="615"/>
      <c r="L682" s="615"/>
      <c r="M682" s="615"/>
      <c r="N682" s="615"/>
      <c r="O682" s="615"/>
      <c r="P682" s="615"/>
      <c r="Q682" s="615"/>
      <c r="R682" s="615"/>
      <c r="S682" s="615"/>
      <c r="T682" s="615"/>
      <c r="U682" s="615"/>
      <c r="V682" s="615"/>
      <c r="W682" s="615"/>
      <c r="X682" s="615"/>
      <c r="Y682" s="615"/>
      <c r="Z682" s="615"/>
      <c r="AA682" s="615"/>
      <c r="AB682" s="615"/>
      <c r="AC682" s="615"/>
      <c r="AD682" s="615"/>
      <c r="AE682" s="615"/>
      <c r="AF682" s="615"/>
      <c r="AG682" s="615"/>
      <c r="AH682" s="615"/>
      <c r="AI682" s="615"/>
      <c r="AJ682" s="615"/>
      <c r="AK682" s="615"/>
      <c r="AL682" s="615"/>
      <c r="AM682" s="615"/>
      <c r="AN682" s="615"/>
      <c r="AO682" s="615"/>
      <c r="AP682" s="615"/>
      <c r="AQ682" s="615"/>
      <c r="AR682" s="615"/>
      <c r="AS682" s="615"/>
      <c r="AT682" s="615"/>
      <c r="AU682" s="615"/>
      <c r="AV682" s="615"/>
      <c r="AW682" s="615"/>
      <c r="AX682" s="615"/>
      <c r="AY682" s="615"/>
    </row>
    <row r="683" spans="1:51">
      <c r="A683" s="615"/>
      <c r="B683" s="615"/>
      <c r="C683" s="615"/>
      <c r="D683" s="615"/>
      <c r="E683" s="615"/>
      <c r="F683" s="615"/>
      <c r="G683" s="615"/>
      <c r="H683" s="615"/>
      <c r="I683" s="615"/>
      <c r="J683" s="615"/>
      <c r="K683" s="615"/>
      <c r="L683" s="615"/>
      <c r="M683" s="615"/>
      <c r="N683" s="615"/>
      <c r="O683" s="615"/>
      <c r="P683" s="615"/>
      <c r="Q683" s="615"/>
      <c r="R683" s="615"/>
      <c r="S683" s="615"/>
      <c r="T683" s="615"/>
      <c r="U683" s="615"/>
      <c r="V683" s="615"/>
      <c r="W683" s="615"/>
      <c r="X683" s="615"/>
      <c r="Y683" s="615"/>
      <c r="Z683" s="615"/>
      <c r="AA683" s="615"/>
      <c r="AB683" s="615"/>
      <c r="AC683" s="615"/>
      <c r="AD683" s="615"/>
      <c r="AE683" s="615"/>
      <c r="AF683" s="615"/>
      <c r="AG683" s="615"/>
      <c r="AH683" s="615"/>
      <c r="AI683" s="615"/>
      <c r="AJ683" s="615"/>
      <c r="AK683" s="615"/>
      <c r="AL683" s="615"/>
      <c r="AM683" s="615"/>
      <c r="AN683" s="615"/>
      <c r="AO683" s="615"/>
      <c r="AP683" s="615"/>
      <c r="AQ683" s="615"/>
      <c r="AR683" s="615"/>
      <c r="AS683" s="615"/>
      <c r="AT683" s="615"/>
      <c r="AU683" s="615"/>
      <c r="AV683" s="615"/>
      <c r="AW683" s="615"/>
      <c r="AX683" s="615"/>
      <c r="AY683" s="615"/>
    </row>
    <row r="684" spans="1:51">
      <c r="A684" s="615"/>
      <c r="B684" s="615"/>
      <c r="C684" s="615"/>
      <c r="D684" s="615"/>
      <c r="E684" s="615"/>
      <c r="F684" s="615"/>
      <c r="G684" s="615"/>
      <c r="H684" s="615"/>
      <c r="I684" s="615"/>
      <c r="J684" s="615"/>
      <c r="K684" s="615"/>
      <c r="L684" s="615"/>
      <c r="M684" s="615"/>
      <c r="N684" s="615"/>
      <c r="O684" s="615"/>
      <c r="P684" s="615"/>
      <c r="Q684" s="615"/>
      <c r="R684" s="615"/>
      <c r="S684" s="615"/>
      <c r="T684" s="615"/>
      <c r="U684" s="615"/>
      <c r="V684" s="615"/>
      <c r="W684" s="615"/>
      <c r="X684" s="615"/>
      <c r="Y684" s="615"/>
      <c r="Z684" s="615"/>
      <c r="AA684" s="615"/>
      <c r="AB684" s="615"/>
      <c r="AC684" s="615"/>
      <c r="AD684" s="615"/>
      <c r="AE684" s="615"/>
      <c r="AF684" s="615"/>
      <c r="AG684" s="615"/>
      <c r="AH684" s="615"/>
      <c r="AI684" s="615"/>
      <c r="AJ684" s="615"/>
      <c r="AK684" s="615"/>
      <c r="AL684" s="615"/>
      <c r="AM684" s="615"/>
      <c r="AN684" s="615"/>
      <c r="AO684" s="615"/>
      <c r="AP684" s="615"/>
      <c r="AQ684" s="615"/>
      <c r="AR684" s="615"/>
      <c r="AS684" s="615"/>
      <c r="AT684" s="615"/>
      <c r="AU684" s="615"/>
      <c r="AV684" s="615"/>
      <c r="AW684" s="615"/>
      <c r="AX684" s="615"/>
      <c r="AY684" s="615"/>
    </row>
    <row r="685" spans="1:51">
      <c r="A685" s="615"/>
      <c r="B685" s="615"/>
      <c r="C685" s="615"/>
      <c r="D685" s="615"/>
      <c r="E685" s="615"/>
      <c r="F685" s="615"/>
      <c r="G685" s="615"/>
      <c r="H685" s="615"/>
      <c r="I685" s="615"/>
      <c r="J685" s="615"/>
      <c r="K685" s="615"/>
      <c r="L685" s="615"/>
      <c r="M685" s="615"/>
      <c r="N685" s="615"/>
      <c r="O685" s="615"/>
      <c r="P685" s="615"/>
      <c r="Q685" s="615"/>
      <c r="R685" s="615"/>
      <c r="S685" s="615"/>
      <c r="T685" s="615"/>
      <c r="U685" s="615"/>
      <c r="V685" s="615"/>
      <c r="W685" s="615"/>
      <c r="X685" s="615"/>
      <c r="Y685" s="615"/>
      <c r="Z685" s="615"/>
      <c r="AA685" s="615"/>
      <c r="AB685" s="615"/>
      <c r="AC685" s="615"/>
      <c r="AD685" s="615"/>
      <c r="AE685" s="615"/>
      <c r="AF685" s="615"/>
      <c r="AG685" s="615"/>
      <c r="AH685" s="615"/>
      <c r="AI685" s="615"/>
      <c r="AJ685" s="615"/>
      <c r="AK685" s="615"/>
      <c r="AL685" s="615"/>
      <c r="AM685" s="615"/>
      <c r="AN685" s="615"/>
      <c r="AO685" s="615"/>
      <c r="AP685" s="615"/>
      <c r="AQ685" s="615"/>
      <c r="AR685" s="615"/>
      <c r="AS685" s="615"/>
      <c r="AT685" s="615"/>
      <c r="AU685" s="615"/>
      <c r="AV685" s="615"/>
      <c r="AW685" s="615"/>
      <c r="AX685" s="615"/>
      <c r="AY685" s="615"/>
    </row>
    <row r="686" spans="1:51">
      <c r="A686" s="615"/>
      <c r="B686" s="615"/>
      <c r="C686" s="615"/>
      <c r="D686" s="615"/>
      <c r="E686" s="615"/>
      <c r="F686" s="615"/>
      <c r="G686" s="615"/>
      <c r="H686" s="615"/>
      <c r="I686" s="615"/>
      <c r="J686" s="615"/>
      <c r="K686" s="615"/>
      <c r="L686" s="615"/>
      <c r="M686" s="615"/>
      <c r="N686" s="615"/>
      <c r="O686" s="615"/>
      <c r="P686" s="615"/>
      <c r="Q686" s="615"/>
      <c r="R686" s="615"/>
      <c r="S686" s="615"/>
      <c r="T686" s="615"/>
      <c r="U686" s="615"/>
      <c r="V686" s="615"/>
      <c r="W686" s="615"/>
      <c r="X686" s="615"/>
      <c r="Y686" s="615"/>
      <c r="Z686" s="615"/>
      <c r="AA686" s="615"/>
      <c r="AB686" s="615"/>
      <c r="AC686" s="615"/>
      <c r="AD686" s="615"/>
      <c r="AE686" s="615"/>
      <c r="AF686" s="615"/>
      <c r="AG686" s="615"/>
      <c r="AH686" s="615"/>
      <c r="AI686" s="615"/>
      <c r="AJ686" s="615"/>
      <c r="AK686" s="615"/>
      <c r="AL686" s="615"/>
      <c r="AM686" s="615"/>
      <c r="AN686" s="615"/>
      <c r="AO686" s="615"/>
      <c r="AP686" s="615"/>
      <c r="AQ686" s="615"/>
      <c r="AR686" s="615"/>
      <c r="AS686" s="615"/>
      <c r="AT686" s="615"/>
      <c r="AU686" s="615"/>
      <c r="AV686" s="615"/>
      <c r="AW686" s="615"/>
      <c r="AX686" s="615"/>
      <c r="AY686" s="615"/>
    </row>
    <row r="687" spans="1:51">
      <c r="A687" s="615"/>
      <c r="B687" s="615"/>
      <c r="C687" s="615"/>
      <c r="D687" s="615"/>
      <c r="E687" s="615"/>
      <c r="F687" s="615"/>
      <c r="G687" s="615"/>
      <c r="H687" s="615"/>
      <c r="I687" s="615"/>
      <c r="J687" s="615"/>
      <c r="K687" s="615"/>
      <c r="L687" s="615"/>
      <c r="M687" s="615"/>
      <c r="N687" s="615"/>
      <c r="O687" s="615"/>
      <c r="P687" s="615"/>
      <c r="Q687" s="615"/>
      <c r="R687" s="615"/>
      <c r="S687" s="615"/>
      <c r="T687" s="615"/>
      <c r="U687" s="615"/>
      <c r="V687" s="615"/>
      <c r="W687" s="615"/>
      <c r="X687" s="615"/>
      <c r="Y687" s="615"/>
      <c r="Z687" s="615"/>
      <c r="AA687" s="615"/>
      <c r="AB687" s="615"/>
      <c r="AC687" s="615"/>
      <c r="AD687" s="615"/>
      <c r="AE687" s="615"/>
      <c r="AF687" s="615"/>
      <c r="AG687" s="615"/>
      <c r="AH687" s="615"/>
      <c r="AI687" s="615"/>
      <c r="AJ687" s="615"/>
      <c r="AK687" s="615"/>
      <c r="AL687" s="615"/>
      <c r="AM687" s="615"/>
      <c r="AN687" s="615"/>
      <c r="AO687" s="615"/>
      <c r="AP687" s="615"/>
      <c r="AQ687" s="615"/>
      <c r="AR687" s="615"/>
      <c r="AS687" s="615"/>
      <c r="AT687" s="615"/>
      <c r="AU687" s="615"/>
      <c r="AV687" s="615"/>
      <c r="AW687" s="615"/>
      <c r="AX687" s="615"/>
      <c r="AY687" s="615"/>
    </row>
    <row r="688" spans="1:51">
      <c r="A688" s="615"/>
      <c r="B688" s="615"/>
      <c r="C688" s="615"/>
      <c r="D688" s="615"/>
      <c r="E688" s="615"/>
      <c r="F688" s="615"/>
      <c r="G688" s="615"/>
      <c r="H688" s="615"/>
      <c r="I688" s="615"/>
      <c r="J688" s="615"/>
      <c r="K688" s="615"/>
      <c r="L688" s="615"/>
      <c r="M688" s="615"/>
      <c r="N688" s="615"/>
      <c r="O688" s="615"/>
      <c r="P688" s="615"/>
      <c r="Q688" s="615"/>
      <c r="R688" s="615"/>
      <c r="S688" s="615"/>
      <c r="T688" s="615"/>
      <c r="U688" s="615"/>
      <c r="V688" s="615"/>
      <c r="W688" s="615"/>
      <c r="X688" s="615"/>
      <c r="Y688" s="615"/>
      <c r="Z688" s="615"/>
      <c r="AA688" s="615"/>
      <c r="AB688" s="615"/>
      <c r="AC688" s="615"/>
      <c r="AD688" s="615"/>
      <c r="AE688" s="615"/>
      <c r="AF688" s="615"/>
      <c r="AG688" s="615"/>
      <c r="AH688" s="615"/>
      <c r="AI688" s="615"/>
      <c r="AJ688" s="615"/>
      <c r="AK688" s="615"/>
      <c r="AL688" s="615"/>
      <c r="AM688" s="615"/>
      <c r="AN688" s="615"/>
      <c r="AO688" s="615"/>
      <c r="AP688" s="615"/>
      <c r="AQ688" s="615"/>
      <c r="AR688" s="615"/>
      <c r="AS688" s="615"/>
      <c r="AT688" s="615"/>
      <c r="AU688" s="615"/>
      <c r="AV688" s="615"/>
      <c r="AW688" s="615"/>
      <c r="AX688" s="615"/>
      <c r="AY688" s="615"/>
    </row>
    <row r="689" spans="1:51">
      <c r="A689" s="615"/>
      <c r="B689" s="615"/>
      <c r="C689" s="615"/>
      <c r="D689" s="615"/>
      <c r="E689" s="615"/>
      <c r="F689" s="615"/>
      <c r="G689" s="615"/>
      <c r="H689" s="615"/>
      <c r="I689" s="615"/>
      <c r="J689" s="615"/>
      <c r="K689" s="615"/>
      <c r="L689" s="615"/>
      <c r="M689" s="615"/>
      <c r="N689" s="615"/>
      <c r="O689" s="615"/>
      <c r="P689" s="615"/>
      <c r="Q689" s="615"/>
      <c r="R689" s="615"/>
      <c r="S689" s="615"/>
      <c r="T689" s="615"/>
      <c r="U689" s="615"/>
      <c r="V689" s="615"/>
      <c r="W689" s="615"/>
      <c r="X689" s="615"/>
      <c r="Y689" s="615"/>
      <c r="Z689" s="615"/>
      <c r="AA689" s="615"/>
      <c r="AB689" s="615"/>
      <c r="AC689" s="615"/>
      <c r="AD689" s="615"/>
      <c r="AE689" s="615"/>
      <c r="AF689" s="615"/>
      <c r="AG689" s="615"/>
      <c r="AH689" s="615"/>
      <c r="AI689" s="615"/>
      <c r="AJ689" s="615"/>
      <c r="AK689" s="615"/>
      <c r="AL689" s="615"/>
      <c r="AM689" s="615"/>
      <c r="AN689" s="615"/>
      <c r="AO689" s="615"/>
      <c r="AP689" s="615"/>
      <c r="AQ689" s="615"/>
      <c r="AR689" s="615"/>
      <c r="AS689" s="615"/>
      <c r="AT689" s="615"/>
      <c r="AU689" s="615"/>
      <c r="AV689" s="615"/>
      <c r="AW689" s="615"/>
      <c r="AX689" s="615"/>
      <c r="AY689" s="615"/>
    </row>
    <row r="690" spans="1:51">
      <c r="A690" s="615"/>
      <c r="B690" s="615"/>
      <c r="C690" s="615"/>
      <c r="D690" s="615"/>
      <c r="E690" s="615"/>
      <c r="F690" s="615"/>
      <c r="G690" s="615"/>
      <c r="H690" s="615"/>
      <c r="I690" s="615"/>
      <c r="J690" s="615"/>
      <c r="K690" s="615"/>
      <c r="L690" s="615"/>
      <c r="M690" s="615"/>
      <c r="N690" s="615"/>
      <c r="O690" s="615"/>
      <c r="P690" s="615"/>
      <c r="Q690" s="615"/>
      <c r="R690" s="615"/>
      <c r="S690" s="615"/>
      <c r="T690" s="615"/>
      <c r="U690" s="615"/>
      <c r="V690" s="615"/>
      <c r="W690" s="615"/>
      <c r="X690" s="615"/>
      <c r="Y690" s="615"/>
      <c r="Z690" s="615"/>
      <c r="AA690" s="615"/>
      <c r="AB690" s="615"/>
      <c r="AC690" s="615"/>
      <c r="AD690" s="615"/>
      <c r="AE690" s="615"/>
      <c r="AF690" s="615"/>
      <c r="AG690" s="615"/>
      <c r="AH690" s="615"/>
      <c r="AI690" s="615"/>
      <c r="AJ690" s="615"/>
      <c r="AK690" s="615"/>
      <c r="AL690" s="615"/>
      <c r="AM690" s="615"/>
      <c r="AN690" s="615"/>
      <c r="AO690" s="615"/>
      <c r="AP690" s="615"/>
      <c r="AQ690" s="615"/>
      <c r="AR690" s="615"/>
      <c r="AS690" s="615"/>
      <c r="AT690" s="615"/>
      <c r="AU690" s="615"/>
      <c r="AV690" s="615"/>
      <c r="AW690" s="615"/>
      <c r="AX690" s="615"/>
      <c r="AY690" s="615"/>
    </row>
    <row r="691" spans="1:51">
      <c r="A691" s="615"/>
      <c r="B691" s="615"/>
      <c r="C691" s="615"/>
      <c r="D691" s="615"/>
      <c r="E691" s="615"/>
      <c r="F691" s="615"/>
      <c r="G691" s="615"/>
      <c r="H691" s="615"/>
      <c r="I691" s="615"/>
      <c r="J691" s="615"/>
      <c r="K691" s="615"/>
      <c r="L691" s="615"/>
      <c r="M691" s="615"/>
      <c r="N691" s="615"/>
      <c r="O691" s="615"/>
      <c r="P691" s="615"/>
      <c r="Q691" s="615"/>
      <c r="R691" s="615"/>
      <c r="S691" s="615"/>
      <c r="T691" s="615"/>
      <c r="U691" s="615"/>
      <c r="V691" s="615"/>
      <c r="W691" s="615"/>
      <c r="X691" s="615"/>
      <c r="Y691" s="615"/>
      <c r="Z691" s="615"/>
      <c r="AA691" s="615"/>
      <c r="AB691" s="615"/>
      <c r="AC691" s="615"/>
      <c r="AD691" s="615"/>
      <c r="AE691" s="615"/>
      <c r="AF691" s="615"/>
      <c r="AG691" s="615"/>
      <c r="AH691" s="615"/>
      <c r="AI691" s="615"/>
      <c r="AJ691" s="615"/>
      <c r="AK691" s="615"/>
      <c r="AL691" s="615"/>
      <c r="AM691" s="615"/>
      <c r="AN691" s="615"/>
      <c r="AO691" s="615"/>
      <c r="AP691" s="615"/>
      <c r="AQ691" s="615"/>
      <c r="AR691" s="615"/>
      <c r="AS691" s="615"/>
      <c r="AT691" s="615"/>
      <c r="AU691" s="615"/>
      <c r="AV691" s="615"/>
      <c r="AW691" s="615"/>
      <c r="AX691" s="615"/>
      <c r="AY691" s="615"/>
    </row>
    <row r="692" spans="1:51">
      <c r="A692" s="615"/>
      <c r="B692" s="615"/>
      <c r="C692" s="615"/>
      <c r="D692" s="615"/>
      <c r="E692" s="615"/>
      <c r="F692" s="615"/>
      <c r="G692" s="615"/>
      <c r="H692" s="615"/>
      <c r="I692" s="615"/>
      <c r="J692" s="615"/>
      <c r="K692" s="615"/>
      <c r="L692" s="615"/>
      <c r="M692" s="615"/>
      <c r="N692" s="615"/>
      <c r="O692" s="615"/>
      <c r="P692" s="615"/>
      <c r="Q692" s="615"/>
      <c r="R692" s="615"/>
      <c r="S692" s="615"/>
      <c r="T692" s="615"/>
      <c r="U692" s="615"/>
      <c r="V692" s="615"/>
      <c r="W692" s="615"/>
      <c r="X692" s="615"/>
      <c r="Y692" s="615"/>
      <c r="Z692" s="615"/>
      <c r="AA692" s="615"/>
      <c r="AB692" s="615"/>
      <c r="AC692" s="615"/>
      <c r="AD692" s="615"/>
      <c r="AE692" s="615"/>
      <c r="AF692" s="615"/>
      <c r="AG692" s="615"/>
      <c r="AH692" s="615"/>
      <c r="AI692" s="615"/>
      <c r="AJ692" s="615"/>
      <c r="AK692" s="615"/>
      <c r="AL692" s="615"/>
      <c r="AM692" s="615"/>
      <c r="AN692" s="615"/>
      <c r="AO692" s="615"/>
      <c r="AP692" s="615"/>
      <c r="AQ692" s="615"/>
      <c r="AR692" s="615"/>
      <c r="AS692" s="615"/>
      <c r="AT692" s="615"/>
      <c r="AU692" s="615"/>
      <c r="AV692" s="615"/>
      <c r="AW692" s="615"/>
      <c r="AX692" s="615"/>
      <c r="AY692" s="615"/>
    </row>
    <row r="693" spans="1:51">
      <c r="A693" s="615"/>
      <c r="B693" s="615"/>
      <c r="C693" s="615"/>
      <c r="D693" s="615"/>
      <c r="E693" s="615"/>
      <c r="F693" s="615"/>
      <c r="G693" s="615"/>
      <c r="H693" s="615"/>
      <c r="I693" s="615"/>
      <c r="J693" s="615"/>
      <c r="K693" s="615"/>
      <c r="L693" s="615"/>
      <c r="M693" s="615"/>
      <c r="N693" s="615"/>
      <c r="O693" s="615"/>
      <c r="P693" s="615"/>
      <c r="Q693" s="615"/>
      <c r="R693" s="615"/>
      <c r="S693" s="615"/>
      <c r="T693" s="615"/>
      <c r="U693" s="615"/>
      <c r="V693" s="615"/>
      <c r="W693" s="615"/>
      <c r="X693" s="615"/>
      <c r="Y693" s="615"/>
      <c r="Z693" s="615"/>
      <c r="AA693" s="615"/>
      <c r="AB693" s="615"/>
      <c r="AC693" s="615"/>
      <c r="AD693" s="615"/>
      <c r="AE693" s="615"/>
      <c r="AF693" s="615"/>
      <c r="AG693" s="615"/>
      <c r="AH693" s="615"/>
      <c r="AI693" s="615"/>
      <c r="AJ693" s="615"/>
      <c r="AK693" s="615"/>
      <c r="AL693" s="615"/>
      <c r="AM693" s="615"/>
      <c r="AN693" s="615"/>
      <c r="AO693" s="615"/>
      <c r="AP693" s="615"/>
      <c r="AQ693" s="615"/>
      <c r="AR693" s="615"/>
      <c r="AS693" s="615"/>
      <c r="AT693" s="615"/>
      <c r="AU693" s="615"/>
      <c r="AV693" s="615"/>
      <c r="AW693" s="615"/>
      <c r="AX693" s="615"/>
      <c r="AY693" s="615"/>
    </row>
    <row r="694" spans="1:51">
      <c r="A694" s="615"/>
      <c r="B694" s="615"/>
      <c r="C694" s="615"/>
      <c r="D694" s="615"/>
      <c r="E694" s="615"/>
      <c r="F694" s="615"/>
      <c r="G694" s="615"/>
      <c r="H694" s="615"/>
      <c r="I694" s="615"/>
      <c r="J694" s="615"/>
      <c r="K694" s="615"/>
      <c r="L694" s="615"/>
      <c r="M694" s="615"/>
      <c r="N694" s="615"/>
      <c r="O694" s="615"/>
      <c r="P694" s="615"/>
      <c r="Q694" s="615"/>
      <c r="R694" s="615"/>
      <c r="S694" s="615"/>
      <c r="T694" s="615"/>
      <c r="U694" s="615"/>
      <c r="V694" s="615"/>
      <c r="W694" s="615"/>
      <c r="X694" s="615"/>
      <c r="Y694" s="615"/>
      <c r="Z694" s="615"/>
      <c r="AA694" s="615"/>
      <c r="AB694" s="615"/>
      <c r="AC694" s="615"/>
      <c r="AD694" s="615"/>
      <c r="AE694" s="615"/>
      <c r="AF694" s="615"/>
      <c r="AG694" s="615"/>
      <c r="AH694" s="615"/>
      <c r="AI694" s="615"/>
      <c r="AJ694" s="615"/>
      <c r="AK694" s="615"/>
      <c r="AL694" s="615"/>
      <c r="AM694" s="615"/>
      <c r="AN694" s="615"/>
      <c r="AO694" s="615"/>
      <c r="AP694" s="615"/>
      <c r="AQ694" s="615"/>
      <c r="AR694" s="615"/>
      <c r="AS694" s="615"/>
      <c r="AT694" s="615"/>
      <c r="AU694" s="615"/>
      <c r="AV694" s="615"/>
      <c r="AW694" s="615"/>
      <c r="AX694" s="615"/>
      <c r="AY694" s="615"/>
    </row>
    <row r="695" spans="1:51">
      <c r="A695" s="615"/>
      <c r="B695" s="615"/>
      <c r="C695" s="615"/>
      <c r="D695" s="615"/>
      <c r="E695" s="615"/>
      <c r="F695" s="615"/>
      <c r="G695" s="615"/>
      <c r="H695" s="615"/>
      <c r="I695" s="615"/>
      <c r="J695" s="615"/>
      <c r="K695" s="615"/>
      <c r="L695" s="615"/>
      <c r="M695" s="615"/>
      <c r="N695" s="615"/>
      <c r="O695" s="615"/>
      <c r="P695" s="615"/>
      <c r="Q695" s="615"/>
      <c r="R695" s="615"/>
      <c r="S695" s="615"/>
      <c r="T695" s="615"/>
      <c r="U695" s="615"/>
      <c r="V695" s="615"/>
      <c r="W695" s="615"/>
      <c r="X695" s="615"/>
      <c r="Y695" s="615"/>
      <c r="Z695" s="615"/>
      <c r="AA695" s="615"/>
      <c r="AB695" s="615"/>
      <c r="AC695" s="615"/>
      <c r="AD695" s="615"/>
      <c r="AE695" s="615"/>
      <c r="AF695" s="615"/>
      <c r="AG695" s="615"/>
      <c r="AH695" s="615"/>
      <c r="AI695" s="615"/>
      <c r="AJ695" s="615"/>
      <c r="AK695" s="615"/>
      <c r="AL695" s="615"/>
      <c r="AM695" s="615"/>
      <c r="AN695" s="615"/>
      <c r="AO695" s="615"/>
      <c r="AP695" s="615"/>
      <c r="AQ695" s="615"/>
      <c r="AR695" s="615"/>
      <c r="AS695" s="615"/>
      <c r="AT695" s="615"/>
      <c r="AU695" s="615"/>
      <c r="AV695" s="615"/>
      <c r="AW695" s="615"/>
      <c r="AX695" s="615"/>
      <c r="AY695" s="615"/>
    </row>
    <row r="696" spans="1:51">
      <c r="A696" s="615"/>
      <c r="B696" s="615"/>
      <c r="C696" s="615"/>
      <c r="D696" s="615"/>
      <c r="E696" s="615"/>
      <c r="F696" s="615"/>
      <c r="G696" s="615"/>
      <c r="H696" s="615"/>
      <c r="I696" s="615"/>
      <c r="J696" s="615"/>
      <c r="K696" s="615"/>
      <c r="L696" s="615"/>
      <c r="M696" s="615"/>
      <c r="N696" s="615"/>
      <c r="O696" s="615"/>
      <c r="P696" s="615"/>
      <c r="Q696" s="615"/>
      <c r="R696" s="615"/>
      <c r="S696" s="615"/>
      <c r="T696" s="615"/>
      <c r="U696" s="615"/>
      <c r="V696" s="615"/>
      <c r="W696" s="615"/>
      <c r="X696" s="615"/>
      <c r="Y696" s="615"/>
      <c r="Z696" s="615"/>
      <c r="AA696" s="615"/>
      <c r="AB696" s="615"/>
      <c r="AC696" s="615"/>
      <c r="AD696" s="615"/>
      <c r="AE696" s="615"/>
      <c r="AF696" s="615"/>
      <c r="AG696" s="615"/>
      <c r="AH696" s="615"/>
      <c r="AI696" s="615"/>
      <c r="AJ696" s="615"/>
      <c r="AK696" s="615"/>
      <c r="AL696" s="615"/>
      <c r="AM696" s="615"/>
      <c r="AN696" s="615"/>
      <c r="AO696" s="615"/>
      <c r="AP696" s="615"/>
      <c r="AQ696" s="615"/>
      <c r="AR696" s="615"/>
      <c r="AS696" s="615"/>
      <c r="AT696" s="615"/>
      <c r="AU696" s="615"/>
      <c r="AV696" s="615"/>
      <c r="AW696" s="615"/>
      <c r="AX696" s="615"/>
      <c r="AY696" s="615"/>
    </row>
    <row r="697" spans="1:51">
      <c r="A697" s="615"/>
      <c r="B697" s="615"/>
      <c r="C697" s="615"/>
      <c r="D697" s="615"/>
      <c r="E697" s="615"/>
      <c r="F697" s="615"/>
      <c r="G697" s="615"/>
      <c r="H697" s="615"/>
      <c r="I697" s="615"/>
      <c r="J697" s="615"/>
      <c r="K697" s="615"/>
      <c r="L697" s="615"/>
      <c r="M697" s="615"/>
      <c r="N697" s="615"/>
      <c r="O697" s="615"/>
      <c r="P697" s="615"/>
      <c r="Q697" s="615"/>
      <c r="R697" s="615"/>
      <c r="S697" s="615"/>
      <c r="T697" s="615"/>
      <c r="U697" s="615"/>
      <c r="V697" s="615"/>
      <c r="W697" s="615"/>
      <c r="X697" s="615"/>
      <c r="Y697" s="615"/>
      <c r="Z697" s="615"/>
      <c r="AA697" s="615"/>
      <c r="AB697" s="615"/>
      <c r="AC697" s="615"/>
      <c r="AD697" s="615"/>
      <c r="AE697" s="615"/>
      <c r="AF697" s="615"/>
      <c r="AG697" s="615"/>
      <c r="AH697" s="615"/>
      <c r="AI697" s="615"/>
      <c r="AJ697" s="615"/>
      <c r="AK697" s="615"/>
      <c r="AL697" s="615"/>
      <c r="AM697" s="615"/>
      <c r="AN697" s="615"/>
      <c r="AO697" s="615"/>
      <c r="AP697" s="615"/>
      <c r="AQ697" s="615"/>
      <c r="AR697" s="615"/>
      <c r="AS697" s="615"/>
      <c r="AT697" s="615"/>
      <c r="AU697" s="615"/>
      <c r="AV697" s="615"/>
      <c r="AW697" s="615"/>
      <c r="AX697" s="615"/>
      <c r="AY697" s="615"/>
    </row>
    <row r="698" spans="1:51">
      <c r="A698" s="615"/>
      <c r="B698" s="615"/>
      <c r="C698" s="615"/>
      <c r="D698" s="615"/>
      <c r="E698" s="615"/>
      <c r="F698" s="615"/>
      <c r="G698" s="615"/>
      <c r="H698" s="615"/>
      <c r="I698" s="615"/>
      <c r="J698" s="615"/>
      <c r="K698" s="615"/>
      <c r="L698" s="615"/>
      <c r="M698" s="615"/>
      <c r="N698" s="615"/>
      <c r="O698" s="615"/>
      <c r="P698" s="615"/>
      <c r="Q698" s="615"/>
      <c r="R698" s="615"/>
      <c r="S698" s="615"/>
      <c r="T698" s="615"/>
      <c r="U698" s="615"/>
      <c r="V698" s="615"/>
      <c r="W698" s="615"/>
      <c r="X698" s="615"/>
      <c r="Y698" s="615"/>
      <c r="Z698" s="615"/>
      <c r="AA698" s="615"/>
      <c r="AB698" s="615"/>
      <c r="AC698" s="615"/>
      <c r="AD698" s="615"/>
      <c r="AE698" s="615"/>
      <c r="AF698" s="615"/>
      <c r="AG698" s="615"/>
      <c r="AH698" s="615"/>
      <c r="AI698" s="615"/>
      <c r="AJ698" s="615"/>
      <c r="AK698" s="615"/>
      <c r="AL698" s="615"/>
      <c r="AM698" s="615"/>
      <c r="AN698" s="615"/>
      <c r="AO698" s="615"/>
      <c r="AP698" s="615"/>
      <c r="AQ698" s="615"/>
      <c r="AR698" s="615"/>
      <c r="AS698" s="615"/>
      <c r="AT698" s="615"/>
      <c r="AU698" s="615"/>
      <c r="AV698" s="615"/>
      <c r="AW698" s="615"/>
      <c r="AX698" s="615"/>
      <c r="AY698" s="615"/>
    </row>
    <row r="699" spans="1:51">
      <c r="A699" s="615"/>
      <c r="B699" s="615"/>
      <c r="C699" s="615"/>
      <c r="D699" s="615"/>
      <c r="E699" s="615"/>
      <c r="F699" s="615"/>
      <c r="G699" s="615"/>
      <c r="H699" s="615"/>
      <c r="I699" s="615"/>
      <c r="J699" s="615"/>
      <c r="K699" s="615"/>
      <c r="L699" s="615"/>
      <c r="M699" s="615"/>
      <c r="N699" s="615"/>
      <c r="O699" s="615"/>
      <c r="P699" s="615"/>
      <c r="Q699" s="615"/>
      <c r="R699" s="615"/>
      <c r="S699" s="615"/>
      <c r="T699" s="615"/>
      <c r="U699" s="615"/>
      <c r="V699" s="615"/>
      <c r="W699" s="615"/>
      <c r="X699" s="615"/>
      <c r="Y699" s="615"/>
      <c r="Z699" s="615"/>
      <c r="AA699" s="615"/>
      <c r="AB699" s="615"/>
      <c r="AC699" s="615"/>
      <c r="AD699" s="615"/>
      <c r="AE699" s="615"/>
      <c r="AF699" s="615"/>
      <c r="AG699" s="615"/>
      <c r="AH699" s="615"/>
      <c r="AI699" s="615"/>
      <c r="AJ699" s="615"/>
      <c r="AK699" s="615"/>
      <c r="AL699" s="615"/>
      <c r="AM699" s="615"/>
      <c r="AN699" s="615"/>
      <c r="AO699" s="615"/>
      <c r="AP699" s="615"/>
      <c r="AQ699" s="615"/>
      <c r="AR699" s="615"/>
      <c r="AS699" s="615"/>
      <c r="AT699" s="615"/>
      <c r="AU699" s="615"/>
      <c r="AV699" s="615"/>
      <c r="AW699" s="615"/>
      <c r="AX699" s="615"/>
      <c r="AY699" s="615"/>
    </row>
    <row r="700" spans="1:51">
      <c r="A700" s="615"/>
      <c r="B700" s="615"/>
      <c r="C700" s="615"/>
      <c r="D700" s="615"/>
      <c r="E700" s="615"/>
      <c r="F700" s="615"/>
      <c r="G700" s="615"/>
      <c r="H700" s="615"/>
      <c r="I700" s="615"/>
      <c r="J700" s="615"/>
      <c r="K700" s="615"/>
      <c r="L700" s="615"/>
      <c r="M700" s="615"/>
      <c r="N700" s="615"/>
      <c r="O700" s="615"/>
      <c r="P700" s="615"/>
      <c r="Q700" s="615"/>
      <c r="R700" s="615"/>
      <c r="S700" s="615"/>
      <c r="T700" s="615"/>
      <c r="U700" s="615"/>
      <c r="V700" s="615"/>
      <c r="W700" s="615"/>
      <c r="X700" s="615"/>
      <c r="Y700" s="615"/>
      <c r="Z700" s="615"/>
      <c r="AA700" s="615"/>
      <c r="AB700" s="615"/>
      <c r="AC700" s="615"/>
      <c r="AD700" s="615"/>
      <c r="AE700" s="615"/>
      <c r="AF700" s="615"/>
      <c r="AG700" s="615"/>
      <c r="AH700" s="615"/>
      <c r="AI700" s="615"/>
      <c r="AJ700" s="615"/>
      <c r="AK700" s="615"/>
      <c r="AL700" s="615"/>
      <c r="AM700" s="615"/>
      <c r="AN700" s="615"/>
      <c r="AO700" s="615"/>
      <c r="AP700" s="615"/>
      <c r="AQ700" s="615"/>
      <c r="AR700" s="615"/>
      <c r="AS700" s="615"/>
      <c r="AT700" s="615"/>
      <c r="AU700" s="615"/>
      <c r="AV700" s="615"/>
      <c r="AW700" s="615"/>
      <c r="AX700" s="615"/>
      <c r="AY700" s="615"/>
    </row>
    <row r="701" spans="1:51">
      <c r="A701" s="615"/>
      <c r="B701" s="615"/>
      <c r="C701" s="615"/>
      <c r="D701" s="615"/>
      <c r="E701" s="615"/>
      <c r="F701" s="615"/>
      <c r="G701" s="615"/>
      <c r="H701" s="615"/>
      <c r="I701" s="615"/>
      <c r="J701" s="615"/>
      <c r="K701" s="615"/>
      <c r="L701" s="615"/>
      <c r="M701" s="615"/>
      <c r="N701" s="615"/>
      <c r="O701" s="615"/>
      <c r="P701" s="615"/>
      <c r="Q701" s="615"/>
      <c r="R701" s="615"/>
      <c r="S701" s="615"/>
      <c r="T701" s="615"/>
      <c r="U701" s="615"/>
      <c r="V701" s="615"/>
      <c r="W701" s="615"/>
      <c r="X701" s="615"/>
      <c r="Y701" s="615"/>
      <c r="Z701" s="615"/>
      <c r="AA701" s="615"/>
      <c r="AB701" s="615"/>
      <c r="AC701" s="615"/>
      <c r="AD701" s="615"/>
      <c r="AE701" s="615"/>
      <c r="AF701" s="615"/>
      <c r="AG701" s="615"/>
      <c r="AH701" s="615"/>
      <c r="AI701" s="615"/>
      <c r="AJ701" s="615"/>
      <c r="AK701" s="615"/>
      <c r="AL701" s="615"/>
      <c r="AM701" s="615"/>
      <c r="AN701" s="615"/>
      <c r="AO701" s="615"/>
      <c r="AP701" s="615"/>
      <c r="AQ701" s="615"/>
      <c r="AR701" s="615"/>
      <c r="AS701" s="615"/>
      <c r="AT701" s="615"/>
      <c r="AU701" s="615"/>
      <c r="AV701" s="615"/>
      <c r="AW701" s="615"/>
      <c r="AX701" s="615"/>
      <c r="AY701" s="615"/>
    </row>
    <row r="702" spans="1:51">
      <c r="A702" s="615"/>
      <c r="B702" s="615"/>
      <c r="C702" s="615"/>
      <c r="D702" s="615"/>
      <c r="E702" s="615"/>
      <c r="F702" s="615"/>
      <c r="G702" s="615"/>
      <c r="H702" s="615"/>
      <c r="I702" s="615"/>
      <c r="J702" s="615"/>
      <c r="K702" s="615"/>
      <c r="L702" s="615"/>
      <c r="M702" s="615"/>
      <c r="N702" s="615"/>
      <c r="O702" s="615"/>
      <c r="P702" s="615"/>
      <c r="Q702" s="615"/>
      <c r="R702" s="615"/>
      <c r="S702" s="615"/>
      <c r="T702" s="615"/>
      <c r="U702" s="615"/>
      <c r="V702" s="615"/>
      <c r="W702" s="615"/>
      <c r="X702" s="615"/>
      <c r="Y702" s="615"/>
      <c r="Z702" s="615"/>
      <c r="AA702" s="615"/>
      <c r="AB702" s="615"/>
      <c r="AC702" s="615"/>
      <c r="AD702" s="615"/>
      <c r="AE702" s="615"/>
      <c r="AF702" s="615"/>
      <c r="AG702" s="615"/>
      <c r="AH702" s="615"/>
      <c r="AI702" s="615"/>
      <c r="AJ702" s="615"/>
      <c r="AK702" s="615"/>
      <c r="AL702" s="615"/>
      <c r="AM702" s="615"/>
      <c r="AN702" s="615"/>
      <c r="AO702" s="615"/>
      <c r="AP702" s="615"/>
      <c r="AQ702" s="615"/>
      <c r="AR702" s="615"/>
      <c r="AS702" s="615"/>
      <c r="AT702" s="615"/>
      <c r="AU702" s="615"/>
      <c r="AV702" s="615"/>
      <c r="AW702" s="615"/>
      <c r="AX702" s="615"/>
      <c r="AY702" s="615"/>
    </row>
    <row r="703" spans="1:51">
      <c r="A703" s="615"/>
      <c r="B703" s="615"/>
      <c r="C703" s="615"/>
      <c r="D703" s="615"/>
      <c r="E703" s="615"/>
      <c r="F703" s="615"/>
      <c r="G703" s="615"/>
      <c r="H703" s="615"/>
      <c r="I703" s="615"/>
      <c r="J703" s="615"/>
      <c r="K703" s="615"/>
      <c r="L703" s="615"/>
      <c r="M703" s="615"/>
      <c r="N703" s="615"/>
      <c r="O703" s="615"/>
      <c r="P703" s="615"/>
      <c r="Q703" s="615"/>
      <c r="R703" s="615"/>
      <c r="S703" s="615"/>
      <c r="T703" s="615"/>
      <c r="U703" s="615"/>
      <c r="V703" s="615"/>
      <c r="W703" s="615"/>
      <c r="X703" s="615"/>
      <c r="Y703" s="615"/>
      <c r="Z703" s="615"/>
      <c r="AA703" s="615"/>
      <c r="AB703" s="615"/>
      <c r="AC703" s="615"/>
      <c r="AD703" s="615"/>
      <c r="AE703" s="615"/>
      <c r="AF703" s="615"/>
      <c r="AG703" s="615"/>
      <c r="AH703" s="615"/>
      <c r="AI703" s="615"/>
      <c r="AJ703" s="615"/>
      <c r="AK703" s="615"/>
      <c r="AL703" s="615"/>
      <c r="AM703" s="615"/>
      <c r="AN703" s="615"/>
      <c r="AO703" s="615"/>
      <c r="AP703" s="615"/>
      <c r="AQ703" s="615"/>
      <c r="AR703" s="615"/>
      <c r="AS703" s="615"/>
      <c r="AT703" s="615"/>
      <c r="AU703" s="615"/>
      <c r="AV703" s="615"/>
      <c r="AW703" s="615"/>
      <c r="AX703" s="615"/>
      <c r="AY703" s="615"/>
    </row>
    <row r="704" spans="1:51">
      <c r="A704" s="615"/>
      <c r="B704" s="615"/>
      <c r="C704" s="615"/>
      <c r="D704" s="615"/>
      <c r="E704" s="615"/>
      <c r="F704" s="615"/>
      <c r="G704" s="615"/>
      <c r="H704" s="615"/>
      <c r="I704" s="615"/>
      <c r="J704" s="615"/>
      <c r="K704" s="615"/>
      <c r="L704" s="615"/>
      <c r="M704" s="615"/>
      <c r="N704" s="615"/>
      <c r="O704" s="615"/>
      <c r="P704" s="615"/>
      <c r="Q704" s="615"/>
      <c r="R704" s="615"/>
      <c r="S704" s="615"/>
      <c r="T704" s="615"/>
      <c r="U704" s="615"/>
      <c r="V704" s="615"/>
      <c r="W704" s="615"/>
      <c r="X704" s="615"/>
      <c r="Y704" s="615"/>
      <c r="Z704" s="615"/>
      <c r="AA704" s="615"/>
      <c r="AB704" s="615"/>
      <c r="AC704" s="615"/>
      <c r="AD704" s="615"/>
      <c r="AE704" s="615"/>
      <c r="AF704" s="615"/>
      <c r="AG704" s="615"/>
      <c r="AH704" s="615"/>
      <c r="AI704" s="615"/>
      <c r="AJ704" s="615"/>
      <c r="AK704" s="615"/>
      <c r="AL704" s="615"/>
      <c r="AM704" s="615"/>
      <c r="AN704" s="615"/>
      <c r="AO704" s="615"/>
      <c r="AP704" s="615"/>
      <c r="AQ704" s="615"/>
      <c r="AR704" s="615"/>
      <c r="AS704" s="615"/>
      <c r="AT704" s="615"/>
      <c r="AU704" s="615"/>
      <c r="AV704" s="615"/>
      <c r="AW704" s="615"/>
      <c r="AX704" s="615"/>
      <c r="AY704" s="615"/>
    </row>
    <row r="705" spans="1:51">
      <c r="A705" s="615"/>
      <c r="B705" s="615"/>
      <c r="C705" s="615"/>
      <c r="D705" s="615"/>
      <c r="E705" s="615"/>
      <c r="F705" s="615"/>
      <c r="G705" s="615"/>
      <c r="H705" s="615"/>
      <c r="I705" s="615"/>
      <c r="J705" s="615"/>
      <c r="K705" s="615"/>
      <c r="L705" s="615"/>
      <c r="M705" s="615"/>
      <c r="N705" s="615"/>
      <c r="O705" s="615"/>
      <c r="P705" s="615"/>
      <c r="Q705" s="615"/>
      <c r="R705" s="615"/>
      <c r="S705" s="615"/>
      <c r="T705" s="615"/>
      <c r="U705" s="615"/>
      <c r="V705" s="615"/>
      <c r="W705" s="615"/>
      <c r="X705" s="615"/>
      <c r="Y705" s="615"/>
      <c r="Z705" s="615"/>
      <c r="AA705" s="615"/>
      <c r="AB705" s="615"/>
      <c r="AC705" s="615"/>
      <c r="AD705" s="615"/>
      <c r="AE705" s="615"/>
      <c r="AF705" s="615"/>
      <c r="AG705" s="615"/>
      <c r="AH705" s="615"/>
      <c r="AI705" s="615"/>
      <c r="AJ705" s="615"/>
      <c r="AK705" s="615"/>
      <c r="AL705" s="615"/>
      <c r="AM705" s="615"/>
      <c r="AN705" s="615"/>
      <c r="AO705" s="615"/>
      <c r="AP705" s="615"/>
      <c r="AQ705" s="615"/>
      <c r="AR705" s="615"/>
      <c r="AS705" s="615"/>
      <c r="AT705" s="615"/>
      <c r="AU705" s="615"/>
      <c r="AV705" s="615"/>
      <c r="AW705" s="615"/>
      <c r="AX705" s="615"/>
      <c r="AY705" s="615"/>
    </row>
    <row r="706" spans="1:51">
      <c r="A706" s="615"/>
      <c r="B706" s="615"/>
      <c r="C706" s="615"/>
      <c r="D706" s="615"/>
      <c r="E706" s="615"/>
      <c r="F706" s="615"/>
      <c r="G706" s="615"/>
      <c r="H706" s="615"/>
      <c r="I706" s="615"/>
      <c r="J706" s="615"/>
      <c r="K706" s="615"/>
      <c r="L706" s="615"/>
      <c r="M706" s="615"/>
      <c r="N706" s="615"/>
      <c r="O706" s="615"/>
      <c r="P706" s="615"/>
      <c r="Q706" s="615"/>
      <c r="R706" s="615"/>
      <c r="S706" s="615"/>
      <c r="T706" s="615"/>
      <c r="U706" s="615"/>
      <c r="V706" s="615"/>
      <c r="W706" s="615"/>
      <c r="X706" s="615"/>
      <c r="Y706" s="615"/>
      <c r="Z706" s="615"/>
      <c r="AA706" s="615"/>
      <c r="AB706" s="615"/>
      <c r="AC706" s="615"/>
      <c r="AD706" s="615"/>
      <c r="AE706" s="615"/>
      <c r="AF706" s="615"/>
      <c r="AG706" s="615"/>
      <c r="AH706" s="615"/>
      <c r="AI706" s="615"/>
      <c r="AJ706" s="615"/>
      <c r="AK706" s="615"/>
      <c r="AL706" s="615"/>
      <c r="AM706" s="615"/>
      <c r="AN706" s="615"/>
      <c r="AO706" s="615"/>
      <c r="AP706" s="615"/>
      <c r="AQ706" s="615"/>
      <c r="AR706" s="615"/>
      <c r="AS706" s="615"/>
      <c r="AT706" s="615"/>
      <c r="AU706" s="615"/>
      <c r="AV706" s="615"/>
      <c r="AW706" s="615"/>
      <c r="AX706" s="615"/>
      <c r="AY706" s="615"/>
    </row>
    <row r="707" spans="1:51">
      <c r="A707" s="615"/>
      <c r="B707" s="615"/>
      <c r="C707" s="615"/>
      <c r="D707" s="615"/>
      <c r="E707" s="615"/>
      <c r="F707" s="615"/>
      <c r="G707" s="615"/>
      <c r="H707" s="615"/>
      <c r="I707" s="615"/>
      <c r="J707" s="615"/>
      <c r="K707" s="615"/>
      <c r="L707" s="615"/>
      <c r="M707" s="615"/>
      <c r="N707" s="615"/>
      <c r="O707" s="615"/>
      <c r="P707" s="615"/>
      <c r="Q707" s="615"/>
      <c r="R707" s="615"/>
      <c r="S707" s="615"/>
      <c r="T707" s="615"/>
      <c r="U707" s="615"/>
      <c r="V707" s="615"/>
      <c r="W707" s="615"/>
      <c r="X707" s="615"/>
      <c r="Y707" s="615"/>
      <c r="Z707" s="615"/>
      <c r="AA707" s="615"/>
      <c r="AB707" s="615"/>
      <c r="AC707" s="615"/>
      <c r="AD707" s="615"/>
      <c r="AE707" s="615"/>
      <c r="AF707" s="615"/>
      <c r="AG707" s="615"/>
      <c r="AH707" s="615"/>
      <c r="AI707" s="615"/>
      <c r="AJ707" s="615"/>
      <c r="AK707" s="615"/>
      <c r="AL707" s="615"/>
      <c r="AM707" s="615"/>
      <c r="AN707" s="615"/>
      <c r="AO707" s="615"/>
      <c r="AP707" s="615"/>
      <c r="AQ707" s="615"/>
      <c r="AR707" s="615"/>
      <c r="AS707" s="615"/>
      <c r="AT707" s="615"/>
      <c r="AU707" s="615"/>
      <c r="AV707" s="615"/>
      <c r="AW707" s="615"/>
      <c r="AX707" s="615"/>
      <c r="AY707" s="615"/>
    </row>
    <row r="708" spans="1:51">
      <c r="A708" s="615"/>
      <c r="B708" s="615"/>
      <c r="C708" s="615"/>
      <c r="D708" s="615"/>
      <c r="E708" s="615"/>
      <c r="F708" s="615"/>
      <c r="G708" s="615"/>
      <c r="H708" s="615"/>
      <c r="I708" s="615"/>
      <c r="J708" s="615"/>
      <c r="K708" s="615"/>
      <c r="L708" s="615"/>
      <c r="M708" s="615"/>
      <c r="N708" s="615"/>
      <c r="O708" s="615"/>
      <c r="P708" s="615"/>
      <c r="Q708" s="615"/>
      <c r="R708" s="615"/>
      <c r="S708" s="615"/>
      <c r="T708" s="615"/>
      <c r="U708" s="615"/>
      <c r="V708" s="615"/>
      <c r="W708" s="615"/>
      <c r="X708" s="615"/>
      <c r="Y708" s="615"/>
      <c r="Z708" s="615"/>
      <c r="AA708" s="615"/>
      <c r="AB708" s="615"/>
      <c r="AC708" s="615"/>
      <c r="AD708" s="615"/>
      <c r="AE708" s="615"/>
      <c r="AF708" s="615"/>
      <c r="AG708" s="615"/>
      <c r="AH708" s="615"/>
      <c r="AI708" s="615"/>
      <c r="AJ708" s="615"/>
      <c r="AK708" s="615"/>
      <c r="AL708" s="615"/>
      <c r="AM708" s="615"/>
      <c r="AN708" s="615"/>
      <c r="AO708" s="615"/>
      <c r="AP708" s="615"/>
      <c r="AQ708" s="615"/>
      <c r="AR708" s="615"/>
      <c r="AS708" s="615"/>
      <c r="AT708" s="615"/>
      <c r="AU708" s="615"/>
      <c r="AV708" s="615"/>
      <c r="AW708" s="615"/>
      <c r="AX708" s="615"/>
      <c r="AY708" s="615"/>
    </row>
    <row r="709" spans="1:51">
      <c r="A709" s="615"/>
      <c r="B709" s="615"/>
      <c r="C709" s="615"/>
      <c r="D709" s="615"/>
      <c r="E709" s="615"/>
      <c r="F709" s="615"/>
      <c r="G709" s="615"/>
      <c r="H709" s="615"/>
      <c r="I709" s="615"/>
      <c r="J709" s="615"/>
      <c r="K709" s="615"/>
      <c r="L709" s="615"/>
      <c r="M709" s="615"/>
      <c r="N709" s="615"/>
      <c r="O709" s="615"/>
      <c r="P709" s="615"/>
      <c r="Q709" s="615"/>
      <c r="R709" s="615"/>
      <c r="S709" s="615"/>
      <c r="T709" s="615"/>
      <c r="U709" s="615"/>
      <c r="V709" s="615"/>
      <c r="W709" s="615"/>
      <c r="X709" s="615"/>
      <c r="Y709" s="615"/>
      <c r="Z709" s="615"/>
      <c r="AA709" s="615"/>
      <c r="AB709" s="615"/>
      <c r="AC709" s="615"/>
      <c r="AD709" s="615"/>
      <c r="AE709" s="615"/>
      <c r="AF709" s="615"/>
      <c r="AG709" s="615"/>
      <c r="AH709" s="615"/>
      <c r="AI709" s="615"/>
      <c r="AJ709" s="615"/>
      <c r="AK709" s="615"/>
      <c r="AL709" s="615"/>
      <c r="AM709" s="615"/>
      <c r="AN709" s="615"/>
      <c r="AO709" s="615"/>
      <c r="AP709" s="615"/>
      <c r="AQ709" s="615"/>
      <c r="AR709" s="615"/>
      <c r="AS709" s="615"/>
      <c r="AT709" s="615"/>
      <c r="AU709" s="615"/>
      <c r="AV709" s="615"/>
      <c r="AW709" s="615"/>
      <c r="AX709" s="615"/>
      <c r="AY709" s="615"/>
    </row>
    <row r="710" spans="1:51">
      <c r="A710" s="615"/>
      <c r="B710" s="615"/>
      <c r="C710" s="615"/>
      <c r="D710" s="615"/>
      <c r="E710" s="615"/>
      <c r="F710" s="615"/>
      <c r="G710" s="615"/>
      <c r="H710" s="615"/>
      <c r="I710" s="615"/>
      <c r="J710" s="615"/>
      <c r="K710" s="615"/>
      <c r="L710" s="615"/>
      <c r="M710" s="615"/>
      <c r="N710" s="615"/>
      <c r="O710" s="615"/>
      <c r="P710" s="615"/>
      <c r="Q710" s="615"/>
      <c r="R710" s="615"/>
      <c r="S710" s="615"/>
      <c r="T710" s="615"/>
      <c r="U710" s="615"/>
      <c r="V710" s="615"/>
      <c r="W710" s="615"/>
      <c r="X710" s="615"/>
      <c r="Y710" s="615"/>
      <c r="Z710" s="615"/>
      <c r="AA710" s="615"/>
      <c r="AB710" s="615"/>
      <c r="AC710" s="615"/>
      <c r="AD710" s="615"/>
      <c r="AE710" s="615"/>
      <c r="AF710" s="615"/>
      <c r="AG710" s="615"/>
      <c r="AH710" s="615"/>
      <c r="AI710" s="615"/>
      <c r="AJ710" s="615"/>
      <c r="AK710" s="615"/>
      <c r="AL710" s="615"/>
      <c r="AM710" s="615"/>
      <c r="AN710" s="615"/>
      <c r="AO710" s="615"/>
      <c r="AP710" s="615"/>
      <c r="AQ710" s="615"/>
      <c r="AR710" s="615"/>
      <c r="AS710" s="615"/>
      <c r="AT710" s="615"/>
      <c r="AU710" s="615"/>
      <c r="AV710" s="615"/>
      <c r="AW710" s="615"/>
      <c r="AX710" s="615"/>
      <c r="AY710" s="615"/>
    </row>
    <row r="711" spans="1:51">
      <c r="A711" s="615"/>
      <c r="B711" s="615"/>
      <c r="C711" s="615"/>
      <c r="D711" s="615"/>
      <c r="E711" s="615"/>
      <c r="F711" s="615"/>
      <c r="G711" s="615"/>
      <c r="H711" s="615"/>
      <c r="I711" s="615"/>
      <c r="J711" s="615"/>
      <c r="K711" s="615"/>
      <c r="L711" s="615"/>
      <c r="M711" s="615"/>
      <c r="N711" s="615"/>
      <c r="O711" s="615"/>
      <c r="P711" s="615"/>
      <c r="Q711" s="615"/>
      <c r="R711" s="615"/>
      <c r="S711" s="615"/>
      <c r="T711" s="615"/>
      <c r="U711" s="615"/>
      <c r="V711" s="615"/>
      <c r="W711" s="615"/>
      <c r="X711" s="615"/>
      <c r="Y711" s="615"/>
      <c r="Z711" s="615"/>
      <c r="AA711" s="615"/>
      <c r="AB711" s="615"/>
      <c r="AC711" s="615"/>
      <c r="AD711" s="615"/>
      <c r="AE711" s="615"/>
      <c r="AF711" s="615"/>
      <c r="AG711" s="615"/>
      <c r="AH711" s="615"/>
      <c r="AI711" s="615"/>
      <c r="AJ711" s="615"/>
      <c r="AK711" s="615"/>
      <c r="AL711" s="615"/>
      <c r="AM711" s="615"/>
      <c r="AN711" s="615"/>
      <c r="AO711" s="615"/>
      <c r="AP711" s="615"/>
      <c r="AQ711" s="615"/>
      <c r="AR711" s="615"/>
      <c r="AS711" s="615"/>
      <c r="AT711" s="615"/>
      <c r="AU711" s="615"/>
      <c r="AV711" s="615"/>
      <c r="AW711" s="615"/>
      <c r="AX711" s="615"/>
      <c r="AY711" s="615"/>
    </row>
    <row r="712" spans="1:51">
      <c r="A712" s="615"/>
      <c r="B712" s="615"/>
      <c r="C712" s="615"/>
      <c r="D712" s="615"/>
      <c r="E712" s="615"/>
      <c r="F712" s="615"/>
      <c r="G712" s="615"/>
      <c r="H712" s="615"/>
      <c r="I712" s="615"/>
      <c r="J712" s="615"/>
      <c r="K712" s="615"/>
      <c r="L712" s="615"/>
      <c r="M712" s="615"/>
      <c r="N712" s="615"/>
      <c r="O712" s="615"/>
      <c r="P712" s="615"/>
      <c r="Q712" s="615"/>
      <c r="R712" s="615"/>
      <c r="S712" s="615"/>
      <c r="T712" s="615"/>
      <c r="U712" s="615"/>
      <c r="V712" s="615"/>
      <c r="W712" s="615"/>
      <c r="X712" s="615"/>
      <c r="Y712" s="615"/>
      <c r="Z712" s="615"/>
      <c r="AA712" s="615"/>
      <c r="AB712" s="615"/>
      <c r="AC712" s="615"/>
      <c r="AD712" s="615"/>
      <c r="AE712" s="615"/>
      <c r="AF712" s="615"/>
      <c r="AG712" s="615"/>
      <c r="AH712" s="615"/>
      <c r="AI712" s="615"/>
      <c r="AJ712" s="615"/>
      <c r="AK712" s="615"/>
      <c r="AL712" s="615"/>
      <c r="AM712" s="615"/>
      <c r="AN712" s="615"/>
      <c r="AO712" s="615"/>
      <c r="AP712" s="615"/>
      <c r="AQ712" s="615"/>
      <c r="AR712" s="615"/>
      <c r="AS712" s="615"/>
      <c r="AT712" s="615"/>
      <c r="AU712" s="615"/>
      <c r="AV712" s="615"/>
      <c r="AW712" s="615"/>
      <c r="AX712" s="615"/>
      <c r="AY712" s="615"/>
    </row>
    <row r="713" spans="1:51">
      <c r="A713" s="615"/>
      <c r="B713" s="615"/>
      <c r="C713" s="615"/>
      <c r="D713" s="615"/>
      <c r="E713" s="615"/>
      <c r="F713" s="615"/>
      <c r="G713" s="615"/>
      <c r="H713" s="615"/>
      <c r="I713" s="615"/>
      <c r="J713" s="615"/>
      <c r="K713" s="615"/>
      <c r="L713" s="615"/>
      <c r="M713" s="615"/>
      <c r="N713" s="615"/>
      <c r="O713" s="615"/>
      <c r="P713" s="615"/>
      <c r="Q713" s="615"/>
      <c r="R713" s="615"/>
      <c r="S713" s="615"/>
      <c r="T713" s="615"/>
      <c r="U713" s="615"/>
      <c r="V713" s="615"/>
      <c r="W713" s="615"/>
      <c r="X713" s="615"/>
      <c r="Y713" s="615"/>
      <c r="Z713" s="615"/>
      <c r="AA713" s="615"/>
      <c r="AB713" s="615"/>
      <c r="AC713" s="615"/>
      <c r="AD713" s="615"/>
      <c r="AE713" s="615"/>
      <c r="AF713" s="615"/>
      <c r="AG713" s="615"/>
      <c r="AH713" s="615"/>
      <c r="AI713" s="615"/>
      <c r="AJ713" s="615"/>
      <c r="AK713" s="615"/>
      <c r="AL713" s="615"/>
      <c r="AM713" s="615"/>
      <c r="AN713" s="615"/>
      <c r="AO713" s="615"/>
      <c r="AP713" s="615"/>
      <c r="AQ713" s="615"/>
      <c r="AR713" s="615"/>
      <c r="AS713" s="615"/>
      <c r="AT713" s="615"/>
      <c r="AU713" s="615"/>
      <c r="AV713" s="615"/>
      <c r="AW713" s="615"/>
      <c r="AX713" s="615"/>
      <c r="AY713" s="615"/>
    </row>
    <row r="714" spans="1:51">
      <c r="A714" s="615"/>
      <c r="B714" s="615"/>
      <c r="C714" s="615"/>
      <c r="D714" s="615"/>
      <c r="E714" s="615"/>
      <c r="F714" s="615"/>
      <c r="G714" s="615"/>
      <c r="H714" s="615"/>
      <c r="I714" s="615"/>
      <c r="J714" s="615"/>
      <c r="K714" s="615"/>
      <c r="L714" s="615"/>
      <c r="M714" s="615"/>
      <c r="N714" s="615"/>
      <c r="O714" s="615"/>
      <c r="P714" s="615"/>
      <c r="Q714" s="615"/>
      <c r="R714" s="615"/>
      <c r="S714" s="615"/>
      <c r="T714" s="615"/>
      <c r="U714" s="615"/>
      <c r="V714" s="615"/>
      <c r="W714" s="615"/>
      <c r="X714" s="615"/>
      <c r="Y714" s="615"/>
      <c r="Z714" s="615"/>
      <c r="AA714" s="615"/>
      <c r="AB714" s="615"/>
      <c r="AC714" s="615"/>
      <c r="AD714" s="615"/>
      <c r="AE714" s="615"/>
      <c r="AF714" s="615"/>
      <c r="AG714" s="615"/>
      <c r="AH714" s="615"/>
      <c r="AI714" s="615"/>
      <c r="AJ714" s="615"/>
      <c r="AK714" s="615"/>
      <c r="AL714" s="615"/>
      <c r="AM714" s="615"/>
      <c r="AN714" s="615"/>
      <c r="AO714" s="615"/>
      <c r="AP714" s="615"/>
      <c r="AQ714" s="615"/>
      <c r="AR714" s="615"/>
      <c r="AS714" s="615"/>
      <c r="AT714" s="615"/>
      <c r="AU714" s="615"/>
      <c r="AV714" s="615"/>
      <c r="AW714" s="615"/>
      <c r="AX714" s="615"/>
      <c r="AY714" s="615"/>
    </row>
    <row r="715" spans="1:51">
      <c r="A715" s="615"/>
      <c r="B715" s="615"/>
      <c r="C715" s="615"/>
      <c r="D715" s="615"/>
      <c r="E715" s="615"/>
      <c r="F715" s="615"/>
      <c r="G715" s="615"/>
      <c r="H715" s="615"/>
      <c r="I715" s="615"/>
      <c r="J715" s="615"/>
      <c r="K715" s="615"/>
      <c r="L715" s="615"/>
      <c r="M715" s="615"/>
      <c r="N715" s="615"/>
      <c r="O715" s="615"/>
      <c r="P715" s="615"/>
      <c r="Q715" s="615"/>
      <c r="R715" s="615"/>
      <c r="S715" s="615"/>
      <c r="T715" s="615"/>
      <c r="U715" s="615"/>
      <c r="V715" s="615"/>
      <c r="W715" s="615"/>
      <c r="X715" s="615"/>
      <c r="Y715" s="615"/>
      <c r="Z715" s="615"/>
      <c r="AA715" s="615"/>
      <c r="AB715" s="615"/>
      <c r="AC715" s="615"/>
      <c r="AD715" s="615"/>
      <c r="AE715" s="615"/>
      <c r="AF715" s="615"/>
      <c r="AG715" s="615"/>
      <c r="AH715" s="615"/>
      <c r="AI715" s="615"/>
      <c r="AJ715" s="615"/>
      <c r="AK715" s="615"/>
      <c r="AL715" s="615"/>
      <c r="AM715" s="615"/>
      <c r="AN715" s="615"/>
      <c r="AO715" s="615"/>
      <c r="AP715" s="615"/>
      <c r="AQ715" s="615"/>
      <c r="AR715" s="615"/>
      <c r="AS715" s="615"/>
      <c r="AT715" s="615"/>
      <c r="AU715" s="615"/>
      <c r="AV715" s="615"/>
      <c r="AW715" s="615"/>
      <c r="AX715" s="615"/>
      <c r="AY715" s="615"/>
    </row>
    <row r="716" spans="1:51">
      <c r="A716" s="615"/>
      <c r="B716" s="615"/>
      <c r="C716" s="615"/>
      <c r="D716" s="615"/>
      <c r="E716" s="615"/>
      <c r="F716" s="615"/>
      <c r="G716" s="615"/>
      <c r="H716" s="615"/>
      <c r="I716" s="615"/>
      <c r="J716" s="615"/>
      <c r="K716" s="615"/>
      <c r="L716" s="615"/>
      <c r="M716" s="615"/>
      <c r="N716" s="615"/>
      <c r="O716" s="615"/>
      <c r="P716" s="615"/>
      <c r="Q716" s="615"/>
      <c r="R716" s="615"/>
      <c r="S716" s="615"/>
      <c r="T716" s="615"/>
      <c r="U716" s="615"/>
      <c r="V716" s="615"/>
      <c r="W716" s="615"/>
      <c r="X716" s="615"/>
      <c r="Y716" s="615"/>
      <c r="Z716" s="615"/>
      <c r="AA716" s="615"/>
      <c r="AB716" s="615"/>
      <c r="AC716" s="615"/>
      <c r="AD716" s="615"/>
      <c r="AE716" s="615"/>
      <c r="AF716" s="615"/>
      <c r="AG716" s="615"/>
      <c r="AH716" s="615"/>
      <c r="AI716" s="615"/>
      <c r="AJ716" s="615"/>
      <c r="AK716" s="615"/>
      <c r="AL716" s="615"/>
      <c r="AM716" s="615"/>
      <c r="AN716" s="615"/>
      <c r="AO716" s="615"/>
      <c r="AP716" s="615"/>
      <c r="AQ716" s="615"/>
      <c r="AR716" s="615"/>
      <c r="AS716" s="615"/>
      <c r="AT716" s="615"/>
      <c r="AU716" s="615"/>
      <c r="AV716" s="615"/>
      <c r="AW716" s="615"/>
      <c r="AX716" s="615"/>
      <c r="AY716" s="615"/>
    </row>
    <row r="717" spans="1:51">
      <c r="A717" s="615"/>
      <c r="B717" s="615"/>
      <c r="C717" s="615"/>
      <c r="D717" s="615"/>
      <c r="E717" s="615"/>
      <c r="F717" s="615"/>
      <c r="G717" s="615"/>
      <c r="H717" s="615"/>
      <c r="I717" s="615"/>
      <c r="J717" s="615"/>
      <c r="K717" s="615"/>
      <c r="L717" s="615"/>
      <c r="M717" s="615"/>
      <c r="N717" s="615"/>
      <c r="O717" s="615"/>
      <c r="P717" s="615"/>
      <c r="Q717" s="615"/>
      <c r="R717" s="615"/>
      <c r="S717" s="615"/>
      <c r="T717" s="615"/>
      <c r="U717" s="615"/>
      <c r="V717" s="615"/>
      <c r="W717" s="615"/>
      <c r="X717" s="615"/>
      <c r="Y717" s="615"/>
      <c r="Z717" s="615"/>
      <c r="AA717" s="615"/>
      <c r="AB717" s="615"/>
      <c r="AC717" s="615"/>
      <c r="AD717" s="615"/>
      <c r="AE717" s="615"/>
      <c r="AF717" s="615"/>
      <c r="AG717" s="615"/>
      <c r="AH717" s="615"/>
      <c r="AI717" s="615"/>
      <c r="AJ717" s="615"/>
      <c r="AK717" s="615"/>
      <c r="AL717" s="615"/>
      <c r="AM717" s="615"/>
      <c r="AN717" s="615"/>
      <c r="AO717" s="615"/>
      <c r="AP717" s="615"/>
      <c r="AQ717" s="615"/>
      <c r="AR717" s="615"/>
      <c r="AS717" s="615"/>
      <c r="AT717" s="615"/>
      <c r="AU717" s="615"/>
      <c r="AV717" s="615"/>
      <c r="AW717" s="615"/>
      <c r="AX717" s="615"/>
      <c r="AY717" s="615"/>
    </row>
    <row r="718" spans="1:51">
      <c r="A718" s="615"/>
      <c r="B718" s="615"/>
      <c r="C718" s="615"/>
      <c r="D718" s="615"/>
      <c r="E718" s="615"/>
      <c r="F718" s="615"/>
      <c r="G718" s="615"/>
      <c r="H718" s="615"/>
      <c r="I718" s="615"/>
      <c r="J718" s="615"/>
      <c r="K718" s="615"/>
      <c r="L718" s="615"/>
      <c r="M718" s="615"/>
      <c r="N718" s="615"/>
      <c r="O718" s="615"/>
      <c r="P718" s="615"/>
      <c r="Q718" s="615"/>
      <c r="R718" s="615"/>
      <c r="S718" s="615"/>
      <c r="T718" s="615"/>
      <c r="U718" s="615"/>
      <c r="V718" s="615"/>
      <c r="W718" s="615"/>
      <c r="X718" s="615"/>
      <c r="Y718" s="615"/>
      <c r="Z718" s="615"/>
      <c r="AA718" s="615"/>
      <c r="AB718" s="615"/>
      <c r="AC718" s="615"/>
      <c r="AD718" s="615"/>
      <c r="AE718" s="615"/>
      <c r="AF718" s="615"/>
      <c r="AG718" s="615"/>
      <c r="AH718" s="615"/>
      <c r="AI718" s="615"/>
      <c r="AJ718" s="615"/>
      <c r="AK718" s="615"/>
      <c r="AL718" s="615"/>
      <c r="AM718" s="615"/>
      <c r="AN718" s="615"/>
      <c r="AO718" s="615"/>
      <c r="AP718" s="615"/>
      <c r="AQ718" s="615"/>
      <c r="AR718" s="615"/>
      <c r="AS718" s="615"/>
      <c r="AT718" s="615"/>
      <c r="AU718" s="615"/>
      <c r="AV718" s="615"/>
      <c r="AW718" s="615"/>
      <c r="AX718" s="615"/>
      <c r="AY718" s="615"/>
    </row>
    <row r="719" spans="1:51">
      <c r="A719" s="615"/>
      <c r="B719" s="615"/>
      <c r="C719" s="615"/>
      <c r="D719" s="615"/>
      <c r="E719" s="615"/>
      <c r="F719" s="615"/>
      <c r="G719" s="615"/>
      <c r="H719" s="615"/>
      <c r="I719" s="615"/>
      <c r="J719" s="615"/>
      <c r="K719" s="615"/>
      <c r="L719" s="615"/>
      <c r="M719" s="615"/>
      <c r="N719" s="615"/>
      <c r="O719" s="615"/>
      <c r="P719" s="615"/>
      <c r="Q719" s="615"/>
      <c r="R719" s="615"/>
      <c r="S719" s="615"/>
      <c r="T719" s="615"/>
      <c r="U719" s="615"/>
      <c r="V719" s="615"/>
      <c r="W719" s="615"/>
      <c r="X719" s="615"/>
      <c r="Y719" s="615"/>
      <c r="Z719" s="615"/>
      <c r="AA719" s="615"/>
      <c r="AB719" s="615"/>
      <c r="AC719" s="615"/>
      <c r="AD719" s="615"/>
      <c r="AE719" s="615"/>
      <c r="AF719" s="615"/>
      <c r="AG719" s="615"/>
      <c r="AH719" s="615"/>
      <c r="AI719" s="615"/>
      <c r="AJ719" s="615"/>
      <c r="AK719" s="615"/>
      <c r="AL719" s="615"/>
      <c r="AM719" s="615"/>
      <c r="AN719" s="615"/>
      <c r="AO719" s="615"/>
      <c r="AP719" s="615"/>
      <c r="AQ719" s="615"/>
      <c r="AR719" s="615"/>
      <c r="AS719" s="615"/>
      <c r="AT719" s="615"/>
      <c r="AU719" s="615"/>
      <c r="AV719" s="615"/>
      <c r="AW719" s="615"/>
      <c r="AX719" s="615"/>
      <c r="AY719" s="615"/>
    </row>
    <row r="720" spans="1:51">
      <c r="A720" s="615"/>
      <c r="B720" s="615"/>
      <c r="C720" s="615"/>
      <c r="D720" s="615"/>
      <c r="E720" s="615"/>
      <c r="F720" s="615"/>
      <c r="G720" s="615"/>
      <c r="H720" s="615"/>
      <c r="I720" s="615"/>
      <c r="J720" s="615"/>
      <c r="K720" s="615"/>
      <c r="L720" s="615"/>
      <c r="M720" s="615"/>
      <c r="N720" s="615"/>
      <c r="O720" s="615"/>
      <c r="P720" s="615"/>
      <c r="Q720" s="615"/>
      <c r="R720" s="615"/>
      <c r="S720" s="615"/>
      <c r="T720" s="615"/>
      <c r="U720" s="615"/>
      <c r="V720" s="615"/>
      <c r="W720" s="615"/>
      <c r="X720" s="615"/>
      <c r="Y720" s="615"/>
      <c r="Z720" s="615"/>
      <c r="AA720" s="615"/>
      <c r="AB720" s="615"/>
      <c r="AC720" s="615"/>
      <c r="AD720" s="615"/>
      <c r="AE720" s="615"/>
      <c r="AF720" s="615"/>
      <c r="AG720" s="615"/>
      <c r="AH720" s="615"/>
      <c r="AI720" s="615"/>
      <c r="AJ720" s="615"/>
      <c r="AK720" s="615"/>
      <c r="AL720" s="615"/>
      <c r="AM720" s="615"/>
      <c r="AN720" s="615"/>
      <c r="AO720" s="615"/>
      <c r="AP720" s="615"/>
      <c r="AQ720" s="615"/>
      <c r="AR720" s="615"/>
      <c r="AS720" s="615"/>
      <c r="AT720" s="615"/>
      <c r="AU720" s="615"/>
      <c r="AV720" s="615"/>
      <c r="AW720" s="615"/>
      <c r="AX720" s="615"/>
      <c r="AY720" s="615"/>
    </row>
    <row r="721" spans="1:51">
      <c r="A721" s="615"/>
      <c r="B721" s="615"/>
      <c r="C721" s="615"/>
      <c r="D721" s="615"/>
      <c r="E721" s="615"/>
      <c r="F721" s="615"/>
      <c r="G721" s="615"/>
      <c r="H721" s="615"/>
      <c r="I721" s="615"/>
      <c r="J721" s="615"/>
      <c r="K721" s="615"/>
      <c r="L721" s="615"/>
      <c r="M721" s="615"/>
      <c r="N721" s="615"/>
      <c r="O721" s="615"/>
      <c r="P721" s="615"/>
      <c r="Q721" s="615"/>
      <c r="R721" s="615"/>
      <c r="S721" s="615"/>
      <c r="T721" s="615"/>
      <c r="U721" s="615"/>
      <c r="V721" s="615"/>
      <c r="W721" s="615"/>
      <c r="X721" s="615"/>
      <c r="Y721" s="615"/>
      <c r="Z721" s="615"/>
      <c r="AA721" s="615"/>
      <c r="AB721" s="615"/>
      <c r="AC721" s="615"/>
      <c r="AD721" s="615"/>
      <c r="AE721" s="615"/>
      <c r="AF721" s="615"/>
      <c r="AG721" s="615"/>
      <c r="AH721" s="615"/>
      <c r="AI721" s="615"/>
      <c r="AJ721" s="615"/>
      <c r="AK721" s="615"/>
      <c r="AL721" s="615"/>
      <c r="AM721" s="615"/>
      <c r="AN721" s="615"/>
      <c r="AO721" s="615"/>
      <c r="AP721" s="615"/>
      <c r="AQ721" s="615"/>
      <c r="AR721" s="615"/>
      <c r="AS721" s="615"/>
      <c r="AT721" s="615"/>
      <c r="AU721" s="615"/>
      <c r="AV721" s="615"/>
      <c r="AW721" s="615"/>
      <c r="AX721" s="615"/>
      <c r="AY721" s="615"/>
    </row>
    <row r="722" spans="1:51">
      <c r="A722" s="615"/>
      <c r="B722" s="615"/>
      <c r="C722" s="615"/>
      <c r="D722" s="615"/>
      <c r="E722" s="615"/>
      <c r="F722" s="615"/>
      <c r="G722" s="615"/>
      <c r="H722" s="615"/>
      <c r="I722" s="615"/>
      <c r="J722" s="615"/>
      <c r="K722" s="615"/>
      <c r="L722" s="615"/>
      <c r="M722" s="615"/>
      <c r="N722" s="615"/>
      <c r="O722" s="615"/>
      <c r="P722" s="615"/>
      <c r="Q722" s="615"/>
      <c r="R722" s="615"/>
      <c r="S722" s="615"/>
      <c r="T722" s="615"/>
      <c r="U722" s="615"/>
      <c r="V722" s="615"/>
      <c r="W722" s="615"/>
      <c r="X722" s="615"/>
      <c r="Y722" s="615"/>
      <c r="Z722" s="615"/>
      <c r="AA722" s="615"/>
      <c r="AB722" s="615"/>
      <c r="AC722" s="615"/>
      <c r="AD722" s="615"/>
      <c r="AE722" s="615"/>
      <c r="AF722" s="615"/>
      <c r="AG722" s="615"/>
      <c r="AH722" s="615"/>
      <c r="AI722" s="615"/>
      <c r="AJ722" s="615"/>
      <c r="AK722" s="615"/>
      <c r="AL722" s="615"/>
      <c r="AM722" s="615"/>
      <c r="AN722" s="615"/>
      <c r="AO722" s="615"/>
      <c r="AP722" s="615"/>
      <c r="AQ722" s="615"/>
      <c r="AR722" s="615"/>
      <c r="AS722" s="615"/>
      <c r="AT722" s="615"/>
      <c r="AU722" s="615"/>
      <c r="AV722" s="615"/>
      <c r="AW722" s="615"/>
      <c r="AX722" s="615"/>
      <c r="AY722" s="615"/>
    </row>
    <row r="723" spans="1:51">
      <c r="A723" s="615"/>
      <c r="B723" s="615"/>
      <c r="C723" s="615"/>
      <c r="D723" s="615"/>
      <c r="E723" s="615"/>
      <c r="F723" s="615"/>
      <c r="G723" s="615"/>
      <c r="H723" s="615"/>
      <c r="I723" s="615"/>
      <c r="J723" s="615"/>
      <c r="K723" s="615"/>
      <c r="L723" s="615"/>
      <c r="M723" s="615"/>
      <c r="N723" s="615"/>
      <c r="O723" s="615"/>
      <c r="P723" s="615"/>
      <c r="Q723" s="615"/>
      <c r="R723" s="615"/>
      <c r="S723" s="615"/>
      <c r="T723" s="615"/>
      <c r="U723" s="615"/>
      <c r="V723" s="615"/>
      <c r="W723" s="615"/>
      <c r="X723" s="615"/>
      <c r="Y723" s="615"/>
      <c r="Z723" s="615"/>
      <c r="AA723" s="615"/>
      <c r="AB723" s="615"/>
      <c r="AC723" s="615"/>
      <c r="AD723" s="615"/>
      <c r="AE723" s="615"/>
      <c r="AF723" s="615"/>
      <c r="AG723" s="615"/>
      <c r="AH723" s="615"/>
      <c r="AI723" s="615"/>
      <c r="AJ723" s="615"/>
      <c r="AK723" s="615"/>
      <c r="AL723" s="615"/>
      <c r="AM723" s="615"/>
      <c r="AN723" s="615"/>
      <c r="AO723" s="615"/>
      <c r="AP723" s="615"/>
      <c r="AQ723" s="615"/>
      <c r="AR723" s="615"/>
      <c r="AS723" s="615"/>
      <c r="AT723" s="615"/>
      <c r="AU723" s="615"/>
      <c r="AV723" s="615"/>
      <c r="AW723" s="615"/>
      <c r="AX723" s="615"/>
      <c r="AY723" s="615"/>
    </row>
    <row r="724" spans="1:51">
      <c r="A724" s="615"/>
      <c r="B724" s="615"/>
      <c r="C724" s="615"/>
      <c r="D724" s="615"/>
      <c r="E724" s="615"/>
      <c r="F724" s="615"/>
      <c r="G724" s="615"/>
      <c r="H724" s="615"/>
      <c r="I724" s="615"/>
      <c r="J724" s="615"/>
      <c r="K724" s="615"/>
      <c r="L724" s="615"/>
      <c r="M724" s="615"/>
      <c r="N724" s="615"/>
      <c r="O724" s="615"/>
      <c r="P724" s="615"/>
      <c r="Q724" s="615"/>
      <c r="R724" s="615"/>
      <c r="S724" s="615"/>
      <c r="T724" s="615"/>
      <c r="U724" s="615"/>
      <c r="V724" s="615"/>
      <c r="W724" s="615"/>
      <c r="X724" s="615"/>
      <c r="Y724" s="615"/>
      <c r="Z724" s="615"/>
      <c r="AA724" s="615"/>
      <c r="AB724" s="615"/>
      <c r="AC724" s="615"/>
      <c r="AD724" s="615"/>
      <c r="AE724" s="615"/>
      <c r="AF724" s="615"/>
      <c r="AG724" s="615"/>
      <c r="AH724" s="615"/>
      <c r="AI724" s="615"/>
      <c r="AJ724" s="615"/>
      <c r="AK724" s="615"/>
      <c r="AL724" s="615"/>
      <c r="AM724" s="615"/>
      <c r="AN724" s="615"/>
      <c r="AO724" s="615"/>
      <c r="AP724" s="615"/>
      <c r="AQ724" s="615"/>
      <c r="AR724" s="615"/>
      <c r="AS724" s="615"/>
      <c r="AT724" s="615"/>
      <c r="AU724" s="615"/>
      <c r="AV724" s="615"/>
      <c r="AW724" s="615"/>
      <c r="AX724" s="615"/>
      <c r="AY724" s="615"/>
    </row>
    <row r="725" spans="1:51">
      <c r="A725" s="615"/>
      <c r="B725" s="615"/>
      <c r="C725" s="615"/>
      <c r="D725" s="615"/>
      <c r="E725" s="615"/>
      <c r="F725" s="615"/>
      <c r="G725" s="615"/>
      <c r="H725" s="615"/>
      <c r="I725" s="615"/>
      <c r="J725" s="615"/>
      <c r="K725" s="615"/>
      <c r="L725" s="615"/>
      <c r="M725" s="615"/>
      <c r="N725" s="615"/>
      <c r="O725" s="615"/>
      <c r="P725" s="615"/>
      <c r="Q725" s="615"/>
      <c r="R725" s="615"/>
      <c r="S725" s="615"/>
      <c r="T725" s="615"/>
      <c r="U725" s="615"/>
      <c r="V725" s="615"/>
      <c r="W725" s="615"/>
      <c r="X725" s="615"/>
      <c r="Y725" s="615"/>
      <c r="Z725" s="615"/>
      <c r="AA725" s="615"/>
      <c r="AB725" s="615"/>
      <c r="AC725" s="615"/>
      <c r="AD725" s="615"/>
      <c r="AE725" s="615"/>
      <c r="AF725" s="615"/>
      <c r="AG725" s="615"/>
      <c r="AH725" s="615"/>
      <c r="AI725" s="615"/>
      <c r="AJ725" s="615"/>
      <c r="AK725" s="615"/>
      <c r="AL725" s="615"/>
      <c r="AM725" s="615"/>
      <c r="AN725" s="615"/>
      <c r="AO725" s="615"/>
      <c r="AP725" s="615"/>
      <c r="AQ725" s="615"/>
      <c r="AR725" s="615"/>
      <c r="AS725" s="615"/>
      <c r="AT725" s="615"/>
      <c r="AU725" s="615"/>
      <c r="AV725" s="615"/>
      <c r="AW725" s="615"/>
      <c r="AX725" s="615"/>
      <c r="AY725" s="615"/>
    </row>
    <row r="726" spans="1:51">
      <c r="A726" s="615"/>
      <c r="B726" s="615"/>
      <c r="C726" s="615"/>
      <c r="D726" s="615"/>
      <c r="E726" s="615"/>
      <c r="F726" s="615"/>
      <c r="G726" s="615"/>
      <c r="H726" s="615"/>
      <c r="I726" s="615"/>
      <c r="J726" s="615"/>
      <c r="K726" s="615"/>
      <c r="L726" s="615"/>
      <c r="M726" s="615"/>
      <c r="N726" s="615"/>
      <c r="O726" s="615"/>
      <c r="P726" s="615"/>
      <c r="Q726" s="615"/>
      <c r="R726" s="615"/>
      <c r="S726" s="615"/>
      <c r="T726" s="615"/>
      <c r="U726" s="615"/>
      <c r="V726" s="615"/>
      <c r="W726" s="615"/>
      <c r="X726" s="615"/>
      <c r="Y726" s="615"/>
      <c r="Z726" s="615"/>
      <c r="AA726" s="615"/>
      <c r="AB726" s="615"/>
      <c r="AC726" s="615"/>
      <c r="AD726" s="615"/>
      <c r="AE726" s="615"/>
      <c r="AF726" s="615"/>
      <c r="AG726" s="615"/>
      <c r="AH726" s="615"/>
      <c r="AI726" s="615"/>
      <c r="AJ726" s="615"/>
      <c r="AK726" s="615"/>
      <c r="AL726" s="615"/>
      <c r="AM726" s="615"/>
      <c r="AN726" s="615"/>
      <c r="AO726" s="615"/>
      <c r="AP726" s="615"/>
      <c r="AQ726" s="615"/>
      <c r="AR726" s="615"/>
      <c r="AS726" s="615"/>
      <c r="AT726" s="615"/>
      <c r="AU726" s="615"/>
      <c r="AV726" s="615"/>
      <c r="AW726" s="615"/>
      <c r="AX726" s="615"/>
      <c r="AY726" s="615"/>
    </row>
    <row r="727" spans="1:51">
      <c r="A727" s="615"/>
      <c r="B727" s="615"/>
      <c r="C727" s="615"/>
      <c r="D727" s="615"/>
      <c r="E727" s="615"/>
      <c r="F727" s="615"/>
      <c r="G727" s="615"/>
      <c r="H727" s="615"/>
      <c r="I727" s="615"/>
      <c r="J727" s="615"/>
      <c r="K727" s="615"/>
      <c r="L727" s="615"/>
      <c r="M727" s="615"/>
      <c r="N727" s="615"/>
      <c r="O727" s="615"/>
      <c r="P727" s="615"/>
      <c r="Q727" s="615"/>
      <c r="R727" s="615"/>
      <c r="S727" s="615"/>
      <c r="T727" s="615"/>
      <c r="U727" s="615"/>
      <c r="V727" s="615"/>
      <c r="W727" s="615"/>
      <c r="X727" s="615"/>
      <c r="Y727" s="615"/>
      <c r="Z727" s="615"/>
      <c r="AA727" s="615"/>
      <c r="AB727" s="615"/>
      <c r="AC727" s="615"/>
      <c r="AD727" s="615"/>
      <c r="AE727" s="615"/>
      <c r="AF727" s="615"/>
      <c r="AG727" s="615"/>
      <c r="AH727" s="615"/>
      <c r="AI727" s="615"/>
      <c r="AJ727" s="615"/>
      <c r="AK727" s="615"/>
      <c r="AL727" s="615"/>
      <c r="AM727" s="615"/>
      <c r="AN727" s="615"/>
      <c r="AO727" s="615"/>
      <c r="AP727" s="615"/>
      <c r="AQ727" s="615"/>
      <c r="AR727" s="615"/>
      <c r="AS727" s="615"/>
      <c r="AT727" s="615"/>
      <c r="AU727" s="615"/>
      <c r="AV727" s="615"/>
      <c r="AW727" s="615"/>
      <c r="AX727" s="615"/>
      <c r="AY727" s="615"/>
    </row>
    <row r="728" spans="1:51">
      <c r="A728" s="615"/>
      <c r="B728" s="615"/>
      <c r="C728" s="615"/>
      <c r="D728" s="615"/>
      <c r="E728" s="615"/>
      <c r="F728" s="615"/>
      <c r="G728" s="615"/>
      <c r="H728" s="615"/>
      <c r="I728" s="615"/>
      <c r="J728" s="615"/>
      <c r="K728" s="615"/>
      <c r="L728" s="615"/>
      <c r="M728" s="615"/>
      <c r="N728" s="615"/>
      <c r="O728" s="615"/>
      <c r="P728" s="615"/>
      <c r="Q728" s="615"/>
      <c r="R728" s="615"/>
      <c r="S728" s="615"/>
      <c r="T728" s="615"/>
      <c r="U728" s="615"/>
      <c r="V728" s="615"/>
      <c r="W728" s="615"/>
      <c r="X728" s="615"/>
      <c r="Y728" s="615"/>
      <c r="Z728" s="615"/>
      <c r="AA728" s="615"/>
      <c r="AB728" s="615"/>
      <c r="AC728" s="615"/>
      <c r="AD728" s="615"/>
      <c r="AE728" s="615"/>
      <c r="AF728" s="615"/>
      <c r="AG728" s="615"/>
      <c r="AH728" s="615"/>
      <c r="AI728" s="615"/>
      <c r="AJ728" s="615"/>
      <c r="AK728" s="615"/>
      <c r="AL728" s="615"/>
      <c r="AM728" s="615"/>
      <c r="AN728" s="615"/>
      <c r="AO728" s="615"/>
      <c r="AP728" s="615"/>
      <c r="AQ728" s="615"/>
      <c r="AR728" s="615"/>
      <c r="AS728" s="615"/>
      <c r="AT728" s="615"/>
      <c r="AU728" s="615"/>
      <c r="AV728" s="615"/>
      <c r="AW728" s="615"/>
      <c r="AX728" s="615"/>
      <c r="AY728" s="615"/>
    </row>
    <row r="729" spans="1:51">
      <c r="A729" s="615"/>
      <c r="B729" s="615"/>
      <c r="C729" s="615"/>
      <c r="D729" s="615"/>
      <c r="E729" s="615"/>
      <c r="F729" s="615"/>
      <c r="G729" s="615"/>
      <c r="H729" s="615"/>
      <c r="I729" s="615"/>
      <c r="J729" s="615"/>
      <c r="K729" s="615"/>
      <c r="L729" s="615"/>
      <c r="M729" s="615"/>
      <c r="N729" s="615"/>
      <c r="O729" s="615"/>
      <c r="P729" s="615"/>
      <c r="Q729" s="615"/>
      <c r="R729" s="615"/>
      <c r="S729" s="615"/>
      <c r="T729" s="615"/>
      <c r="U729" s="615"/>
      <c r="V729" s="615"/>
      <c r="W729" s="615"/>
      <c r="X729" s="615"/>
      <c r="Y729" s="615"/>
      <c r="Z729" s="615"/>
      <c r="AA729" s="615"/>
      <c r="AB729" s="615"/>
      <c r="AC729" s="615"/>
      <c r="AD729" s="615"/>
      <c r="AE729" s="615"/>
      <c r="AF729" s="615"/>
      <c r="AG729" s="615"/>
      <c r="AH729" s="615"/>
      <c r="AI729" s="615"/>
      <c r="AJ729" s="615"/>
      <c r="AK729" s="615"/>
      <c r="AL729" s="615"/>
      <c r="AM729" s="615"/>
      <c r="AN729" s="615"/>
      <c r="AO729" s="615"/>
      <c r="AP729" s="615"/>
      <c r="AQ729" s="615"/>
      <c r="AR729" s="615"/>
      <c r="AS729" s="615"/>
      <c r="AT729" s="615"/>
      <c r="AU729" s="615"/>
      <c r="AV729" s="615"/>
      <c r="AW729" s="615"/>
      <c r="AX729" s="615"/>
      <c r="AY729" s="615"/>
    </row>
    <row r="730" spans="1:51">
      <c r="A730" s="615"/>
      <c r="B730" s="615"/>
      <c r="C730" s="615"/>
      <c r="D730" s="615"/>
      <c r="E730" s="615"/>
      <c r="F730" s="615"/>
      <c r="G730" s="615"/>
      <c r="H730" s="615"/>
      <c r="I730" s="615"/>
      <c r="J730" s="615"/>
      <c r="K730" s="615"/>
      <c r="L730" s="615"/>
      <c r="M730" s="615"/>
      <c r="N730" s="615"/>
      <c r="O730" s="615"/>
      <c r="P730" s="615"/>
      <c r="Q730" s="615"/>
      <c r="R730" s="615"/>
      <c r="S730" s="615"/>
      <c r="T730" s="615"/>
      <c r="U730" s="615"/>
      <c r="V730" s="615"/>
      <c r="W730" s="615"/>
      <c r="X730" s="615"/>
      <c r="Y730" s="615"/>
      <c r="Z730" s="615"/>
      <c r="AA730" s="615"/>
      <c r="AB730" s="615"/>
      <c r="AC730" s="615"/>
      <c r="AD730" s="615"/>
      <c r="AE730" s="615"/>
      <c r="AF730" s="615"/>
      <c r="AG730" s="615"/>
      <c r="AH730" s="615"/>
      <c r="AI730" s="615"/>
      <c r="AJ730" s="615"/>
      <c r="AK730" s="615"/>
      <c r="AL730" s="615"/>
      <c r="AM730" s="615"/>
      <c r="AN730" s="615"/>
      <c r="AO730" s="615"/>
      <c r="AP730" s="615"/>
      <c r="AQ730" s="615"/>
      <c r="AR730" s="615"/>
      <c r="AS730" s="615"/>
      <c r="AT730" s="615"/>
      <c r="AU730" s="615"/>
      <c r="AV730" s="615"/>
      <c r="AW730" s="615"/>
      <c r="AX730" s="615"/>
      <c r="AY730" s="615"/>
    </row>
    <row r="731" spans="1:51">
      <c r="A731" s="615"/>
      <c r="B731" s="615"/>
      <c r="C731" s="615"/>
      <c r="D731" s="615"/>
      <c r="E731" s="615"/>
      <c r="F731" s="615"/>
      <c r="G731" s="615"/>
      <c r="H731" s="615"/>
      <c r="I731" s="615"/>
      <c r="J731" s="615"/>
      <c r="K731" s="615"/>
      <c r="L731" s="615"/>
      <c r="M731" s="615"/>
      <c r="N731" s="615"/>
      <c r="O731" s="615"/>
      <c r="P731" s="615"/>
      <c r="Q731" s="615"/>
      <c r="R731" s="615"/>
      <c r="S731" s="615"/>
      <c r="T731" s="615"/>
      <c r="U731" s="615"/>
      <c r="V731" s="615"/>
      <c r="W731" s="615"/>
      <c r="X731" s="615"/>
      <c r="Y731" s="615"/>
      <c r="Z731" s="615"/>
      <c r="AA731" s="615"/>
      <c r="AB731" s="615"/>
      <c r="AC731" s="615"/>
      <c r="AD731" s="615"/>
      <c r="AE731" s="615"/>
      <c r="AF731" s="615"/>
      <c r="AG731" s="615"/>
      <c r="AH731" s="615"/>
      <c r="AI731" s="615"/>
      <c r="AJ731" s="615"/>
      <c r="AK731" s="615"/>
      <c r="AL731" s="615"/>
      <c r="AM731" s="615"/>
      <c r="AN731" s="615"/>
      <c r="AO731" s="615"/>
      <c r="AP731" s="615"/>
      <c r="AQ731" s="615"/>
      <c r="AR731" s="615"/>
      <c r="AS731" s="615"/>
      <c r="AT731" s="615"/>
      <c r="AU731" s="615"/>
      <c r="AV731" s="615"/>
      <c r="AW731" s="615"/>
      <c r="AX731" s="615"/>
      <c r="AY731" s="615"/>
    </row>
    <row r="732" spans="1:51">
      <c r="A732" s="615"/>
      <c r="B732" s="615"/>
      <c r="C732" s="615"/>
      <c r="D732" s="615"/>
      <c r="E732" s="615"/>
      <c r="F732" s="615"/>
      <c r="G732" s="615"/>
      <c r="H732" s="615"/>
      <c r="I732" s="615"/>
      <c r="J732" s="615"/>
      <c r="K732" s="615"/>
      <c r="L732" s="615"/>
      <c r="M732" s="615"/>
      <c r="N732" s="615"/>
      <c r="O732" s="615"/>
      <c r="P732" s="615"/>
      <c r="Q732" s="615"/>
      <c r="R732" s="615"/>
      <c r="S732" s="615"/>
      <c r="T732" s="615"/>
      <c r="U732" s="615"/>
      <c r="V732" s="615"/>
      <c r="W732" s="615"/>
      <c r="X732" s="615"/>
      <c r="Y732" s="615"/>
      <c r="Z732" s="615"/>
      <c r="AA732" s="615"/>
      <c r="AB732" s="615"/>
      <c r="AC732" s="615"/>
      <c r="AD732" s="615"/>
      <c r="AE732" s="615"/>
      <c r="AF732" s="615"/>
      <c r="AG732" s="615"/>
      <c r="AH732" s="615"/>
      <c r="AI732" s="615"/>
      <c r="AJ732" s="615"/>
      <c r="AK732" s="615"/>
      <c r="AL732" s="615"/>
      <c r="AM732" s="615"/>
      <c r="AN732" s="615"/>
      <c r="AO732" s="615"/>
      <c r="AP732" s="615"/>
      <c r="AQ732" s="615"/>
      <c r="AR732" s="615"/>
      <c r="AS732" s="615"/>
      <c r="AT732" s="615"/>
      <c r="AU732" s="615"/>
      <c r="AV732" s="615"/>
      <c r="AW732" s="615"/>
      <c r="AX732" s="615"/>
      <c r="AY732" s="615"/>
    </row>
    <row r="733" spans="1:51">
      <c r="A733" s="615"/>
      <c r="B733" s="615"/>
      <c r="C733" s="615"/>
      <c r="D733" s="615"/>
      <c r="E733" s="615"/>
      <c r="F733" s="615"/>
      <c r="G733" s="615"/>
      <c r="H733" s="615"/>
      <c r="I733" s="615"/>
      <c r="J733" s="615"/>
      <c r="K733" s="615"/>
      <c r="L733" s="615"/>
      <c r="M733" s="615"/>
      <c r="N733" s="615"/>
      <c r="O733" s="615"/>
      <c r="P733" s="615"/>
      <c r="Q733" s="615"/>
      <c r="R733" s="615"/>
      <c r="S733" s="615"/>
      <c r="T733" s="615"/>
      <c r="U733" s="615"/>
      <c r="V733" s="615"/>
      <c r="W733" s="615"/>
      <c r="X733" s="615"/>
      <c r="Y733" s="615"/>
      <c r="Z733" s="615"/>
      <c r="AA733" s="615"/>
      <c r="AB733" s="615"/>
      <c r="AC733" s="615"/>
      <c r="AD733" s="615"/>
      <c r="AE733" s="615"/>
      <c r="AF733" s="615"/>
      <c r="AG733" s="615"/>
      <c r="AH733" s="615"/>
      <c r="AI733" s="615"/>
      <c r="AJ733" s="615"/>
      <c r="AK733" s="615"/>
      <c r="AL733" s="615"/>
      <c r="AM733" s="615"/>
      <c r="AN733" s="615"/>
      <c r="AO733" s="615"/>
      <c r="AP733" s="615"/>
      <c r="AQ733" s="615"/>
      <c r="AR733" s="615"/>
      <c r="AS733" s="615"/>
      <c r="AT733" s="615"/>
      <c r="AU733" s="615"/>
      <c r="AV733" s="615"/>
      <c r="AW733" s="615"/>
      <c r="AX733" s="615"/>
      <c r="AY733" s="615"/>
    </row>
    <row r="734" spans="1:51">
      <c r="A734" s="615"/>
      <c r="B734" s="615"/>
      <c r="C734" s="615"/>
      <c r="D734" s="615"/>
      <c r="E734" s="615"/>
      <c r="F734" s="615"/>
      <c r="G734" s="615"/>
      <c r="H734" s="615"/>
      <c r="I734" s="615"/>
      <c r="J734" s="615"/>
      <c r="K734" s="615"/>
      <c r="L734" s="615"/>
      <c r="M734" s="615"/>
      <c r="N734" s="615"/>
      <c r="O734" s="615"/>
      <c r="P734" s="615"/>
      <c r="Q734" s="615"/>
      <c r="R734" s="615"/>
      <c r="S734" s="615"/>
      <c r="T734" s="615"/>
      <c r="U734" s="615"/>
      <c r="V734" s="615"/>
      <c r="W734" s="615"/>
      <c r="X734" s="615"/>
      <c r="Y734" s="615"/>
      <c r="Z734" s="615"/>
      <c r="AA734" s="615"/>
      <c r="AB734" s="615"/>
      <c r="AC734" s="615"/>
      <c r="AD734" s="615"/>
      <c r="AE734" s="615"/>
      <c r="AF734" s="615"/>
      <c r="AG734" s="615"/>
      <c r="AH734" s="615"/>
      <c r="AI734" s="615"/>
      <c r="AJ734" s="615"/>
      <c r="AK734" s="615"/>
      <c r="AL734" s="615"/>
      <c r="AM734" s="615"/>
      <c r="AN734" s="615"/>
      <c r="AO734" s="615"/>
      <c r="AP734" s="615"/>
      <c r="AQ734" s="615"/>
      <c r="AR734" s="615"/>
      <c r="AS734" s="615"/>
      <c r="AT734" s="615"/>
      <c r="AU734" s="615"/>
      <c r="AV734" s="615"/>
      <c r="AW734" s="615"/>
      <c r="AX734" s="615"/>
      <c r="AY734" s="615"/>
    </row>
    <row r="735" spans="1:51">
      <c r="A735" s="615"/>
      <c r="B735" s="615"/>
      <c r="C735" s="615"/>
      <c r="D735" s="615"/>
      <c r="E735" s="615"/>
      <c r="F735" s="615"/>
      <c r="G735" s="615"/>
      <c r="H735" s="615"/>
      <c r="I735" s="615"/>
      <c r="J735" s="615"/>
      <c r="K735" s="615"/>
      <c r="L735" s="615"/>
      <c r="M735" s="615"/>
      <c r="N735" s="615"/>
      <c r="O735" s="615"/>
      <c r="P735" s="615"/>
      <c r="Q735" s="615"/>
      <c r="R735" s="615"/>
      <c r="S735" s="615"/>
      <c r="T735" s="615"/>
      <c r="U735" s="615"/>
      <c r="V735" s="615"/>
      <c r="W735" s="615"/>
      <c r="X735" s="615"/>
      <c r="Y735" s="615"/>
      <c r="Z735" s="615"/>
      <c r="AA735" s="615"/>
      <c r="AB735" s="615"/>
      <c r="AC735" s="615"/>
      <c r="AD735" s="615"/>
      <c r="AE735" s="615"/>
      <c r="AF735" s="615"/>
      <c r="AG735" s="615"/>
      <c r="AH735" s="615"/>
      <c r="AI735" s="615"/>
      <c r="AJ735" s="615"/>
      <c r="AK735" s="615"/>
      <c r="AL735" s="615"/>
      <c r="AM735" s="615"/>
      <c r="AN735" s="615"/>
      <c r="AO735" s="615"/>
      <c r="AP735" s="615"/>
      <c r="AQ735" s="615"/>
      <c r="AR735" s="615"/>
      <c r="AS735" s="615"/>
      <c r="AT735" s="615"/>
      <c r="AU735" s="615"/>
      <c r="AV735" s="615"/>
      <c r="AW735" s="615"/>
      <c r="AX735" s="615"/>
      <c r="AY735" s="615"/>
    </row>
    <row r="736" spans="1:51">
      <c r="A736" s="615"/>
      <c r="B736" s="615"/>
      <c r="C736" s="615"/>
      <c r="D736" s="615"/>
      <c r="E736" s="615"/>
      <c r="F736" s="615"/>
      <c r="G736" s="615"/>
      <c r="H736" s="615"/>
      <c r="I736" s="615"/>
      <c r="J736" s="615"/>
      <c r="K736" s="615"/>
      <c r="L736" s="615"/>
      <c r="M736" s="615"/>
      <c r="N736" s="615"/>
      <c r="O736" s="615"/>
      <c r="P736" s="615"/>
      <c r="Q736" s="615"/>
      <c r="R736" s="615"/>
      <c r="S736" s="615"/>
      <c r="T736" s="615"/>
      <c r="U736" s="615"/>
      <c r="V736" s="615"/>
      <c r="W736" s="615"/>
      <c r="X736" s="615"/>
      <c r="Y736" s="615"/>
      <c r="Z736" s="615"/>
      <c r="AA736" s="615"/>
      <c r="AB736" s="615"/>
      <c r="AC736" s="615"/>
      <c r="AD736" s="615"/>
      <c r="AE736" s="615"/>
      <c r="AF736" s="615"/>
      <c r="AG736" s="615"/>
      <c r="AH736" s="615"/>
      <c r="AI736" s="615"/>
      <c r="AJ736" s="615"/>
      <c r="AK736" s="615"/>
      <c r="AL736" s="615"/>
      <c r="AM736" s="615"/>
      <c r="AN736" s="615"/>
      <c r="AO736" s="615"/>
      <c r="AP736" s="615"/>
      <c r="AQ736" s="615"/>
      <c r="AR736" s="615"/>
      <c r="AS736" s="615"/>
      <c r="AT736" s="615"/>
      <c r="AU736" s="615"/>
      <c r="AV736" s="615"/>
      <c r="AW736" s="615"/>
      <c r="AX736" s="615"/>
      <c r="AY736" s="615"/>
    </row>
    <row r="737" spans="1:51">
      <c r="A737" s="615"/>
      <c r="B737" s="615"/>
      <c r="C737" s="615"/>
      <c r="D737" s="615"/>
      <c r="E737" s="615"/>
      <c r="F737" s="615"/>
      <c r="G737" s="615"/>
      <c r="H737" s="615"/>
      <c r="I737" s="615"/>
      <c r="J737" s="615"/>
      <c r="K737" s="615"/>
      <c r="L737" s="615"/>
      <c r="M737" s="615"/>
      <c r="N737" s="615"/>
      <c r="O737" s="615"/>
      <c r="P737" s="615"/>
      <c r="Q737" s="615"/>
      <c r="R737" s="615"/>
      <c r="S737" s="615"/>
      <c r="T737" s="615"/>
      <c r="U737" s="615"/>
      <c r="V737" s="615"/>
      <c r="W737" s="615"/>
      <c r="X737" s="615"/>
      <c r="Y737" s="615"/>
      <c r="Z737" s="615"/>
      <c r="AA737" s="615"/>
      <c r="AB737" s="615"/>
      <c r="AC737" s="615"/>
      <c r="AD737" s="615"/>
      <c r="AE737" s="615"/>
      <c r="AF737" s="615"/>
      <c r="AG737" s="615"/>
      <c r="AH737" s="615"/>
      <c r="AI737" s="615"/>
      <c r="AJ737" s="615"/>
      <c r="AK737" s="615"/>
      <c r="AL737" s="615"/>
      <c r="AM737" s="615"/>
      <c r="AN737" s="615"/>
      <c r="AO737" s="615"/>
      <c r="AP737" s="615"/>
      <c r="AQ737" s="615"/>
      <c r="AR737" s="615"/>
      <c r="AS737" s="615"/>
      <c r="AT737" s="615"/>
      <c r="AU737" s="615"/>
      <c r="AV737" s="615"/>
      <c r="AW737" s="615"/>
      <c r="AX737" s="615"/>
      <c r="AY737" s="615"/>
    </row>
    <row r="738" spans="1:51">
      <c r="A738" s="615"/>
      <c r="B738" s="615"/>
      <c r="C738" s="615"/>
      <c r="D738" s="615"/>
      <c r="E738" s="615"/>
      <c r="F738" s="615"/>
      <c r="G738" s="615"/>
      <c r="H738" s="615"/>
      <c r="I738" s="615"/>
      <c r="J738" s="615"/>
      <c r="K738" s="615"/>
      <c r="L738" s="615"/>
      <c r="M738" s="615"/>
      <c r="N738" s="615"/>
      <c r="O738" s="615"/>
      <c r="P738" s="615"/>
      <c r="Q738" s="615"/>
      <c r="R738" s="615"/>
      <c r="S738" s="615"/>
      <c r="T738" s="615"/>
      <c r="U738" s="615"/>
      <c r="V738" s="615"/>
      <c r="W738" s="615"/>
      <c r="X738" s="615"/>
      <c r="Y738" s="615"/>
      <c r="Z738" s="615"/>
      <c r="AA738" s="615"/>
      <c r="AB738" s="615"/>
      <c r="AC738" s="615"/>
      <c r="AD738" s="615"/>
      <c r="AE738" s="615"/>
      <c r="AF738" s="615"/>
      <c r="AG738" s="615"/>
      <c r="AH738" s="615"/>
      <c r="AI738" s="615"/>
      <c r="AJ738" s="615"/>
      <c r="AK738" s="615"/>
      <c r="AL738" s="615"/>
      <c r="AM738" s="615"/>
      <c r="AN738" s="615"/>
      <c r="AO738" s="615"/>
      <c r="AP738" s="615"/>
      <c r="AQ738" s="615"/>
      <c r="AR738" s="615"/>
      <c r="AS738" s="615"/>
      <c r="AT738" s="615"/>
      <c r="AU738" s="615"/>
      <c r="AV738" s="615"/>
      <c r="AW738" s="615"/>
      <c r="AX738" s="615"/>
      <c r="AY738" s="615"/>
    </row>
    <row r="739" spans="1:51">
      <c r="A739" s="615"/>
      <c r="B739" s="615"/>
      <c r="C739" s="615"/>
      <c r="D739" s="615"/>
      <c r="E739" s="615"/>
      <c r="F739" s="615"/>
      <c r="G739" s="615"/>
      <c r="H739" s="615"/>
      <c r="I739" s="615"/>
      <c r="J739" s="615"/>
      <c r="K739" s="615"/>
      <c r="L739" s="615"/>
      <c r="M739" s="615"/>
      <c r="N739" s="615"/>
      <c r="O739" s="615"/>
      <c r="P739" s="615"/>
      <c r="Q739" s="615"/>
      <c r="R739" s="615"/>
      <c r="S739" s="615"/>
      <c r="T739" s="615"/>
      <c r="U739" s="615"/>
      <c r="V739" s="615"/>
      <c r="W739" s="615"/>
      <c r="X739" s="615"/>
      <c r="Y739" s="615"/>
      <c r="Z739" s="615"/>
      <c r="AA739" s="615"/>
      <c r="AB739" s="615"/>
      <c r="AC739" s="615"/>
      <c r="AD739" s="615"/>
      <c r="AE739" s="615"/>
      <c r="AF739" s="615"/>
      <c r="AG739" s="615"/>
      <c r="AH739" s="615"/>
      <c r="AI739" s="615"/>
      <c r="AJ739" s="615"/>
      <c r="AK739" s="615"/>
      <c r="AL739" s="615"/>
      <c r="AM739" s="615"/>
      <c r="AN739" s="615"/>
      <c r="AO739" s="615"/>
      <c r="AP739" s="615"/>
      <c r="AQ739" s="615"/>
      <c r="AR739" s="615"/>
      <c r="AS739" s="615"/>
      <c r="AT739" s="615"/>
      <c r="AU739" s="615"/>
      <c r="AV739" s="615"/>
      <c r="AW739" s="615"/>
      <c r="AX739" s="615"/>
      <c r="AY739" s="615"/>
    </row>
    <row r="740" spans="1:51">
      <c r="A740" s="615"/>
      <c r="B740" s="615"/>
      <c r="C740" s="615"/>
      <c r="D740" s="615"/>
      <c r="E740" s="615"/>
      <c r="F740" s="615"/>
      <c r="G740" s="615"/>
      <c r="H740" s="615"/>
      <c r="I740" s="615"/>
      <c r="J740" s="615"/>
      <c r="K740" s="615"/>
      <c r="L740" s="615"/>
      <c r="M740" s="615"/>
      <c r="N740" s="615"/>
      <c r="O740" s="615"/>
      <c r="P740" s="615"/>
      <c r="Q740" s="615"/>
      <c r="R740" s="615"/>
      <c r="S740" s="615"/>
      <c r="T740" s="615"/>
      <c r="U740" s="615"/>
      <c r="V740" s="615"/>
      <c r="W740" s="615"/>
      <c r="X740" s="615"/>
      <c r="Y740" s="615"/>
      <c r="Z740" s="615"/>
      <c r="AA740" s="615"/>
      <c r="AB740" s="615"/>
      <c r="AC740" s="615"/>
      <c r="AD740" s="615"/>
      <c r="AE740" s="615"/>
      <c r="AF740" s="615"/>
      <c r="AG740" s="615"/>
      <c r="AH740" s="615"/>
      <c r="AI740" s="615"/>
      <c r="AJ740" s="615"/>
      <c r="AK740" s="615"/>
      <c r="AL740" s="615"/>
      <c r="AM740" s="615"/>
      <c r="AN740" s="615"/>
      <c r="AO740" s="615"/>
      <c r="AP740" s="615"/>
      <c r="AQ740" s="615"/>
      <c r="AR740" s="615"/>
      <c r="AS740" s="615"/>
      <c r="AT740" s="615"/>
      <c r="AU740" s="615"/>
      <c r="AV740" s="615"/>
      <c r="AW740" s="615"/>
      <c r="AX740" s="615"/>
      <c r="AY740" s="615"/>
    </row>
    <row r="741" spans="1:51">
      <c r="A741" s="615"/>
      <c r="B741" s="615"/>
      <c r="C741" s="615"/>
      <c r="D741" s="615"/>
      <c r="E741" s="615"/>
      <c r="F741" s="615"/>
      <c r="G741" s="615"/>
      <c r="H741" s="615"/>
      <c r="I741" s="615"/>
      <c r="J741" s="615"/>
      <c r="K741" s="615"/>
      <c r="L741" s="615"/>
      <c r="M741" s="615"/>
      <c r="N741" s="615"/>
      <c r="O741" s="615"/>
      <c r="P741" s="615"/>
      <c r="Q741" s="615"/>
      <c r="R741" s="615"/>
      <c r="S741" s="615"/>
      <c r="T741" s="615"/>
      <c r="U741" s="615"/>
      <c r="V741" s="615"/>
      <c r="W741" s="615"/>
      <c r="X741" s="615"/>
      <c r="Y741" s="615"/>
      <c r="Z741" s="615"/>
      <c r="AA741" s="615"/>
      <c r="AB741" s="615"/>
      <c r="AC741" s="615"/>
      <c r="AD741" s="615"/>
      <c r="AE741" s="615"/>
      <c r="AF741" s="615"/>
      <c r="AG741" s="615"/>
      <c r="AH741" s="615"/>
      <c r="AI741" s="615"/>
      <c r="AJ741" s="615"/>
      <c r="AK741" s="615"/>
      <c r="AL741" s="615"/>
      <c r="AM741" s="615"/>
      <c r="AN741" s="615"/>
      <c r="AO741" s="615"/>
      <c r="AP741" s="615"/>
      <c r="AQ741" s="615"/>
      <c r="AR741" s="615"/>
      <c r="AS741" s="615"/>
      <c r="AT741" s="615"/>
      <c r="AU741" s="615"/>
      <c r="AV741" s="615"/>
      <c r="AW741" s="615"/>
      <c r="AX741" s="615"/>
      <c r="AY741" s="615"/>
    </row>
    <row r="742" spans="1:51">
      <c r="A742" s="615"/>
      <c r="B742" s="615"/>
      <c r="C742" s="615"/>
      <c r="D742" s="615"/>
      <c r="E742" s="615"/>
      <c r="F742" s="615"/>
      <c r="G742" s="615"/>
      <c r="H742" s="615"/>
      <c r="I742" s="615"/>
      <c r="J742" s="615"/>
      <c r="K742" s="615"/>
      <c r="L742" s="615"/>
      <c r="M742" s="615"/>
      <c r="N742" s="615"/>
      <c r="O742" s="615"/>
      <c r="P742" s="615"/>
      <c r="Q742" s="615"/>
      <c r="R742" s="615"/>
      <c r="S742" s="615"/>
      <c r="T742" s="615"/>
      <c r="U742" s="615"/>
      <c r="V742" s="615"/>
      <c r="W742" s="615"/>
      <c r="X742" s="615"/>
      <c r="Y742" s="615"/>
      <c r="Z742" s="615"/>
      <c r="AA742" s="615"/>
      <c r="AB742" s="615"/>
      <c r="AC742" s="615"/>
      <c r="AD742" s="615"/>
      <c r="AE742" s="615"/>
      <c r="AF742" s="615"/>
      <c r="AG742" s="615"/>
      <c r="AH742" s="615"/>
      <c r="AI742" s="615"/>
      <c r="AJ742" s="615"/>
      <c r="AK742" s="615"/>
      <c r="AL742" s="615"/>
      <c r="AM742" s="615"/>
      <c r="AN742" s="615"/>
      <c r="AO742" s="615"/>
      <c r="AP742" s="615"/>
      <c r="AQ742" s="615"/>
      <c r="AR742" s="615"/>
      <c r="AS742" s="615"/>
      <c r="AT742" s="615"/>
      <c r="AU742" s="615"/>
      <c r="AV742" s="615"/>
      <c r="AW742" s="615"/>
      <c r="AX742" s="615"/>
      <c r="AY742" s="615"/>
    </row>
    <row r="743" spans="1:51">
      <c r="A743" s="615"/>
      <c r="B743" s="615"/>
      <c r="C743" s="615"/>
      <c r="D743" s="615"/>
      <c r="E743" s="615"/>
      <c r="F743" s="615"/>
      <c r="G743" s="615"/>
      <c r="H743" s="615"/>
      <c r="I743" s="615"/>
      <c r="J743" s="615"/>
      <c r="K743" s="615"/>
      <c r="L743" s="615"/>
      <c r="M743" s="615"/>
      <c r="N743" s="615"/>
      <c r="O743" s="615"/>
      <c r="P743" s="615"/>
      <c r="Q743" s="615"/>
      <c r="R743" s="615"/>
      <c r="S743" s="615"/>
      <c r="T743" s="615"/>
      <c r="U743" s="615"/>
      <c r="V743" s="615"/>
      <c r="W743" s="615"/>
      <c r="X743" s="615"/>
      <c r="Y743" s="615"/>
      <c r="Z743" s="615"/>
      <c r="AA743" s="615"/>
      <c r="AB743" s="615"/>
      <c r="AC743" s="615"/>
      <c r="AD743" s="615"/>
      <c r="AE743" s="615"/>
      <c r="AF743" s="615"/>
      <c r="AG743" s="615"/>
      <c r="AH743" s="615"/>
      <c r="AI743" s="615"/>
      <c r="AJ743" s="615"/>
      <c r="AK743" s="615"/>
      <c r="AL743" s="615"/>
      <c r="AM743" s="615"/>
      <c r="AN743" s="615"/>
      <c r="AO743" s="615"/>
      <c r="AP743" s="615"/>
      <c r="AQ743" s="615"/>
      <c r="AR743" s="615"/>
      <c r="AS743" s="615"/>
      <c r="AT743" s="615"/>
      <c r="AU743" s="615"/>
      <c r="AV743" s="615"/>
      <c r="AW743" s="615"/>
      <c r="AX743" s="615"/>
      <c r="AY743" s="615"/>
    </row>
    <row r="744" spans="1:51">
      <c r="A744" s="615"/>
      <c r="B744" s="615"/>
      <c r="C744" s="615"/>
      <c r="D744" s="615"/>
      <c r="E744" s="615"/>
      <c r="F744" s="615"/>
      <c r="G744" s="615"/>
      <c r="H744" s="615"/>
      <c r="I744" s="615"/>
      <c r="J744" s="615"/>
      <c r="K744" s="615"/>
      <c r="L744" s="615"/>
      <c r="M744" s="615"/>
      <c r="N744" s="615"/>
      <c r="O744" s="615"/>
      <c r="P744" s="615"/>
      <c r="Q744" s="615"/>
      <c r="R744" s="615"/>
      <c r="S744" s="615"/>
      <c r="T744" s="615"/>
      <c r="U744" s="615"/>
      <c r="V744" s="615"/>
      <c r="W744" s="615"/>
      <c r="X744" s="615"/>
      <c r="Y744" s="615"/>
      <c r="Z744" s="615"/>
      <c r="AA744" s="615"/>
      <c r="AB744" s="615"/>
      <c r="AC744" s="615"/>
      <c r="AD744" s="615"/>
      <c r="AE744" s="615"/>
      <c r="AF744" s="615"/>
      <c r="AG744" s="615"/>
      <c r="AH744" s="615"/>
      <c r="AI744" s="615"/>
      <c r="AJ744" s="615"/>
      <c r="AK744" s="615"/>
      <c r="AL744" s="615"/>
      <c r="AM744" s="615"/>
      <c r="AN744" s="615"/>
      <c r="AO744" s="615"/>
      <c r="AP744" s="615"/>
      <c r="AQ744" s="615"/>
      <c r="AR744" s="615"/>
      <c r="AS744" s="615"/>
      <c r="AT744" s="615"/>
      <c r="AU744" s="615"/>
      <c r="AV744" s="615"/>
      <c r="AW744" s="615"/>
      <c r="AX744" s="615"/>
      <c r="AY744" s="615"/>
    </row>
    <row r="745" spans="1:51">
      <c r="A745" s="615"/>
      <c r="B745" s="615"/>
      <c r="C745" s="615"/>
      <c r="D745" s="615"/>
      <c r="E745" s="615"/>
      <c r="F745" s="615"/>
      <c r="G745" s="615"/>
      <c r="H745" s="615"/>
      <c r="I745" s="615"/>
      <c r="J745" s="615"/>
      <c r="K745" s="615"/>
      <c r="L745" s="615"/>
      <c r="M745" s="615"/>
      <c r="N745" s="615"/>
      <c r="O745" s="615"/>
      <c r="P745" s="615"/>
      <c r="Q745" s="615"/>
      <c r="R745" s="615"/>
      <c r="S745" s="615"/>
      <c r="T745" s="615"/>
      <c r="U745" s="615"/>
      <c r="V745" s="615"/>
      <c r="W745" s="615"/>
      <c r="X745" s="615"/>
      <c r="Y745" s="615"/>
      <c r="Z745" s="615"/>
      <c r="AA745" s="615"/>
      <c r="AB745" s="615"/>
      <c r="AC745" s="615"/>
      <c r="AD745" s="615"/>
      <c r="AE745" s="615"/>
      <c r="AF745" s="615"/>
      <c r="AG745" s="615"/>
      <c r="AH745" s="615"/>
      <c r="AI745" s="615"/>
      <c r="AJ745" s="615"/>
      <c r="AK745" s="615"/>
      <c r="AL745" s="615"/>
      <c r="AM745" s="615"/>
      <c r="AN745" s="615"/>
      <c r="AO745" s="615"/>
      <c r="AP745" s="615"/>
      <c r="AQ745" s="615"/>
      <c r="AR745" s="615"/>
      <c r="AS745" s="615"/>
      <c r="AT745" s="615"/>
      <c r="AU745" s="615"/>
      <c r="AV745" s="615"/>
      <c r="AW745" s="615"/>
      <c r="AX745" s="615"/>
      <c r="AY745" s="615"/>
    </row>
    <row r="746" spans="1:51">
      <c r="A746" s="615"/>
      <c r="B746" s="615"/>
      <c r="C746" s="615"/>
      <c r="D746" s="615"/>
      <c r="E746" s="615"/>
      <c r="F746" s="615"/>
      <c r="G746" s="615"/>
      <c r="H746" s="615"/>
      <c r="I746" s="615"/>
      <c r="J746" s="615"/>
      <c r="K746" s="615"/>
      <c r="L746" s="615"/>
      <c r="M746" s="615"/>
      <c r="N746" s="615"/>
      <c r="O746" s="615"/>
      <c r="P746" s="615"/>
      <c r="Q746" s="615"/>
      <c r="R746" s="615"/>
      <c r="S746" s="615"/>
      <c r="T746" s="615"/>
      <c r="U746" s="615"/>
      <c r="V746" s="615"/>
      <c r="W746" s="615"/>
      <c r="X746" s="615"/>
      <c r="Y746" s="615"/>
      <c r="Z746" s="615"/>
      <c r="AA746" s="615"/>
      <c r="AB746" s="615"/>
      <c r="AC746" s="615"/>
      <c r="AD746" s="615"/>
      <c r="AE746" s="615"/>
      <c r="AF746" s="615"/>
      <c r="AG746" s="615"/>
      <c r="AH746" s="615"/>
      <c r="AI746" s="615"/>
      <c r="AJ746" s="615"/>
      <c r="AK746" s="615"/>
      <c r="AL746" s="615"/>
      <c r="AM746" s="615"/>
      <c r="AN746" s="615"/>
      <c r="AO746" s="615"/>
      <c r="AP746" s="615"/>
      <c r="AQ746" s="615"/>
      <c r="AR746" s="615"/>
      <c r="AS746" s="615"/>
      <c r="AT746" s="615"/>
      <c r="AU746" s="615"/>
      <c r="AV746" s="615"/>
      <c r="AW746" s="615"/>
      <c r="AX746" s="615"/>
      <c r="AY746" s="615"/>
    </row>
    <row r="747" spans="1:51">
      <c r="A747" s="615"/>
      <c r="B747" s="615"/>
      <c r="C747" s="615"/>
      <c r="D747" s="615"/>
      <c r="E747" s="615"/>
      <c r="F747" s="615"/>
      <c r="G747" s="615"/>
      <c r="H747" s="615"/>
      <c r="I747" s="615"/>
      <c r="J747" s="615"/>
      <c r="K747" s="615"/>
      <c r="L747" s="615"/>
      <c r="M747" s="615"/>
      <c r="N747" s="615"/>
      <c r="O747" s="615"/>
      <c r="P747" s="615"/>
      <c r="Q747" s="615"/>
      <c r="R747" s="615"/>
      <c r="S747" s="615"/>
      <c r="T747" s="615"/>
      <c r="U747" s="615"/>
      <c r="V747" s="615"/>
      <c r="W747" s="615"/>
      <c r="X747" s="615"/>
      <c r="Y747" s="615"/>
      <c r="Z747" s="615"/>
      <c r="AA747" s="615"/>
      <c r="AB747" s="615"/>
      <c r="AC747" s="615"/>
      <c r="AD747" s="615"/>
      <c r="AE747" s="615"/>
      <c r="AF747" s="615"/>
      <c r="AG747" s="615"/>
      <c r="AH747" s="615"/>
      <c r="AI747" s="615"/>
      <c r="AJ747" s="615"/>
      <c r="AK747" s="615"/>
      <c r="AL747" s="615"/>
      <c r="AM747" s="615"/>
      <c r="AN747" s="615"/>
      <c r="AO747" s="615"/>
      <c r="AP747" s="615"/>
      <c r="AQ747" s="615"/>
      <c r="AR747" s="615"/>
      <c r="AS747" s="615"/>
      <c r="AT747" s="615"/>
      <c r="AU747" s="615"/>
      <c r="AV747" s="615"/>
      <c r="AW747" s="615"/>
      <c r="AX747" s="615"/>
      <c r="AY747" s="615"/>
    </row>
    <row r="748" spans="1:51">
      <c r="A748" s="615"/>
      <c r="B748" s="615"/>
      <c r="C748" s="615"/>
      <c r="D748" s="615"/>
      <c r="E748" s="615"/>
      <c r="F748" s="615"/>
      <c r="G748" s="615"/>
      <c r="H748" s="615"/>
      <c r="I748" s="615"/>
      <c r="J748" s="615"/>
      <c r="K748" s="615"/>
      <c r="L748" s="615"/>
      <c r="M748" s="615"/>
      <c r="N748" s="615"/>
      <c r="O748" s="615"/>
      <c r="P748" s="615"/>
      <c r="Q748" s="615"/>
      <c r="R748" s="615"/>
      <c r="S748" s="615"/>
      <c r="T748" s="615"/>
      <c r="U748" s="615"/>
      <c r="V748" s="615"/>
      <c r="W748" s="615"/>
      <c r="X748" s="615"/>
      <c r="Y748" s="615"/>
      <c r="Z748" s="615"/>
      <c r="AA748" s="615"/>
      <c r="AB748" s="615"/>
      <c r="AC748" s="615"/>
      <c r="AD748" s="615"/>
      <c r="AE748" s="615"/>
      <c r="AF748" s="615"/>
      <c r="AG748" s="615"/>
      <c r="AH748" s="615"/>
      <c r="AI748" s="615"/>
      <c r="AJ748" s="615"/>
      <c r="AK748" s="615"/>
      <c r="AL748" s="615"/>
      <c r="AM748" s="615"/>
      <c r="AN748" s="615"/>
      <c r="AO748" s="615"/>
      <c r="AP748" s="615"/>
      <c r="AQ748" s="615"/>
      <c r="AR748" s="615"/>
      <c r="AS748" s="615"/>
      <c r="AT748" s="615"/>
      <c r="AU748" s="615"/>
      <c r="AV748" s="615"/>
      <c r="AW748" s="615"/>
      <c r="AX748" s="615"/>
      <c r="AY748" s="615"/>
    </row>
    <row r="749" spans="1:51">
      <c r="A749" s="615"/>
      <c r="B749" s="615"/>
      <c r="C749" s="615"/>
      <c r="D749" s="615"/>
      <c r="E749" s="615"/>
      <c r="F749" s="615"/>
      <c r="G749" s="615"/>
      <c r="H749" s="615"/>
      <c r="I749" s="615"/>
      <c r="J749" s="615"/>
      <c r="K749" s="615"/>
      <c r="L749" s="615"/>
      <c r="M749" s="615"/>
      <c r="N749" s="615"/>
      <c r="O749" s="615"/>
      <c r="P749" s="615"/>
      <c r="Q749" s="615"/>
      <c r="R749" s="615"/>
      <c r="S749" s="615"/>
      <c r="T749" s="615"/>
      <c r="U749" s="615"/>
      <c r="V749" s="615"/>
      <c r="W749" s="615"/>
      <c r="X749" s="615"/>
      <c r="Y749" s="615"/>
      <c r="Z749" s="615"/>
      <c r="AA749" s="615"/>
      <c r="AB749" s="615"/>
      <c r="AC749" s="615"/>
      <c r="AD749" s="615"/>
      <c r="AE749" s="615"/>
      <c r="AF749" s="615"/>
      <c r="AG749" s="615"/>
      <c r="AH749" s="615"/>
      <c r="AI749" s="615"/>
      <c r="AJ749" s="615"/>
      <c r="AK749" s="615"/>
      <c r="AL749" s="615"/>
      <c r="AM749" s="615"/>
      <c r="AN749" s="615"/>
      <c r="AO749" s="615"/>
      <c r="AP749" s="615"/>
      <c r="AQ749" s="615"/>
      <c r="AR749" s="615"/>
      <c r="AS749" s="615"/>
      <c r="AT749" s="615"/>
      <c r="AU749" s="615"/>
      <c r="AV749" s="615"/>
      <c r="AW749" s="615"/>
      <c r="AX749" s="615"/>
      <c r="AY749" s="615"/>
    </row>
    <row r="750" spans="1:51">
      <c r="A750" s="615"/>
      <c r="B750" s="615"/>
      <c r="C750" s="615"/>
      <c r="D750" s="615"/>
      <c r="E750" s="615"/>
      <c r="F750" s="615"/>
      <c r="G750" s="615"/>
      <c r="H750" s="615"/>
      <c r="I750" s="615"/>
      <c r="J750" s="615"/>
      <c r="K750" s="615"/>
      <c r="L750" s="615"/>
      <c r="M750" s="615"/>
      <c r="N750" s="615"/>
      <c r="O750" s="615"/>
      <c r="P750" s="615"/>
      <c r="Q750" s="615"/>
      <c r="R750" s="615"/>
      <c r="S750" s="615"/>
      <c r="T750" s="615"/>
      <c r="U750" s="615"/>
      <c r="V750" s="615"/>
      <c r="W750" s="615"/>
      <c r="X750" s="615"/>
      <c r="Y750" s="615"/>
      <c r="Z750" s="615"/>
      <c r="AA750" s="615"/>
      <c r="AB750" s="615"/>
      <c r="AC750" s="615"/>
      <c r="AD750" s="615"/>
      <c r="AE750" s="615"/>
      <c r="AF750" s="615"/>
      <c r="AG750" s="615"/>
      <c r="AH750" s="615"/>
      <c r="AI750" s="615"/>
      <c r="AJ750" s="615"/>
      <c r="AK750" s="615"/>
      <c r="AL750" s="615"/>
      <c r="AM750" s="615"/>
      <c r="AN750" s="615"/>
      <c r="AO750" s="615"/>
      <c r="AP750" s="615"/>
      <c r="AQ750" s="615"/>
      <c r="AR750" s="615"/>
      <c r="AS750" s="615"/>
      <c r="AT750" s="615"/>
      <c r="AU750" s="615"/>
      <c r="AV750" s="615"/>
      <c r="AW750" s="615"/>
      <c r="AX750" s="615"/>
      <c r="AY750" s="615"/>
    </row>
    <row r="751" spans="1:51">
      <c r="A751" s="615"/>
      <c r="B751" s="615"/>
      <c r="C751" s="615"/>
      <c r="D751" s="615"/>
      <c r="E751" s="615"/>
      <c r="F751" s="615"/>
      <c r="G751" s="615"/>
      <c r="H751" s="615"/>
      <c r="I751" s="615"/>
      <c r="J751" s="615"/>
      <c r="K751" s="615"/>
      <c r="L751" s="615"/>
      <c r="M751" s="615"/>
      <c r="N751" s="615"/>
      <c r="O751" s="615"/>
      <c r="P751" s="615"/>
      <c r="Q751" s="615"/>
      <c r="R751" s="615"/>
      <c r="S751" s="615"/>
      <c r="T751" s="615"/>
      <c r="U751" s="615"/>
      <c r="V751" s="615"/>
      <c r="W751" s="615"/>
      <c r="X751" s="615"/>
      <c r="Y751" s="615"/>
      <c r="Z751" s="615"/>
      <c r="AA751" s="615"/>
      <c r="AB751" s="615"/>
      <c r="AC751" s="615"/>
      <c r="AD751" s="615"/>
      <c r="AE751" s="615"/>
      <c r="AF751" s="615"/>
      <c r="AG751" s="615"/>
      <c r="AH751" s="615"/>
      <c r="AI751" s="615"/>
      <c r="AJ751" s="615"/>
      <c r="AK751" s="615"/>
      <c r="AL751" s="615"/>
      <c r="AM751" s="615"/>
      <c r="AN751" s="615"/>
      <c r="AO751" s="615"/>
      <c r="AP751" s="615"/>
      <c r="AQ751" s="615"/>
      <c r="AR751" s="615"/>
      <c r="AS751" s="615"/>
      <c r="AT751" s="615"/>
      <c r="AU751" s="615"/>
      <c r="AV751" s="615"/>
      <c r="AW751" s="615"/>
      <c r="AX751" s="615"/>
      <c r="AY751" s="615"/>
    </row>
    <row r="752" spans="1:51">
      <c r="A752" s="615"/>
      <c r="B752" s="615"/>
      <c r="C752" s="615"/>
      <c r="D752" s="615"/>
      <c r="E752" s="615"/>
      <c r="F752" s="615"/>
      <c r="G752" s="615"/>
      <c r="H752" s="615"/>
      <c r="I752" s="615"/>
      <c r="J752" s="615"/>
      <c r="K752" s="615"/>
      <c r="L752" s="615"/>
      <c r="M752" s="615"/>
      <c r="N752" s="615"/>
      <c r="O752" s="615"/>
      <c r="P752" s="615"/>
      <c r="Q752" s="615"/>
      <c r="R752" s="615"/>
      <c r="S752" s="615"/>
      <c r="T752" s="615"/>
      <c r="U752" s="615"/>
      <c r="V752" s="615"/>
      <c r="W752" s="615"/>
      <c r="X752" s="615"/>
      <c r="Y752" s="615"/>
      <c r="Z752" s="615"/>
      <c r="AA752" s="615"/>
      <c r="AB752" s="615"/>
      <c r="AC752" s="615"/>
      <c r="AD752" s="615"/>
      <c r="AE752" s="615"/>
      <c r="AF752" s="615"/>
      <c r="AG752" s="615"/>
      <c r="AH752" s="615"/>
      <c r="AI752" s="615"/>
      <c r="AJ752" s="615"/>
      <c r="AK752" s="615"/>
      <c r="AL752" s="615"/>
      <c r="AM752" s="615"/>
      <c r="AN752" s="615"/>
      <c r="AO752" s="615"/>
      <c r="AP752" s="615"/>
      <c r="AQ752" s="615"/>
      <c r="AR752" s="615"/>
      <c r="AS752" s="615"/>
      <c r="AT752" s="615"/>
      <c r="AU752" s="615"/>
      <c r="AV752" s="615"/>
      <c r="AW752" s="615"/>
      <c r="AX752" s="615"/>
      <c r="AY752" s="615"/>
    </row>
    <row r="753" spans="1:51">
      <c r="A753" s="615"/>
      <c r="B753" s="615"/>
      <c r="C753" s="615"/>
      <c r="D753" s="615"/>
      <c r="E753" s="615"/>
      <c r="F753" s="615"/>
      <c r="G753" s="615"/>
      <c r="H753" s="615"/>
      <c r="I753" s="615"/>
      <c r="J753" s="615"/>
      <c r="K753" s="615"/>
      <c r="L753" s="615"/>
      <c r="M753" s="615"/>
      <c r="N753" s="615"/>
      <c r="O753" s="615"/>
      <c r="P753" s="615"/>
      <c r="Q753" s="615"/>
      <c r="R753" s="615"/>
      <c r="S753" s="615"/>
      <c r="T753" s="615"/>
      <c r="U753" s="615"/>
      <c r="V753" s="615"/>
      <c r="W753" s="615"/>
      <c r="X753" s="615"/>
      <c r="Y753" s="615"/>
      <c r="Z753" s="615"/>
      <c r="AA753" s="615"/>
      <c r="AB753" s="615"/>
      <c r="AC753" s="615"/>
      <c r="AD753" s="615"/>
      <c r="AE753" s="615"/>
      <c r="AF753" s="615"/>
      <c r="AG753" s="615"/>
      <c r="AH753" s="615"/>
      <c r="AI753" s="615"/>
      <c r="AJ753" s="615"/>
      <c r="AK753" s="615"/>
      <c r="AL753" s="615"/>
      <c r="AM753" s="615"/>
      <c r="AN753" s="615"/>
      <c r="AO753" s="615"/>
      <c r="AP753" s="615"/>
      <c r="AQ753" s="615"/>
      <c r="AR753" s="615"/>
      <c r="AS753" s="615"/>
      <c r="AT753" s="615"/>
      <c r="AU753" s="615"/>
      <c r="AV753" s="615"/>
      <c r="AW753" s="615"/>
      <c r="AX753" s="615"/>
      <c r="AY753" s="615"/>
    </row>
    <row r="754" spans="1:51">
      <c r="A754" s="615"/>
      <c r="B754" s="615"/>
      <c r="C754" s="615"/>
      <c r="D754" s="615"/>
      <c r="E754" s="615"/>
      <c r="F754" s="615"/>
      <c r="G754" s="615"/>
      <c r="H754" s="615"/>
      <c r="I754" s="615"/>
      <c r="J754" s="615"/>
      <c r="K754" s="615"/>
      <c r="L754" s="615"/>
      <c r="M754" s="615"/>
      <c r="N754" s="615"/>
      <c r="O754" s="615"/>
      <c r="P754" s="615"/>
      <c r="Q754" s="615"/>
      <c r="R754" s="615"/>
      <c r="S754" s="615"/>
      <c r="T754" s="615"/>
      <c r="U754" s="615"/>
      <c r="V754" s="615"/>
      <c r="W754" s="615"/>
      <c r="X754" s="615"/>
      <c r="Y754" s="615"/>
      <c r="Z754" s="615"/>
      <c r="AA754" s="615"/>
      <c r="AB754" s="615"/>
      <c r="AC754" s="615"/>
      <c r="AD754" s="615"/>
      <c r="AE754" s="615"/>
      <c r="AF754" s="615"/>
      <c r="AG754" s="615"/>
      <c r="AH754" s="615"/>
      <c r="AI754" s="615"/>
      <c r="AJ754" s="615"/>
      <c r="AK754" s="615"/>
      <c r="AL754" s="615"/>
      <c r="AM754" s="615"/>
      <c r="AN754" s="615"/>
      <c r="AO754" s="615"/>
      <c r="AP754" s="615"/>
      <c r="AQ754" s="615"/>
      <c r="AR754" s="615"/>
      <c r="AS754" s="615"/>
      <c r="AT754" s="615"/>
      <c r="AU754" s="615"/>
      <c r="AV754" s="615"/>
      <c r="AW754" s="615"/>
      <c r="AX754" s="615"/>
      <c r="AY754" s="615"/>
    </row>
    <row r="755" spans="1:51">
      <c r="A755" s="615"/>
      <c r="B755" s="615"/>
      <c r="C755" s="615"/>
      <c r="D755" s="615"/>
      <c r="E755" s="615"/>
      <c r="F755" s="615"/>
      <c r="G755" s="615"/>
      <c r="H755" s="615"/>
      <c r="I755" s="615"/>
      <c r="J755" s="615"/>
      <c r="K755" s="615"/>
      <c r="L755" s="615"/>
      <c r="M755" s="615"/>
      <c r="N755" s="615"/>
      <c r="O755" s="615"/>
      <c r="P755" s="615"/>
      <c r="Q755" s="615"/>
      <c r="R755" s="615"/>
      <c r="S755" s="615"/>
      <c r="T755" s="615"/>
      <c r="U755" s="615"/>
      <c r="V755" s="615"/>
      <c r="W755" s="615"/>
      <c r="X755" s="615"/>
      <c r="Y755" s="615"/>
      <c r="Z755" s="615"/>
      <c r="AA755" s="615"/>
      <c r="AB755" s="615"/>
      <c r="AC755" s="615"/>
      <c r="AD755" s="615"/>
      <c r="AE755" s="615"/>
      <c r="AF755" s="615"/>
      <c r="AG755" s="615"/>
      <c r="AH755" s="615"/>
      <c r="AI755" s="615"/>
      <c r="AJ755" s="615"/>
      <c r="AK755" s="615"/>
      <c r="AL755" s="615"/>
      <c r="AM755" s="615"/>
      <c r="AN755" s="615"/>
      <c r="AO755" s="615"/>
      <c r="AP755" s="615"/>
      <c r="AQ755" s="615"/>
      <c r="AR755" s="615"/>
      <c r="AS755" s="615"/>
      <c r="AT755" s="615"/>
      <c r="AU755" s="615"/>
      <c r="AV755" s="615"/>
      <c r="AW755" s="615"/>
      <c r="AX755" s="615"/>
      <c r="AY755" s="615"/>
    </row>
    <row r="756" spans="1:51">
      <c r="A756" s="615"/>
      <c r="B756" s="615"/>
      <c r="C756" s="615"/>
      <c r="D756" s="615"/>
      <c r="E756" s="615"/>
      <c r="F756" s="615"/>
      <c r="G756" s="615"/>
      <c r="H756" s="615"/>
      <c r="I756" s="615"/>
      <c r="J756" s="615"/>
      <c r="K756" s="615"/>
      <c r="L756" s="615"/>
      <c r="M756" s="615"/>
      <c r="N756" s="615"/>
      <c r="O756" s="615"/>
      <c r="P756" s="615"/>
      <c r="Q756" s="615"/>
      <c r="R756" s="615"/>
      <c r="S756" s="615"/>
      <c r="T756" s="615"/>
      <c r="U756" s="615"/>
      <c r="V756" s="615"/>
      <c r="W756" s="615"/>
      <c r="X756" s="615"/>
      <c r="Y756" s="615"/>
      <c r="Z756" s="615"/>
      <c r="AA756" s="615"/>
      <c r="AB756" s="615"/>
      <c r="AC756" s="615"/>
      <c r="AD756" s="615"/>
      <c r="AE756" s="615"/>
      <c r="AF756" s="615"/>
      <c r="AG756" s="615"/>
      <c r="AH756" s="615"/>
      <c r="AI756" s="615"/>
      <c r="AJ756" s="615"/>
      <c r="AK756" s="615"/>
      <c r="AL756" s="615"/>
      <c r="AM756" s="615"/>
      <c r="AN756" s="615"/>
      <c r="AO756" s="615"/>
      <c r="AP756" s="615"/>
      <c r="AQ756" s="615"/>
      <c r="AR756" s="615"/>
      <c r="AS756" s="615"/>
      <c r="AT756" s="615"/>
      <c r="AU756" s="615"/>
      <c r="AV756" s="615"/>
      <c r="AW756" s="615"/>
      <c r="AX756" s="615"/>
      <c r="AY756" s="615"/>
    </row>
    <row r="757" spans="1:51">
      <c r="A757" s="615"/>
      <c r="B757" s="615"/>
      <c r="C757" s="615"/>
      <c r="D757" s="615"/>
      <c r="E757" s="615"/>
      <c r="F757" s="615"/>
      <c r="G757" s="615"/>
      <c r="H757" s="615"/>
      <c r="I757" s="615"/>
      <c r="J757" s="615"/>
      <c r="K757" s="615"/>
      <c r="L757" s="615"/>
      <c r="M757" s="615"/>
      <c r="N757" s="615"/>
      <c r="O757" s="615"/>
      <c r="P757" s="615"/>
      <c r="Q757" s="615"/>
      <c r="R757" s="615"/>
      <c r="S757" s="615"/>
      <c r="T757" s="615"/>
      <c r="U757" s="615"/>
      <c r="V757" s="615"/>
      <c r="W757" s="615"/>
      <c r="X757" s="615"/>
      <c r="Y757" s="615"/>
      <c r="Z757" s="615"/>
      <c r="AA757" s="615"/>
      <c r="AB757" s="615"/>
      <c r="AC757" s="615"/>
      <c r="AD757" s="615"/>
      <c r="AE757" s="615"/>
      <c r="AF757" s="615"/>
      <c r="AG757" s="615"/>
      <c r="AH757" s="615"/>
      <c r="AI757" s="615"/>
      <c r="AJ757" s="615"/>
      <c r="AK757" s="615"/>
      <c r="AL757" s="615"/>
      <c r="AM757" s="615"/>
      <c r="AN757" s="615"/>
      <c r="AO757" s="615"/>
      <c r="AP757" s="615"/>
      <c r="AQ757" s="615"/>
      <c r="AR757" s="615"/>
      <c r="AS757" s="615"/>
      <c r="AT757" s="615"/>
      <c r="AU757" s="615"/>
      <c r="AV757" s="615"/>
      <c r="AW757" s="615"/>
      <c r="AX757" s="615"/>
      <c r="AY757" s="615"/>
    </row>
    <row r="758" spans="1:51">
      <c r="A758" s="615"/>
      <c r="B758" s="615"/>
      <c r="C758" s="615"/>
      <c r="D758" s="615"/>
      <c r="E758" s="615"/>
      <c r="F758" s="615"/>
      <c r="G758" s="615"/>
      <c r="H758" s="615"/>
      <c r="I758" s="615"/>
      <c r="J758" s="615"/>
      <c r="K758" s="615"/>
      <c r="L758" s="615"/>
      <c r="M758" s="615"/>
      <c r="N758" s="615"/>
      <c r="O758" s="615"/>
      <c r="P758" s="615"/>
      <c r="Q758" s="615"/>
      <c r="R758" s="615"/>
      <c r="S758" s="615"/>
      <c r="T758" s="615"/>
      <c r="U758" s="615"/>
      <c r="V758" s="615"/>
      <c r="W758" s="615"/>
      <c r="X758" s="615"/>
      <c r="Y758" s="615"/>
      <c r="Z758" s="615"/>
      <c r="AA758" s="615"/>
      <c r="AB758" s="615"/>
      <c r="AC758" s="615"/>
      <c r="AD758" s="615"/>
      <c r="AE758" s="615"/>
      <c r="AF758" s="615"/>
      <c r="AG758" s="615"/>
      <c r="AH758" s="615"/>
      <c r="AI758" s="615"/>
      <c r="AJ758" s="615"/>
      <c r="AK758" s="615"/>
      <c r="AL758" s="615"/>
      <c r="AM758" s="615"/>
      <c r="AN758" s="615"/>
      <c r="AO758" s="615"/>
      <c r="AP758" s="615"/>
      <c r="AQ758" s="615"/>
      <c r="AR758" s="615"/>
      <c r="AS758" s="615"/>
      <c r="AT758" s="615"/>
      <c r="AU758" s="615"/>
      <c r="AV758" s="615"/>
      <c r="AW758" s="615"/>
      <c r="AX758" s="615"/>
      <c r="AY758" s="615"/>
    </row>
    <row r="759" spans="1:51">
      <c r="A759" s="615"/>
      <c r="B759" s="615"/>
      <c r="C759" s="615"/>
      <c r="D759" s="615"/>
      <c r="E759" s="615"/>
      <c r="F759" s="615"/>
      <c r="G759" s="615"/>
      <c r="H759" s="615"/>
      <c r="I759" s="615"/>
      <c r="J759" s="615"/>
      <c r="K759" s="615"/>
      <c r="L759" s="615"/>
      <c r="M759" s="615"/>
      <c r="N759" s="615"/>
      <c r="O759" s="615"/>
      <c r="P759" s="615"/>
      <c r="Q759" s="615"/>
      <c r="R759" s="615"/>
      <c r="S759" s="615"/>
      <c r="T759" s="615"/>
      <c r="U759" s="615"/>
      <c r="V759" s="615"/>
      <c r="W759" s="615"/>
      <c r="X759" s="615"/>
      <c r="Y759" s="615"/>
      <c r="Z759" s="615"/>
      <c r="AA759" s="615"/>
      <c r="AB759" s="615"/>
      <c r="AC759" s="615"/>
      <c r="AD759" s="615"/>
      <c r="AE759" s="615"/>
      <c r="AF759" s="615"/>
      <c r="AG759" s="615"/>
      <c r="AH759" s="615"/>
      <c r="AI759" s="615"/>
      <c r="AJ759" s="615"/>
      <c r="AK759" s="615"/>
      <c r="AL759" s="615"/>
      <c r="AM759" s="615"/>
      <c r="AN759" s="615"/>
      <c r="AO759" s="615"/>
      <c r="AP759" s="615"/>
      <c r="AQ759" s="615"/>
      <c r="AR759" s="615"/>
      <c r="AS759" s="615"/>
      <c r="AT759" s="615"/>
      <c r="AU759" s="615"/>
      <c r="AV759" s="615"/>
      <c r="AW759" s="615"/>
      <c r="AX759" s="615"/>
      <c r="AY759" s="615"/>
    </row>
    <row r="760" spans="1:51">
      <c r="A760" s="615"/>
      <c r="B760" s="615"/>
      <c r="C760" s="615"/>
      <c r="D760" s="615"/>
      <c r="E760" s="615"/>
      <c r="F760" s="615"/>
      <c r="G760" s="615"/>
      <c r="H760" s="615"/>
      <c r="I760" s="615"/>
      <c r="J760" s="615"/>
      <c r="K760" s="615"/>
      <c r="L760" s="615"/>
      <c r="M760" s="615"/>
      <c r="N760" s="615"/>
      <c r="O760" s="615"/>
      <c r="P760" s="615"/>
      <c r="Q760" s="615"/>
      <c r="R760" s="615"/>
      <c r="S760" s="615"/>
      <c r="T760" s="615"/>
      <c r="U760" s="615"/>
      <c r="V760" s="615"/>
      <c r="W760" s="615"/>
      <c r="X760" s="615"/>
      <c r="Y760" s="615"/>
      <c r="Z760" s="615"/>
      <c r="AA760" s="615"/>
      <c r="AB760" s="615"/>
      <c r="AC760" s="615"/>
      <c r="AD760" s="615"/>
      <c r="AE760" s="615"/>
      <c r="AF760" s="615"/>
      <c r="AG760" s="615"/>
      <c r="AH760" s="615"/>
      <c r="AI760" s="615"/>
      <c r="AJ760" s="615"/>
      <c r="AK760" s="615"/>
      <c r="AL760" s="615"/>
      <c r="AM760" s="615"/>
      <c r="AN760" s="615"/>
      <c r="AO760" s="615"/>
      <c r="AP760" s="615"/>
      <c r="AQ760" s="615"/>
      <c r="AR760" s="615"/>
      <c r="AS760" s="615"/>
      <c r="AT760" s="615"/>
      <c r="AU760" s="615"/>
      <c r="AV760" s="615"/>
      <c r="AW760" s="615"/>
      <c r="AX760" s="615"/>
      <c r="AY760" s="615"/>
    </row>
    <row r="761" spans="1:51">
      <c r="A761" s="615"/>
      <c r="B761" s="615"/>
      <c r="C761" s="615"/>
      <c r="D761" s="615"/>
      <c r="E761" s="615"/>
      <c r="F761" s="615"/>
      <c r="G761" s="615"/>
      <c r="H761" s="615"/>
      <c r="I761" s="615"/>
      <c r="J761" s="615"/>
      <c r="K761" s="615"/>
      <c r="L761" s="615"/>
      <c r="M761" s="615"/>
      <c r="N761" s="615"/>
      <c r="O761" s="615"/>
      <c r="P761" s="615"/>
      <c r="Q761" s="615"/>
      <c r="R761" s="615"/>
      <c r="S761" s="615"/>
      <c r="T761" s="615"/>
      <c r="U761" s="615"/>
      <c r="V761" s="615"/>
      <c r="W761" s="615"/>
      <c r="X761" s="615"/>
      <c r="Y761" s="615"/>
      <c r="Z761" s="615"/>
      <c r="AA761" s="615"/>
      <c r="AB761" s="615"/>
      <c r="AC761" s="615"/>
      <c r="AD761" s="615"/>
      <c r="AE761" s="615"/>
      <c r="AF761" s="615"/>
      <c r="AG761" s="615"/>
      <c r="AH761" s="615"/>
      <c r="AI761" s="615"/>
      <c r="AJ761" s="615"/>
      <c r="AK761" s="615"/>
      <c r="AL761" s="615"/>
      <c r="AM761" s="615"/>
      <c r="AN761" s="615"/>
      <c r="AO761" s="615"/>
      <c r="AP761" s="615"/>
      <c r="AQ761" s="615"/>
      <c r="AR761" s="615"/>
      <c r="AS761" s="615"/>
      <c r="AT761" s="615"/>
      <c r="AU761" s="615"/>
      <c r="AV761" s="615"/>
      <c r="AW761" s="615"/>
      <c r="AX761" s="615"/>
      <c r="AY761" s="615"/>
    </row>
    <row r="762" spans="1:51">
      <c r="A762" s="615"/>
      <c r="B762" s="615"/>
      <c r="C762" s="615"/>
      <c r="D762" s="615"/>
      <c r="E762" s="615"/>
      <c r="F762" s="615"/>
      <c r="G762" s="615"/>
      <c r="H762" s="615"/>
      <c r="I762" s="615"/>
      <c r="J762" s="615"/>
      <c r="K762" s="615"/>
      <c r="L762" s="615"/>
      <c r="M762" s="615"/>
      <c r="N762" s="615"/>
      <c r="O762" s="615"/>
      <c r="P762" s="615"/>
      <c r="Q762" s="615"/>
      <c r="R762" s="615"/>
      <c r="S762" s="615"/>
      <c r="T762" s="615"/>
      <c r="U762" s="615"/>
      <c r="V762" s="615"/>
      <c r="W762" s="615"/>
      <c r="X762" s="615"/>
      <c r="Y762" s="615"/>
      <c r="Z762" s="615"/>
      <c r="AA762" s="615"/>
      <c r="AB762" s="615"/>
      <c r="AC762" s="615"/>
      <c r="AD762" s="615"/>
      <c r="AE762" s="615"/>
      <c r="AF762" s="615"/>
      <c r="AG762" s="615"/>
      <c r="AH762" s="615"/>
      <c r="AI762" s="615"/>
      <c r="AJ762" s="615"/>
      <c r="AK762" s="615"/>
      <c r="AL762" s="615"/>
      <c r="AM762" s="615"/>
      <c r="AN762" s="615"/>
      <c r="AO762" s="615"/>
      <c r="AP762" s="615"/>
      <c r="AQ762" s="615"/>
      <c r="AR762" s="615"/>
      <c r="AS762" s="615"/>
      <c r="AT762" s="615"/>
      <c r="AU762" s="615"/>
      <c r="AV762" s="615"/>
      <c r="AW762" s="615"/>
      <c r="AX762" s="615"/>
      <c r="AY762" s="615"/>
    </row>
    <row r="763" spans="1:51">
      <c r="A763" s="615"/>
      <c r="B763" s="615"/>
      <c r="C763" s="615"/>
      <c r="D763" s="615"/>
      <c r="E763" s="615"/>
      <c r="F763" s="615"/>
      <c r="G763" s="615"/>
      <c r="H763" s="615"/>
      <c r="I763" s="615"/>
      <c r="J763" s="615"/>
      <c r="K763" s="615"/>
      <c r="L763" s="615"/>
      <c r="M763" s="615"/>
      <c r="N763" s="615"/>
      <c r="O763" s="615"/>
      <c r="P763" s="615"/>
      <c r="Q763" s="615"/>
      <c r="R763" s="615"/>
      <c r="S763" s="615"/>
      <c r="T763" s="615"/>
      <c r="U763" s="615"/>
      <c r="V763" s="615"/>
      <c r="W763" s="615"/>
      <c r="X763" s="615"/>
      <c r="Y763" s="615"/>
      <c r="Z763" s="615"/>
      <c r="AA763" s="615"/>
      <c r="AB763" s="615"/>
      <c r="AC763" s="615"/>
      <c r="AD763" s="615"/>
      <c r="AE763" s="615"/>
      <c r="AF763" s="615"/>
      <c r="AG763" s="615"/>
      <c r="AH763" s="615"/>
      <c r="AI763" s="615"/>
      <c r="AJ763" s="615"/>
      <c r="AK763" s="615"/>
      <c r="AL763" s="615"/>
      <c r="AM763" s="615"/>
      <c r="AN763" s="615"/>
      <c r="AO763" s="615"/>
      <c r="AP763" s="615"/>
      <c r="AQ763" s="615"/>
      <c r="AR763" s="615"/>
      <c r="AS763" s="615"/>
      <c r="AT763" s="615"/>
      <c r="AU763" s="615"/>
      <c r="AV763" s="615"/>
      <c r="AW763" s="615"/>
      <c r="AX763" s="615"/>
      <c r="AY763" s="615"/>
    </row>
    <row r="764" spans="1:51">
      <c r="A764" s="615"/>
      <c r="B764" s="615"/>
      <c r="C764" s="615"/>
      <c r="D764" s="615"/>
      <c r="E764" s="615"/>
      <c r="F764" s="615"/>
      <c r="G764" s="615"/>
      <c r="H764" s="615"/>
      <c r="I764" s="615"/>
      <c r="J764" s="615"/>
      <c r="K764" s="615"/>
      <c r="L764" s="615"/>
      <c r="M764" s="615"/>
      <c r="N764" s="615"/>
      <c r="O764" s="615"/>
      <c r="P764" s="615"/>
      <c r="Q764" s="615"/>
      <c r="R764" s="615"/>
      <c r="S764" s="615"/>
      <c r="T764" s="615"/>
      <c r="U764" s="615"/>
      <c r="V764" s="615"/>
      <c r="W764" s="615"/>
      <c r="X764" s="615"/>
      <c r="Y764" s="615"/>
      <c r="Z764" s="615"/>
      <c r="AA764" s="615"/>
      <c r="AB764" s="615"/>
      <c r="AC764" s="615"/>
      <c r="AD764" s="615"/>
      <c r="AE764" s="615"/>
      <c r="AF764" s="615"/>
      <c r="AG764" s="615"/>
      <c r="AH764" s="615"/>
      <c r="AI764" s="615"/>
      <c r="AJ764" s="615"/>
      <c r="AK764" s="615"/>
      <c r="AL764" s="615"/>
      <c r="AM764" s="615"/>
      <c r="AN764" s="615"/>
      <c r="AO764" s="615"/>
      <c r="AP764" s="615"/>
      <c r="AQ764" s="615"/>
      <c r="AR764" s="615"/>
      <c r="AS764" s="615"/>
      <c r="AT764" s="615"/>
      <c r="AU764" s="615"/>
      <c r="AV764" s="615"/>
      <c r="AW764" s="615"/>
      <c r="AX764" s="615"/>
      <c r="AY764" s="615"/>
    </row>
    <row r="765" spans="1:51">
      <c r="A765" s="615"/>
      <c r="B765" s="615"/>
      <c r="C765" s="615"/>
      <c r="D765" s="615"/>
      <c r="E765" s="615"/>
      <c r="F765" s="615"/>
      <c r="G765" s="615"/>
      <c r="H765" s="615"/>
      <c r="I765" s="615"/>
      <c r="J765" s="615"/>
      <c r="K765" s="615"/>
      <c r="L765" s="615"/>
      <c r="M765" s="615"/>
      <c r="N765" s="615"/>
      <c r="O765" s="615"/>
      <c r="P765" s="615"/>
      <c r="Q765" s="615"/>
      <c r="R765" s="615"/>
      <c r="S765" s="615"/>
      <c r="T765" s="615"/>
      <c r="U765" s="615"/>
      <c r="V765" s="615"/>
      <c r="W765" s="615"/>
      <c r="X765" s="615"/>
      <c r="Y765" s="615"/>
      <c r="Z765" s="615"/>
      <c r="AA765" s="615"/>
      <c r="AB765" s="615"/>
      <c r="AC765" s="615"/>
      <c r="AD765" s="615"/>
      <c r="AE765" s="615"/>
      <c r="AF765" s="615"/>
      <c r="AG765" s="615"/>
      <c r="AH765" s="615"/>
      <c r="AI765" s="615"/>
      <c r="AJ765" s="615"/>
      <c r="AK765" s="615"/>
      <c r="AL765" s="615"/>
      <c r="AM765" s="615"/>
      <c r="AN765" s="615"/>
      <c r="AO765" s="615"/>
      <c r="AP765" s="615"/>
      <c r="AQ765" s="615"/>
      <c r="AR765" s="615"/>
      <c r="AS765" s="615"/>
      <c r="AT765" s="615"/>
      <c r="AU765" s="615"/>
      <c r="AV765" s="615"/>
      <c r="AW765" s="615"/>
      <c r="AX765" s="615"/>
      <c r="AY765" s="615"/>
    </row>
    <row r="766" spans="1:51">
      <c r="A766" s="615"/>
      <c r="B766" s="615"/>
      <c r="C766" s="615"/>
      <c r="D766" s="615"/>
      <c r="E766" s="615"/>
      <c r="F766" s="615"/>
      <c r="G766" s="615"/>
      <c r="H766" s="615"/>
      <c r="I766" s="615"/>
      <c r="J766" s="615"/>
      <c r="K766" s="615"/>
      <c r="L766" s="615"/>
      <c r="M766" s="615"/>
      <c r="N766" s="615"/>
      <c r="O766" s="615"/>
      <c r="P766" s="615"/>
      <c r="Q766" s="615"/>
      <c r="R766" s="615"/>
      <c r="S766" s="615"/>
      <c r="T766" s="615"/>
      <c r="U766" s="615"/>
      <c r="V766" s="615"/>
      <c r="W766" s="615"/>
      <c r="X766" s="615"/>
      <c r="Y766" s="615"/>
      <c r="Z766" s="615"/>
      <c r="AA766" s="615"/>
      <c r="AB766" s="615"/>
      <c r="AC766" s="615"/>
      <c r="AD766" s="615"/>
      <c r="AE766" s="615"/>
      <c r="AF766" s="615"/>
      <c r="AG766" s="615"/>
      <c r="AH766" s="615"/>
      <c r="AI766" s="615"/>
      <c r="AJ766" s="615"/>
      <c r="AK766" s="615"/>
      <c r="AL766" s="615"/>
      <c r="AM766" s="615"/>
      <c r="AN766" s="615"/>
      <c r="AO766" s="615"/>
      <c r="AP766" s="615"/>
      <c r="AQ766" s="615"/>
      <c r="AR766" s="615"/>
      <c r="AS766" s="615"/>
      <c r="AT766" s="615"/>
      <c r="AU766" s="615"/>
      <c r="AV766" s="615"/>
      <c r="AW766" s="615"/>
      <c r="AX766" s="615"/>
      <c r="AY766" s="615"/>
    </row>
    <row r="767" spans="1:51">
      <c r="A767" s="615"/>
      <c r="B767" s="615"/>
      <c r="C767" s="615"/>
      <c r="D767" s="615"/>
      <c r="E767" s="615"/>
      <c r="F767" s="615"/>
      <c r="G767" s="615"/>
      <c r="H767" s="615"/>
      <c r="I767" s="615"/>
      <c r="J767" s="615"/>
      <c r="K767" s="615"/>
      <c r="L767" s="615"/>
      <c r="M767" s="615"/>
      <c r="N767" s="615"/>
      <c r="O767" s="615"/>
      <c r="P767" s="615"/>
      <c r="Q767" s="615"/>
      <c r="R767" s="615"/>
      <c r="S767" s="615"/>
      <c r="T767" s="615"/>
      <c r="U767" s="615"/>
      <c r="V767" s="615"/>
      <c r="W767" s="615"/>
      <c r="X767" s="615"/>
      <c r="Y767" s="615"/>
      <c r="Z767" s="615"/>
      <c r="AA767" s="615"/>
      <c r="AB767" s="615"/>
      <c r="AC767" s="615"/>
      <c r="AD767" s="615"/>
      <c r="AE767" s="615"/>
      <c r="AF767" s="615"/>
      <c r="AG767" s="615"/>
      <c r="AH767" s="615"/>
      <c r="AI767" s="615"/>
      <c r="AJ767" s="615"/>
      <c r="AK767" s="615"/>
      <c r="AL767" s="615"/>
      <c r="AM767" s="615"/>
      <c r="AN767" s="615"/>
      <c r="AO767" s="615"/>
      <c r="AP767" s="615"/>
      <c r="AQ767" s="615"/>
      <c r="AR767" s="615"/>
      <c r="AS767" s="615"/>
      <c r="AT767" s="615"/>
      <c r="AU767" s="615"/>
      <c r="AV767" s="615"/>
      <c r="AW767" s="615"/>
      <c r="AX767" s="615"/>
      <c r="AY767" s="615"/>
    </row>
    <row r="768" spans="1:51">
      <c r="A768" s="615"/>
      <c r="B768" s="615"/>
      <c r="C768" s="615"/>
      <c r="D768" s="615"/>
      <c r="E768" s="615"/>
      <c r="F768" s="615"/>
      <c r="G768" s="615"/>
      <c r="H768" s="615"/>
      <c r="I768" s="615"/>
      <c r="J768" s="615"/>
      <c r="K768" s="615"/>
      <c r="L768" s="615"/>
      <c r="M768" s="615"/>
      <c r="N768" s="615"/>
      <c r="O768" s="615"/>
      <c r="P768" s="615"/>
      <c r="Q768" s="615"/>
      <c r="R768" s="615"/>
      <c r="S768" s="615"/>
      <c r="T768" s="615"/>
      <c r="U768" s="615"/>
      <c r="V768" s="615"/>
      <c r="W768" s="615"/>
      <c r="X768" s="615"/>
      <c r="Y768" s="615"/>
      <c r="Z768" s="615"/>
      <c r="AA768" s="615"/>
      <c r="AB768" s="615"/>
      <c r="AC768" s="615"/>
      <c r="AD768" s="615"/>
      <c r="AE768" s="615"/>
      <c r="AF768" s="615"/>
      <c r="AG768" s="615"/>
      <c r="AH768" s="615"/>
      <c r="AI768" s="615"/>
      <c r="AJ768" s="615"/>
      <c r="AK768" s="615"/>
      <c r="AL768" s="615"/>
      <c r="AM768" s="615"/>
      <c r="AN768" s="615"/>
      <c r="AO768" s="615"/>
      <c r="AP768" s="615"/>
      <c r="AQ768" s="615"/>
      <c r="AR768" s="615"/>
      <c r="AS768" s="615"/>
      <c r="AT768" s="615"/>
      <c r="AU768" s="615"/>
      <c r="AV768" s="615"/>
      <c r="AW768" s="615"/>
      <c r="AX768" s="615"/>
      <c r="AY768" s="615"/>
    </row>
    <row r="769" spans="1:51">
      <c r="A769" s="615"/>
      <c r="B769" s="615"/>
      <c r="C769" s="615"/>
      <c r="D769" s="615"/>
      <c r="E769" s="615"/>
      <c r="F769" s="615"/>
      <c r="G769" s="615"/>
      <c r="H769" s="615"/>
      <c r="I769" s="615"/>
      <c r="J769" s="615"/>
      <c r="K769" s="615"/>
      <c r="L769" s="615"/>
      <c r="M769" s="615"/>
      <c r="N769" s="615"/>
      <c r="O769" s="615"/>
      <c r="P769" s="615"/>
      <c r="Q769" s="615"/>
      <c r="R769" s="615"/>
      <c r="S769" s="615"/>
      <c r="T769" s="615"/>
      <c r="U769" s="615"/>
      <c r="V769" s="615"/>
      <c r="W769" s="615"/>
      <c r="X769" s="615"/>
      <c r="Y769" s="615"/>
      <c r="Z769" s="615"/>
      <c r="AA769" s="615"/>
      <c r="AB769" s="615"/>
      <c r="AC769" s="615"/>
      <c r="AD769" s="615"/>
      <c r="AE769" s="615"/>
      <c r="AF769" s="615"/>
      <c r="AG769" s="615"/>
      <c r="AH769" s="615"/>
      <c r="AI769" s="615"/>
      <c r="AJ769" s="615"/>
      <c r="AK769" s="615"/>
      <c r="AL769" s="615"/>
      <c r="AM769" s="615"/>
      <c r="AN769" s="615"/>
      <c r="AO769" s="615"/>
      <c r="AP769" s="615"/>
      <c r="AQ769" s="615"/>
      <c r="AR769" s="615"/>
      <c r="AS769" s="615"/>
      <c r="AT769" s="615"/>
      <c r="AU769" s="615"/>
      <c r="AV769" s="615"/>
      <c r="AW769" s="615"/>
      <c r="AX769" s="615"/>
      <c r="AY769" s="615"/>
    </row>
    <row r="770" spans="1:51">
      <c r="A770" s="615"/>
      <c r="B770" s="615"/>
      <c r="C770" s="615"/>
      <c r="D770" s="615"/>
      <c r="E770" s="615"/>
      <c r="F770" s="615"/>
      <c r="G770" s="615"/>
      <c r="H770" s="615"/>
      <c r="I770" s="615"/>
      <c r="J770" s="615"/>
      <c r="K770" s="615"/>
      <c r="L770" s="615"/>
      <c r="M770" s="615"/>
      <c r="N770" s="615"/>
      <c r="O770" s="615"/>
      <c r="P770" s="615"/>
      <c r="Q770" s="615"/>
      <c r="R770" s="615"/>
      <c r="S770" s="615"/>
      <c r="T770" s="615"/>
      <c r="U770" s="615"/>
      <c r="V770" s="615"/>
      <c r="W770" s="615"/>
      <c r="X770" s="615"/>
      <c r="Y770" s="615"/>
      <c r="Z770" s="615"/>
      <c r="AA770" s="615"/>
      <c r="AB770" s="615"/>
      <c r="AC770" s="615"/>
      <c r="AD770" s="615"/>
      <c r="AE770" s="615"/>
      <c r="AF770" s="615"/>
      <c r="AG770" s="615"/>
      <c r="AH770" s="615"/>
      <c r="AI770" s="615"/>
      <c r="AJ770" s="615"/>
      <c r="AK770" s="615"/>
      <c r="AL770" s="615"/>
      <c r="AM770" s="615"/>
      <c r="AN770" s="615"/>
      <c r="AO770" s="615"/>
      <c r="AP770" s="615"/>
      <c r="AQ770" s="615"/>
      <c r="AR770" s="615"/>
      <c r="AS770" s="615"/>
      <c r="AT770" s="615"/>
      <c r="AU770" s="615"/>
      <c r="AV770" s="615"/>
      <c r="AW770" s="615"/>
      <c r="AX770" s="615"/>
      <c r="AY770" s="615"/>
    </row>
    <row r="771" spans="1:51">
      <c r="A771" s="615"/>
      <c r="B771" s="615"/>
      <c r="C771" s="615"/>
      <c r="D771" s="615"/>
      <c r="E771" s="615"/>
      <c r="F771" s="615"/>
      <c r="G771" s="615"/>
      <c r="H771" s="615"/>
      <c r="I771" s="615"/>
      <c r="J771" s="615"/>
      <c r="K771" s="615"/>
      <c r="L771" s="615"/>
      <c r="M771" s="615"/>
      <c r="N771" s="615"/>
      <c r="O771" s="615"/>
      <c r="P771" s="615"/>
      <c r="Q771" s="615"/>
      <c r="R771" s="615"/>
      <c r="S771" s="615"/>
      <c r="T771" s="615"/>
      <c r="U771" s="615"/>
      <c r="V771" s="615"/>
      <c r="W771" s="615"/>
      <c r="X771" s="615"/>
      <c r="Y771" s="615"/>
      <c r="Z771" s="615"/>
      <c r="AA771" s="615"/>
      <c r="AB771" s="615"/>
      <c r="AC771" s="615"/>
      <c r="AD771" s="615"/>
      <c r="AE771" s="615"/>
      <c r="AF771" s="615"/>
      <c r="AG771" s="615"/>
      <c r="AH771" s="615"/>
      <c r="AI771" s="615"/>
      <c r="AJ771" s="615"/>
      <c r="AK771" s="615"/>
      <c r="AL771" s="615"/>
      <c r="AM771" s="615"/>
      <c r="AN771" s="615"/>
      <c r="AO771" s="615"/>
      <c r="AP771" s="615"/>
      <c r="AQ771" s="615"/>
      <c r="AR771" s="615"/>
      <c r="AS771" s="615"/>
      <c r="AT771" s="615"/>
      <c r="AU771" s="615"/>
      <c r="AV771" s="615"/>
      <c r="AW771" s="615"/>
      <c r="AX771" s="615"/>
      <c r="AY771" s="615"/>
    </row>
    <row r="772" spans="1:51">
      <c r="A772" s="615"/>
      <c r="B772" s="615"/>
      <c r="C772" s="615"/>
      <c r="D772" s="615"/>
      <c r="E772" s="615"/>
      <c r="F772" s="615"/>
      <c r="G772" s="615"/>
      <c r="H772" s="615"/>
      <c r="I772" s="615"/>
      <c r="J772" s="615"/>
      <c r="K772" s="615"/>
      <c r="L772" s="615"/>
      <c r="M772" s="615"/>
      <c r="N772" s="615"/>
      <c r="O772" s="615"/>
      <c r="P772" s="615"/>
      <c r="Q772" s="615"/>
      <c r="R772" s="615"/>
      <c r="S772" s="615"/>
      <c r="T772" s="615"/>
      <c r="U772" s="615"/>
      <c r="V772" s="615"/>
      <c r="W772" s="615"/>
      <c r="X772" s="615"/>
      <c r="Y772" s="615"/>
      <c r="Z772" s="615"/>
      <c r="AA772" s="615"/>
      <c r="AB772" s="615"/>
      <c r="AC772" s="615"/>
      <c r="AD772" s="615"/>
      <c r="AE772" s="615"/>
      <c r="AF772" s="615"/>
      <c r="AG772" s="615"/>
      <c r="AH772" s="615"/>
      <c r="AI772" s="615"/>
      <c r="AJ772" s="615"/>
      <c r="AK772" s="615"/>
      <c r="AL772" s="615"/>
      <c r="AM772" s="615"/>
      <c r="AN772" s="615"/>
      <c r="AO772" s="615"/>
      <c r="AP772" s="615"/>
      <c r="AQ772" s="615"/>
      <c r="AR772" s="615"/>
      <c r="AS772" s="615"/>
      <c r="AT772" s="615"/>
      <c r="AU772" s="615"/>
      <c r="AV772" s="615"/>
      <c r="AW772" s="615"/>
      <c r="AX772" s="615"/>
      <c r="AY772" s="615"/>
    </row>
    <row r="773" spans="1:51">
      <c r="A773" s="615"/>
      <c r="B773" s="615"/>
      <c r="C773" s="615"/>
      <c r="D773" s="615"/>
      <c r="E773" s="615"/>
      <c r="F773" s="615"/>
      <c r="G773" s="615"/>
      <c r="H773" s="615"/>
      <c r="I773" s="615"/>
      <c r="J773" s="615"/>
      <c r="K773" s="615"/>
      <c r="L773" s="615"/>
      <c r="M773" s="615"/>
      <c r="N773" s="615"/>
      <c r="O773" s="615"/>
      <c r="P773" s="615"/>
      <c r="Q773" s="615"/>
      <c r="R773" s="615"/>
      <c r="S773" s="615"/>
      <c r="T773" s="615"/>
      <c r="U773" s="615"/>
      <c r="V773" s="615"/>
      <c r="W773" s="615"/>
      <c r="X773" s="615"/>
      <c r="Y773" s="615"/>
      <c r="Z773" s="615"/>
      <c r="AA773" s="615"/>
      <c r="AB773" s="615"/>
      <c r="AC773" s="615"/>
      <c r="AD773" s="615"/>
      <c r="AE773" s="615"/>
      <c r="AF773" s="615"/>
      <c r="AG773" s="615"/>
      <c r="AH773" s="615"/>
      <c r="AI773" s="615"/>
      <c r="AJ773" s="615"/>
      <c r="AK773" s="615"/>
      <c r="AL773" s="615"/>
      <c r="AM773" s="615"/>
      <c r="AN773" s="615"/>
      <c r="AO773" s="615"/>
      <c r="AP773" s="615"/>
      <c r="AQ773" s="615"/>
      <c r="AR773" s="615"/>
      <c r="AS773" s="615"/>
      <c r="AT773" s="615"/>
      <c r="AU773" s="615"/>
      <c r="AV773" s="615"/>
      <c r="AW773" s="615"/>
      <c r="AX773" s="615"/>
      <c r="AY773" s="615"/>
    </row>
    <row r="774" spans="1:51">
      <c r="A774" s="615"/>
      <c r="B774" s="615"/>
      <c r="C774" s="615"/>
      <c r="D774" s="615"/>
      <c r="E774" s="615"/>
      <c r="F774" s="615"/>
      <c r="G774" s="615"/>
      <c r="H774" s="615"/>
      <c r="I774" s="615"/>
      <c r="J774" s="615"/>
      <c r="K774" s="615"/>
      <c r="L774" s="615"/>
      <c r="M774" s="615"/>
      <c r="N774" s="615"/>
      <c r="O774" s="615"/>
      <c r="P774" s="615"/>
      <c r="Q774" s="615"/>
      <c r="R774" s="615"/>
      <c r="S774" s="615"/>
      <c r="T774" s="615"/>
      <c r="U774" s="615"/>
      <c r="V774" s="615"/>
      <c r="W774" s="615"/>
      <c r="X774" s="615"/>
      <c r="Y774" s="615"/>
      <c r="Z774" s="615"/>
      <c r="AA774" s="615"/>
      <c r="AB774" s="615"/>
      <c r="AC774" s="615"/>
      <c r="AD774" s="615"/>
      <c r="AE774" s="615"/>
      <c r="AF774" s="615"/>
      <c r="AG774" s="615"/>
      <c r="AH774" s="615"/>
      <c r="AI774" s="615"/>
      <c r="AJ774" s="615"/>
      <c r="AK774" s="615"/>
      <c r="AL774" s="615"/>
      <c r="AM774" s="615"/>
      <c r="AN774" s="615"/>
      <c r="AO774" s="615"/>
      <c r="AP774" s="615"/>
      <c r="AQ774" s="615"/>
      <c r="AR774" s="615"/>
      <c r="AS774" s="615"/>
      <c r="AT774" s="615"/>
      <c r="AU774" s="615"/>
      <c r="AV774" s="615"/>
      <c r="AW774" s="615"/>
      <c r="AX774" s="615"/>
      <c r="AY774" s="615"/>
    </row>
    <row r="775" spans="1:51">
      <c r="A775" s="615"/>
      <c r="B775" s="615"/>
      <c r="C775" s="615"/>
      <c r="D775" s="615"/>
      <c r="E775" s="615"/>
      <c r="F775" s="615"/>
      <c r="G775" s="615"/>
      <c r="H775" s="615"/>
      <c r="I775" s="615"/>
      <c r="J775" s="615"/>
      <c r="K775" s="615"/>
      <c r="L775" s="615"/>
      <c r="M775" s="615"/>
      <c r="N775" s="615"/>
      <c r="O775" s="615"/>
      <c r="P775" s="615"/>
      <c r="Q775" s="615"/>
      <c r="R775" s="615"/>
      <c r="S775" s="615"/>
      <c r="T775" s="615"/>
      <c r="U775" s="615"/>
      <c r="V775" s="615"/>
      <c r="W775" s="615"/>
      <c r="X775" s="615"/>
      <c r="Y775" s="615"/>
      <c r="Z775" s="615"/>
      <c r="AA775" s="615"/>
      <c r="AB775" s="615"/>
      <c r="AC775" s="615"/>
      <c r="AD775" s="615"/>
      <c r="AE775" s="615"/>
      <c r="AF775" s="615"/>
      <c r="AG775" s="615"/>
      <c r="AH775" s="615"/>
      <c r="AI775" s="615"/>
      <c r="AJ775" s="615"/>
      <c r="AK775" s="615"/>
      <c r="AL775" s="615"/>
      <c r="AM775" s="615"/>
      <c r="AN775" s="615"/>
      <c r="AO775" s="615"/>
      <c r="AP775" s="615"/>
      <c r="AQ775" s="615"/>
      <c r="AR775" s="615"/>
      <c r="AS775" s="615"/>
      <c r="AT775" s="615"/>
      <c r="AU775" s="615"/>
      <c r="AV775" s="615"/>
      <c r="AW775" s="615"/>
      <c r="AX775" s="615"/>
      <c r="AY775" s="615"/>
    </row>
    <row r="776" spans="1:51">
      <c r="A776" s="615"/>
      <c r="B776" s="615"/>
      <c r="C776" s="615"/>
      <c r="D776" s="615"/>
      <c r="E776" s="615"/>
      <c r="F776" s="615"/>
      <c r="G776" s="615"/>
      <c r="H776" s="615"/>
      <c r="I776" s="615"/>
      <c r="J776" s="615"/>
      <c r="K776" s="615"/>
      <c r="L776" s="615"/>
      <c r="M776" s="615"/>
      <c r="N776" s="615"/>
      <c r="O776" s="615"/>
      <c r="P776" s="615"/>
      <c r="Q776" s="615"/>
      <c r="R776" s="615"/>
      <c r="S776" s="615"/>
      <c r="T776" s="615"/>
      <c r="U776" s="615"/>
      <c r="V776" s="615"/>
      <c r="W776" s="615"/>
      <c r="X776" s="615"/>
      <c r="Y776" s="615"/>
      <c r="Z776" s="615"/>
      <c r="AA776" s="615"/>
      <c r="AB776" s="615"/>
      <c r="AC776" s="615"/>
      <c r="AD776" s="615"/>
      <c r="AE776" s="615"/>
      <c r="AF776" s="615"/>
      <c r="AG776" s="615"/>
      <c r="AH776" s="615"/>
      <c r="AI776" s="615"/>
      <c r="AJ776" s="615"/>
      <c r="AK776" s="615"/>
      <c r="AL776" s="615"/>
      <c r="AM776" s="615"/>
      <c r="AN776" s="615"/>
      <c r="AO776" s="615"/>
      <c r="AP776" s="615"/>
      <c r="AQ776" s="615"/>
      <c r="AR776" s="615"/>
      <c r="AS776" s="615"/>
      <c r="AT776" s="615"/>
      <c r="AU776" s="615"/>
      <c r="AV776" s="615"/>
      <c r="AW776" s="615"/>
      <c r="AX776" s="615"/>
      <c r="AY776" s="615"/>
    </row>
    <row r="777" spans="1:51">
      <c r="A777" s="615"/>
      <c r="B777" s="615"/>
      <c r="C777" s="615"/>
      <c r="D777" s="615"/>
      <c r="E777" s="615"/>
      <c r="F777" s="615"/>
      <c r="G777" s="615"/>
      <c r="H777" s="615"/>
      <c r="I777" s="615"/>
      <c r="J777" s="615"/>
      <c r="K777" s="615"/>
      <c r="L777" s="615"/>
      <c r="M777" s="615"/>
      <c r="N777" s="615"/>
      <c r="O777" s="615"/>
      <c r="P777" s="615"/>
      <c r="Q777" s="615"/>
      <c r="R777" s="615"/>
      <c r="S777" s="615"/>
      <c r="T777" s="615"/>
      <c r="U777" s="615"/>
      <c r="V777" s="615"/>
      <c r="W777" s="615"/>
      <c r="X777" s="615"/>
      <c r="Y777" s="615"/>
      <c r="Z777" s="615"/>
      <c r="AA777" s="615"/>
      <c r="AB777" s="615"/>
      <c r="AC777" s="615"/>
      <c r="AD777" s="615"/>
      <c r="AE777" s="615"/>
      <c r="AF777" s="615"/>
      <c r="AG777" s="615"/>
      <c r="AH777" s="615"/>
      <c r="AI777" s="615"/>
      <c r="AJ777" s="615"/>
      <c r="AK777" s="615"/>
      <c r="AL777" s="615"/>
      <c r="AM777" s="615"/>
      <c r="AN777" s="615"/>
      <c r="AO777" s="615"/>
      <c r="AP777" s="615"/>
      <c r="AQ777" s="615"/>
      <c r="AR777" s="615"/>
      <c r="AS777" s="615"/>
      <c r="AT777" s="615"/>
      <c r="AU777" s="615"/>
      <c r="AV777" s="615"/>
      <c r="AW777" s="615"/>
      <c r="AX777" s="615"/>
      <c r="AY777" s="615"/>
    </row>
    <row r="778" spans="1:51">
      <c r="A778" s="615"/>
      <c r="B778" s="615"/>
      <c r="C778" s="615"/>
      <c r="D778" s="615"/>
      <c r="E778" s="615"/>
      <c r="F778" s="615"/>
      <c r="G778" s="615"/>
      <c r="H778" s="615"/>
      <c r="I778" s="615"/>
      <c r="J778" s="615"/>
      <c r="K778" s="615"/>
      <c r="L778" s="615"/>
      <c r="M778" s="615"/>
      <c r="N778" s="615"/>
      <c r="O778" s="615"/>
      <c r="P778" s="615"/>
      <c r="Q778" s="615"/>
      <c r="R778" s="615"/>
      <c r="S778" s="615"/>
      <c r="T778" s="615"/>
      <c r="U778" s="615"/>
      <c r="V778" s="615"/>
      <c r="W778" s="615"/>
      <c r="X778" s="615"/>
      <c r="Y778" s="615"/>
      <c r="Z778" s="615"/>
      <c r="AA778" s="615"/>
      <c r="AB778" s="615"/>
      <c r="AC778" s="615"/>
      <c r="AD778" s="615"/>
      <c r="AE778" s="615"/>
      <c r="AF778" s="615"/>
      <c r="AG778" s="615"/>
      <c r="AH778" s="615"/>
      <c r="AI778" s="615"/>
      <c r="AJ778" s="615"/>
      <c r="AK778" s="615"/>
      <c r="AL778" s="615"/>
      <c r="AM778" s="615"/>
      <c r="AN778" s="615"/>
      <c r="AO778" s="615"/>
      <c r="AP778" s="615"/>
      <c r="AQ778" s="615"/>
      <c r="AR778" s="615"/>
      <c r="AS778" s="615"/>
      <c r="AT778" s="615"/>
      <c r="AU778" s="615"/>
      <c r="AV778" s="615"/>
      <c r="AW778" s="615"/>
      <c r="AX778" s="615"/>
      <c r="AY778" s="615"/>
    </row>
    <row r="779" spans="1:51">
      <c r="A779" s="615"/>
      <c r="B779" s="615"/>
      <c r="C779" s="615"/>
      <c r="D779" s="615"/>
      <c r="E779" s="615"/>
      <c r="F779" s="615"/>
      <c r="G779" s="615"/>
      <c r="H779" s="615"/>
      <c r="I779" s="615"/>
      <c r="J779" s="615"/>
      <c r="K779" s="615"/>
      <c r="L779" s="615"/>
      <c r="M779" s="615"/>
      <c r="N779" s="615"/>
      <c r="O779" s="615"/>
      <c r="P779" s="615"/>
      <c r="Q779" s="615"/>
      <c r="R779" s="615"/>
      <c r="S779" s="615"/>
      <c r="T779" s="615"/>
      <c r="U779" s="615"/>
      <c r="V779" s="615"/>
      <c r="W779" s="615"/>
      <c r="X779" s="615"/>
      <c r="Y779" s="615"/>
      <c r="Z779" s="615"/>
      <c r="AA779" s="615"/>
      <c r="AB779" s="615"/>
      <c r="AC779" s="615"/>
      <c r="AD779" s="615"/>
      <c r="AE779" s="615"/>
      <c r="AF779" s="615"/>
      <c r="AG779" s="615"/>
      <c r="AH779" s="615"/>
      <c r="AI779" s="615"/>
      <c r="AJ779" s="615"/>
      <c r="AK779" s="615"/>
      <c r="AL779" s="615"/>
      <c r="AM779" s="615"/>
      <c r="AN779" s="615"/>
      <c r="AO779" s="615"/>
      <c r="AP779" s="615"/>
      <c r="AQ779" s="615"/>
      <c r="AR779" s="615"/>
      <c r="AS779" s="615"/>
      <c r="AT779" s="615"/>
      <c r="AU779" s="615"/>
      <c r="AV779" s="615"/>
      <c r="AW779" s="615"/>
      <c r="AX779" s="615"/>
      <c r="AY779" s="615"/>
    </row>
    <row r="780" spans="1:51">
      <c r="A780" s="615"/>
      <c r="B780" s="615"/>
      <c r="C780" s="615"/>
      <c r="D780" s="615"/>
      <c r="E780" s="615"/>
      <c r="F780" s="615"/>
      <c r="G780" s="615"/>
      <c r="H780" s="615"/>
      <c r="I780" s="615"/>
      <c r="J780" s="615"/>
      <c r="K780" s="615"/>
      <c r="L780" s="615"/>
      <c r="M780" s="615"/>
      <c r="N780" s="615"/>
      <c r="O780" s="615"/>
      <c r="P780" s="615"/>
      <c r="Q780" s="615"/>
      <c r="R780" s="615"/>
      <c r="S780" s="615"/>
      <c r="T780" s="615"/>
      <c r="U780" s="615"/>
      <c r="V780" s="615"/>
      <c r="W780" s="615"/>
      <c r="X780" s="615"/>
      <c r="Y780" s="615"/>
      <c r="Z780" s="615"/>
      <c r="AA780" s="615"/>
      <c r="AB780" s="615"/>
      <c r="AC780" s="615"/>
      <c r="AD780" s="615"/>
      <c r="AE780" s="615"/>
      <c r="AF780" s="615"/>
      <c r="AG780" s="615"/>
      <c r="AH780" s="615"/>
      <c r="AI780" s="615"/>
      <c r="AJ780" s="615"/>
      <c r="AK780" s="615"/>
      <c r="AL780" s="615"/>
      <c r="AM780" s="615"/>
      <c r="AN780" s="615"/>
      <c r="AO780" s="615"/>
      <c r="AP780" s="615"/>
      <c r="AQ780" s="615"/>
      <c r="AR780" s="615"/>
      <c r="AS780" s="615"/>
      <c r="AT780" s="615"/>
      <c r="AU780" s="615"/>
      <c r="AV780" s="615"/>
      <c r="AW780" s="615"/>
      <c r="AX780" s="615"/>
      <c r="AY780" s="615"/>
    </row>
    <row r="781" spans="1:51">
      <c r="A781" s="615"/>
      <c r="B781" s="615"/>
      <c r="C781" s="615"/>
      <c r="D781" s="615"/>
      <c r="E781" s="615"/>
      <c r="F781" s="615"/>
      <c r="G781" s="615"/>
      <c r="H781" s="615"/>
      <c r="I781" s="615"/>
      <c r="J781" s="615"/>
      <c r="K781" s="615"/>
      <c r="L781" s="615"/>
      <c r="M781" s="615"/>
      <c r="N781" s="615"/>
      <c r="O781" s="615"/>
      <c r="P781" s="615"/>
      <c r="Q781" s="615"/>
      <c r="R781" s="615"/>
      <c r="S781" s="615"/>
      <c r="T781" s="615"/>
      <c r="U781" s="615"/>
      <c r="V781" s="615"/>
      <c r="W781" s="615"/>
      <c r="X781" s="615"/>
      <c r="Y781" s="615"/>
      <c r="Z781" s="615"/>
      <c r="AA781" s="615"/>
      <c r="AB781" s="615"/>
      <c r="AC781" s="615"/>
      <c r="AD781" s="615"/>
      <c r="AE781" s="615"/>
      <c r="AF781" s="615"/>
      <c r="AG781" s="615"/>
      <c r="AH781" s="615"/>
      <c r="AI781" s="615"/>
      <c r="AJ781" s="615"/>
      <c r="AK781" s="615"/>
      <c r="AL781" s="615"/>
      <c r="AM781" s="615"/>
      <c r="AN781" s="615"/>
      <c r="AO781" s="615"/>
      <c r="AP781" s="615"/>
      <c r="AQ781" s="615"/>
      <c r="AR781" s="615"/>
      <c r="AS781" s="615"/>
      <c r="AT781" s="615"/>
      <c r="AU781" s="615"/>
      <c r="AV781" s="615"/>
      <c r="AW781" s="615"/>
      <c r="AX781" s="615"/>
      <c r="AY781" s="615"/>
    </row>
    <row r="782" spans="1:51">
      <c r="A782" s="615"/>
      <c r="B782" s="615"/>
      <c r="C782" s="615"/>
      <c r="D782" s="615"/>
      <c r="E782" s="615"/>
      <c r="F782" s="615"/>
      <c r="G782" s="615"/>
      <c r="H782" s="615"/>
      <c r="I782" s="615"/>
      <c r="J782" s="615"/>
      <c r="K782" s="615"/>
      <c r="L782" s="615"/>
      <c r="M782" s="615"/>
      <c r="N782" s="615"/>
      <c r="O782" s="615"/>
      <c r="P782" s="615"/>
      <c r="Q782" s="615"/>
      <c r="R782" s="615"/>
      <c r="S782" s="615"/>
      <c r="T782" s="615"/>
      <c r="U782" s="615"/>
      <c r="V782" s="615"/>
      <c r="W782" s="615"/>
      <c r="X782" s="615"/>
      <c r="Y782" s="615"/>
      <c r="Z782" s="615"/>
      <c r="AA782" s="615"/>
      <c r="AB782" s="615"/>
      <c r="AC782" s="615"/>
      <c r="AD782" s="615"/>
      <c r="AE782" s="615"/>
      <c r="AF782" s="615"/>
      <c r="AG782" s="615"/>
      <c r="AH782" s="615"/>
      <c r="AI782" s="615"/>
      <c r="AJ782" s="615"/>
      <c r="AK782" s="615"/>
      <c r="AL782" s="615"/>
      <c r="AM782" s="615"/>
      <c r="AN782" s="615"/>
      <c r="AO782" s="615"/>
      <c r="AP782" s="615"/>
      <c r="AQ782" s="615"/>
      <c r="AR782" s="615"/>
      <c r="AS782" s="615"/>
      <c r="AT782" s="615"/>
      <c r="AU782" s="615"/>
      <c r="AV782" s="615"/>
      <c r="AW782" s="615"/>
      <c r="AX782" s="615"/>
      <c r="AY782" s="615"/>
    </row>
    <row r="783" spans="1:51">
      <c r="A783" s="615"/>
      <c r="B783" s="615"/>
      <c r="C783" s="615"/>
      <c r="D783" s="615"/>
      <c r="E783" s="615"/>
      <c r="F783" s="615"/>
      <c r="G783" s="615"/>
      <c r="H783" s="615"/>
      <c r="I783" s="615"/>
      <c r="J783" s="615"/>
      <c r="K783" s="615"/>
      <c r="L783" s="615"/>
      <c r="M783" s="615"/>
      <c r="N783" s="615"/>
      <c r="O783" s="615"/>
      <c r="P783" s="615"/>
      <c r="Q783" s="615"/>
      <c r="R783" s="615"/>
      <c r="S783" s="615"/>
      <c r="T783" s="615"/>
      <c r="U783" s="615"/>
      <c r="V783" s="615"/>
      <c r="W783" s="615"/>
      <c r="X783" s="615"/>
      <c r="Y783" s="615"/>
      <c r="Z783" s="615"/>
      <c r="AA783" s="615"/>
      <c r="AB783" s="615"/>
      <c r="AC783" s="615"/>
      <c r="AD783" s="615"/>
      <c r="AE783" s="615"/>
      <c r="AF783" s="615"/>
      <c r="AG783" s="615"/>
      <c r="AH783" s="615"/>
      <c r="AI783" s="615"/>
      <c r="AJ783" s="615"/>
      <c r="AK783" s="615"/>
      <c r="AL783" s="615"/>
      <c r="AM783" s="615"/>
      <c r="AN783" s="615"/>
      <c r="AO783" s="615"/>
      <c r="AP783" s="615"/>
      <c r="AQ783" s="615"/>
      <c r="AR783" s="615"/>
      <c r="AS783" s="615"/>
      <c r="AT783" s="615"/>
      <c r="AU783" s="615"/>
      <c r="AV783" s="615"/>
      <c r="AW783" s="615"/>
      <c r="AX783" s="615"/>
      <c r="AY783" s="615"/>
    </row>
    <row r="784" spans="1:51">
      <c r="A784" s="615"/>
      <c r="B784" s="615"/>
      <c r="C784" s="615"/>
      <c r="D784" s="615"/>
      <c r="E784" s="615"/>
      <c r="F784" s="615"/>
      <c r="G784" s="615"/>
      <c r="H784" s="615"/>
      <c r="I784" s="615"/>
      <c r="J784" s="615"/>
      <c r="K784" s="615"/>
      <c r="L784" s="615"/>
      <c r="M784" s="615"/>
      <c r="N784" s="615"/>
      <c r="O784" s="615"/>
      <c r="P784" s="615"/>
      <c r="Q784" s="615"/>
      <c r="R784" s="615"/>
      <c r="S784" s="615"/>
      <c r="T784" s="615"/>
      <c r="U784" s="615"/>
      <c r="V784" s="615"/>
      <c r="W784" s="615"/>
      <c r="X784" s="615"/>
      <c r="Y784" s="615"/>
      <c r="Z784" s="615"/>
      <c r="AA784" s="615"/>
      <c r="AB784" s="615"/>
      <c r="AC784" s="615"/>
      <c r="AD784" s="615"/>
      <c r="AE784" s="615"/>
      <c r="AF784" s="615"/>
      <c r="AG784" s="615"/>
      <c r="AH784" s="615"/>
      <c r="AI784" s="615"/>
      <c r="AJ784" s="615"/>
      <c r="AK784" s="615"/>
      <c r="AL784" s="615"/>
      <c r="AM784" s="615"/>
      <c r="AN784" s="615"/>
      <c r="AO784" s="615"/>
      <c r="AP784" s="615"/>
      <c r="AQ784" s="615"/>
      <c r="AR784" s="615"/>
      <c r="AS784" s="615"/>
      <c r="AT784" s="615"/>
      <c r="AU784" s="615"/>
      <c r="AV784" s="615"/>
      <c r="AW784" s="615"/>
      <c r="AX784" s="615"/>
      <c r="AY784" s="615"/>
    </row>
    <row r="785" spans="1:51">
      <c r="A785" s="615"/>
      <c r="B785" s="615"/>
      <c r="C785" s="615"/>
      <c r="D785" s="615"/>
      <c r="E785" s="615"/>
      <c r="F785" s="615"/>
      <c r="G785" s="615"/>
      <c r="H785" s="615"/>
      <c r="I785" s="615"/>
      <c r="J785" s="615"/>
      <c r="K785" s="615"/>
      <c r="L785" s="615"/>
      <c r="M785" s="615"/>
      <c r="N785" s="615"/>
      <c r="O785" s="615"/>
      <c r="P785" s="615"/>
      <c r="Q785" s="615"/>
      <c r="R785" s="615"/>
      <c r="S785" s="615"/>
      <c r="T785" s="615"/>
      <c r="U785" s="615"/>
      <c r="V785" s="615"/>
      <c r="W785" s="615"/>
      <c r="X785" s="615"/>
      <c r="Y785" s="615"/>
      <c r="Z785" s="615"/>
      <c r="AA785" s="615"/>
      <c r="AB785" s="615"/>
      <c r="AC785" s="615"/>
      <c r="AD785" s="615"/>
      <c r="AE785" s="615"/>
      <c r="AF785" s="615"/>
      <c r="AG785" s="615"/>
      <c r="AH785" s="615"/>
      <c r="AI785" s="615"/>
      <c r="AJ785" s="615"/>
      <c r="AK785" s="615"/>
      <c r="AL785" s="615"/>
      <c r="AM785" s="615"/>
      <c r="AN785" s="615"/>
      <c r="AO785" s="615"/>
      <c r="AP785" s="615"/>
      <c r="AQ785" s="615"/>
      <c r="AR785" s="615"/>
      <c r="AS785" s="615"/>
      <c r="AT785" s="615"/>
      <c r="AU785" s="615"/>
      <c r="AV785" s="615"/>
      <c r="AW785" s="615"/>
      <c r="AX785" s="615"/>
      <c r="AY785" s="615"/>
    </row>
    <row r="786" spans="1:51">
      <c r="A786" s="615"/>
      <c r="B786" s="615"/>
      <c r="C786" s="615"/>
      <c r="D786" s="615"/>
      <c r="E786" s="615"/>
      <c r="F786" s="615"/>
      <c r="G786" s="615"/>
      <c r="H786" s="615"/>
      <c r="I786" s="615"/>
      <c r="J786" s="615"/>
      <c r="K786" s="615"/>
      <c r="L786" s="615"/>
      <c r="M786" s="615"/>
      <c r="N786" s="615"/>
      <c r="O786" s="615"/>
      <c r="P786" s="615"/>
      <c r="Q786" s="615"/>
      <c r="R786" s="615"/>
      <c r="S786" s="615"/>
      <c r="T786" s="615"/>
      <c r="U786" s="615"/>
      <c r="V786" s="615"/>
      <c r="W786" s="615"/>
      <c r="X786" s="615"/>
      <c r="Y786" s="615"/>
      <c r="Z786" s="615"/>
      <c r="AA786" s="615"/>
      <c r="AB786" s="615"/>
      <c r="AC786" s="615"/>
      <c r="AD786" s="615"/>
      <c r="AE786" s="615"/>
      <c r="AF786" s="615"/>
      <c r="AG786" s="615"/>
      <c r="AH786" s="615"/>
      <c r="AI786" s="615"/>
      <c r="AJ786" s="615"/>
      <c r="AK786" s="615"/>
      <c r="AL786" s="615"/>
      <c r="AM786" s="615"/>
      <c r="AN786" s="615"/>
      <c r="AO786" s="615"/>
      <c r="AP786" s="615"/>
      <c r="AQ786" s="615"/>
      <c r="AR786" s="615"/>
      <c r="AS786" s="615"/>
      <c r="AT786" s="615"/>
      <c r="AU786" s="615"/>
      <c r="AV786" s="615"/>
      <c r="AW786" s="615"/>
      <c r="AX786" s="615"/>
      <c r="AY786" s="615"/>
    </row>
    <row r="787" spans="1:51">
      <c r="A787" s="615"/>
      <c r="B787" s="615"/>
      <c r="C787" s="615"/>
      <c r="D787" s="615"/>
      <c r="E787" s="615"/>
      <c r="F787" s="615"/>
      <c r="G787" s="615"/>
      <c r="H787" s="615"/>
      <c r="I787" s="615"/>
      <c r="J787" s="615"/>
      <c r="K787" s="615"/>
      <c r="L787" s="615"/>
      <c r="M787" s="615"/>
      <c r="N787" s="615"/>
      <c r="O787" s="615"/>
      <c r="P787" s="615"/>
      <c r="Q787" s="615"/>
      <c r="R787" s="615"/>
      <c r="S787" s="615"/>
      <c r="T787" s="615"/>
      <c r="U787" s="615"/>
      <c r="V787" s="615"/>
      <c r="W787" s="615"/>
      <c r="X787" s="615"/>
      <c r="Y787" s="615"/>
      <c r="Z787" s="615"/>
      <c r="AA787" s="615"/>
      <c r="AB787" s="615"/>
      <c r="AC787" s="615"/>
      <c r="AD787" s="615"/>
      <c r="AE787" s="615"/>
      <c r="AF787" s="615"/>
      <c r="AG787" s="615"/>
      <c r="AH787" s="615"/>
      <c r="AI787" s="615"/>
      <c r="AJ787" s="615"/>
      <c r="AK787" s="615"/>
      <c r="AL787" s="615"/>
      <c r="AM787" s="615"/>
      <c r="AN787" s="615"/>
      <c r="AO787" s="615"/>
      <c r="AP787" s="615"/>
      <c r="AQ787" s="615"/>
      <c r="AR787" s="615"/>
      <c r="AS787" s="615"/>
      <c r="AT787" s="615"/>
      <c r="AU787" s="615"/>
      <c r="AV787" s="615"/>
      <c r="AW787" s="615"/>
      <c r="AX787" s="615"/>
      <c r="AY787" s="615"/>
    </row>
    <row r="788" spans="1:51">
      <c r="A788" s="615"/>
      <c r="B788" s="615"/>
      <c r="C788" s="615"/>
      <c r="D788" s="615"/>
      <c r="E788" s="615"/>
      <c r="F788" s="615"/>
      <c r="G788" s="615"/>
      <c r="H788" s="615"/>
      <c r="I788" s="615"/>
      <c r="J788" s="615"/>
      <c r="K788" s="615"/>
      <c r="L788" s="615"/>
      <c r="M788" s="615"/>
      <c r="N788" s="615"/>
      <c r="O788" s="615"/>
      <c r="P788" s="615"/>
      <c r="Q788" s="615"/>
      <c r="R788" s="615"/>
      <c r="S788" s="615"/>
      <c r="T788" s="615"/>
      <c r="U788" s="615"/>
      <c r="V788" s="615"/>
      <c r="W788" s="615"/>
      <c r="X788" s="615"/>
      <c r="Y788" s="615"/>
      <c r="Z788" s="615"/>
      <c r="AA788" s="615"/>
      <c r="AB788" s="615"/>
      <c r="AC788" s="615"/>
      <c r="AD788" s="615"/>
      <c r="AE788" s="615"/>
      <c r="AF788" s="615"/>
      <c r="AG788" s="615"/>
      <c r="AH788" s="615"/>
      <c r="AI788" s="615"/>
      <c r="AJ788" s="615"/>
      <c r="AK788" s="615"/>
      <c r="AL788" s="615"/>
      <c r="AM788" s="615"/>
      <c r="AN788" s="615"/>
      <c r="AO788" s="615"/>
      <c r="AP788" s="615"/>
      <c r="AQ788" s="615"/>
      <c r="AR788" s="615"/>
      <c r="AS788" s="615"/>
      <c r="AT788" s="615"/>
      <c r="AU788" s="615"/>
      <c r="AV788" s="615"/>
      <c r="AW788" s="615"/>
      <c r="AX788" s="615"/>
      <c r="AY788" s="615"/>
    </row>
    <row r="789" spans="1:51">
      <c r="A789" s="615"/>
      <c r="B789" s="615"/>
      <c r="C789" s="615"/>
      <c r="D789" s="615"/>
      <c r="E789" s="615"/>
      <c r="F789" s="615"/>
      <c r="G789" s="615"/>
      <c r="H789" s="615"/>
      <c r="I789" s="615"/>
      <c r="J789" s="615"/>
      <c r="K789" s="615"/>
      <c r="L789" s="615"/>
      <c r="M789" s="615"/>
      <c r="N789" s="615"/>
      <c r="O789" s="615"/>
      <c r="P789" s="615"/>
      <c r="Q789" s="615"/>
      <c r="R789" s="615"/>
      <c r="S789" s="615"/>
      <c r="T789" s="615"/>
      <c r="U789" s="615"/>
      <c r="V789" s="615"/>
      <c r="W789" s="615"/>
      <c r="X789" s="615"/>
      <c r="Y789" s="615"/>
      <c r="Z789" s="615"/>
      <c r="AA789" s="615"/>
      <c r="AB789" s="615"/>
      <c r="AC789" s="615"/>
      <c r="AD789" s="615"/>
      <c r="AE789" s="615"/>
      <c r="AF789" s="615"/>
      <c r="AG789" s="615"/>
      <c r="AH789" s="615"/>
      <c r="AI789" s="615"/>
      <c r="AJ789" s="615"/>
      <c r="AK789" s="615"/>
      <c r="AL789" s="615"/>
      <c r="AM789" s="615"/>
      <c r="AN789" s="615"/>
      <c r="AO789" s="615"/>
      <c r="AP789" s="615"/>
      <c r="AQ789" s="615"/>
      <c r="AR789" s="615"/>
      <c r="AS789" s="615"/>
      <c r="AT789" s="615"/>
      <c r="AU789" s="615"/>
      <c r="AV789" s="615"/>
      <c r="AW789" s="615"/>
      <c r="AX789" s="615"/>
      <c r="AY789" s="615"/>
    </row>
    <row r="790" spans="1:51">
      <c r="A790" s="615"/>
      <c r="B790" s="615"/>
      <c r="C790" s="615"/>
      <c r="D790" s="615"/>
      <c r="E790" s="615"/>
      <c r="F790" s="615"/>
      <c r="G790" s="615"/>
      <c r="H790" s="615"/>
      <c r="I790" s="615"/>
      <c r="J790" s="615"/>
      <c r="K790" s="615"/>
      <c r="L790" s="615"/>
      <c r="M790" s="615"/>
      <c r="N790" s="615"/>
      <c r="O790" s="615"/>
      <c r="P790" s="615"/>
      <c r="Q790" s="615"/>
      <c r="R790" s="615"/>
      <c r="S790" s="615"/>
      <c r="T790" s="615"/>
      <c r="U790" s="615"/>
      <c r="V790" s="615"/>
      <c r="W790" s="615"/>
      <c r="X790" s="615"/>
      <c r="Y790" s="615"/>
      <c r="Z790" s="615"/>
      <c r="AA790" s="615"/>
      <c r="AB790" s="615"/>
      <c r="AC790" s="615"/>
      <c r="AD790" s="615"/>
      <c r="AE790" s="615"/>
      <c r="AF790" s="615"/>
      <c r="AG790" s="615"/>
      <c r="AH790" s="615"/>
      <c r="AI790" s="615"/>
      <c r="AJ790" s="615"/>
      <c r="AK790" s="615"/>
      <c r="AL790" s="615"/>
      <c r="AM790" s="615"/>
      <c r="AN790" s="615"/>
      <c r="AO790" s="615"/>
      <c r="AP790" s="615"/>
      <c r="AQ790" s="615"/>
      <c r="AR790" s="615"/>
      <c r="AS790" s="615"/>
      <c r="AT790" s="615"/>
      <c r="AU790" s="615"/>
      <c r="AV790" s="615"/>
      <c r="AW790" s="615"/>
      <c r="AX790" s="615"/>
      <c r="AY790" s="615"/>
    </row>
    <row r="791" spans="1:51">
      <c r="A791" s="615"/>
      <c r="B791" s="615"/>
      <c r="C791" s="615"/>
      <c r="D791" s="615"/>
      <c r="E791" s="615"/>
      <c r="F791" s="615"/>
      <c r="G791" s="615"/>
      <c r="H791" s="615"/>
      <c r="I791" s="615"/>
      <c r="J791" s="615"/>
      <c r="K791" s="615"/>
      <c r="L791" s="615"/>
      <c r="M791" s="615"/>
      <c r="N791" s="615"/>
      <c r="O791" s="615"/>
      <c r="P791" s="615"/>
      <c r="Q791" s="615"/>
      <c r="R791" s="615"/>
      <c r="S791" s="615"/>
      <c r="T791" s="615"/>
      <c r="U791" s="615"/>
      <c r="V791" s="615"/>
      <c r="W791" s="615"/>
      <c r="X791" s="615"/>
      <c r="Y791" s="615"/>
      <c r="Z791" s="615"/>
      <c r="AA791" s="615"/>
      <c r="AB791" s="615"/>
      <c r="AC791" s="615"/>
      <c r="AD791" s="615"/>
      <c r="AE791" s="615"/>
      <c r="AF791" s="615"/>
      <c r="AG791" s="615"/>
      <c r="AH791" s="615"/>
      <c r="AI791" s="615"/>
      <c r="AJ791" s="615"/>
      <c r="AK791" s="615"/>
      <c r="AL791" s="615"/>
      <c r="AM791" s="615"/>
      <c r="AN791" s="615"/>
      <c r="AO791" s="615"/>
      <c r="AP791" s="615"/>
      <c r="AQ791" s="615"/>
      <c r="AR791" s="615"/>
      <c r="AS791" s="615"/>
      <c r="AT791" s="615"/>
      <c r="AU791" s="615"/>
      <c r="AV791" s="615"/>
      <c r="AW791" s="615"/>
      <c r="AX791" s="615"/>
      <c r="AY791" s="615"/>
    </row>
    <row r="792" spans="1:51">
      <c r="A792" s="615"/>
      <c r="B792" s="615"/>
      <c r="C792" s="615"/>
      <c r="D792" s="615"/>
      <c r="E792" s="615"/>
      <c r="F792" s="615"/>
      <c r="G792" s="615"/>
      <c r="H792" s="615"/>
      <c r="I792" s="615"/>
      <c r="J792" s="615"/>
      <c r="K792" s="615"/>
      <c r="L792" s="615"/>
      <c r="M792" s="615"/>
      <c r="N792" s="615"/>
      <c r="O792" s="615"/>
      <c r="P792" s="615"/>
      <c r="Q792" s="615"/>
      <c r="R792" s="615"/>
      <c r="S792" s="615"/>
      <c r="T792" s="615"/>
      <c r="U792" s="615"/>
      <c r="V792" s="615"/>
      <c r="W792" s="615"/>
      <c r="X792" s="615"/>
      <c r="Y792" s="615"/>
      <c r="Z792" s="615"/>
      <c r="AA792" s="615"/>
      <c r="AB792" s="615"/>
      <c r="AC792" s="615"/>
      <c r="AD792" s="615"/>
      <c r="AE792" s="615"/>
      <c r="AF792" s="615"/>
      <c r="AG792" s="615"/>
      <c r="AH792" s="615"/>
      <c r="AI792" s="615"/>
      <c r="AJ792" s="615"/>
      <c r="AK792" s="615"/>
      <c r="AL792" s="615"/>
      <c r="AM792" s="615"/>
      <c r="AN792" s="615"/>
      <c r="AO792" s="615"/>
      <c r="AP792" s="615"/>
      <c r="AQ792" s="615"/>
      <c r="AR792" s="615"/>
      <c r="AS792" s="615"/>
      <c r="AT792" s="615"/>
      <c r="AU792" s="615"/>
      <c r="AV792" s="615"/>
      <c r="AW792" s="615"/>
      <c r="AX792" s="615"/>
      <c r="AY792" s="615"/>
    </row>
    <row r="793" spans="1:51">
      <c r="A793" s="615"/>
      <c r="B793" s="615"/>
      <c r="C793" s="615"/>
      <c r="D793" s="615"/>
      <c r="E793" s="615"/>
      <c r="F793" s="615"/>
      <c r="G793" s="615"/>
      <c r="H793" s="615"/>
      <c r="I793" s="615"/>
      <c r="J793" s="615"/>
      <c r="K793" s="615"/>
      <c r="L793" s="615"/>
      <c r="M793" s="615"/>
      <c r="N793" s="615"/>
      <c r="O793" s="615"/>
      <c r="P793" s="615"/>
      <c r="Q793" s="615"/>
      <c r="R793" s="615"/>
      <c r="S793" s="615"/>
      <c r="T793" s="615"/>
      <c r="U793" s="615"/>
      <c r="V793" s="615"/>
      <c r="W793" s="615"/>
      <c r="X793" s="615"/>
      <c r="Y793" s="615"/>
      <c r="Z793" s="615"/>
      <c r="AA793" s="615"/>
      <c r="AB793" s="615"/>
      <c r="AC793" s="615"/>
      <c r="AD793" s="615"/>
      <c r="AE793" s="615"/>
      <c r="AF793" s="615"/>
      <c r="AG793" s="615"/>
      <c r="AH793" s="615"/>
      <c r="AI793" s="615"/>
      <c r="AJ793" s="615"/>
      <c r="AK793" s="615"/>
      <c r="AL793" s="615"/>
      <c r="AM793" s="615"/>
      <c r="AN793" s="615"/>
      <c r="AO793" s="615"/>
      <c r="AP793" s="615"/>
      <c r="AQ793" s="615"/>
      <c r="AR793" s="615"/>
      <c r="AS793" s="615"/>
      <c r="AT793" s="615"/>
      <c r="AU793" s="615"/>
      <c r="AV793" s="615"/>
      <c r="AW793" s="615"/>
      <c r="AX793" s="615"/>
      <c r="AY793" s="615"/>
    </row>
    <row r="794" spans="1:51">
      <c r="A794" s="615"/>
      <c r="B794" s="615"/>
      <c r="C794" s="615"/>
      <c r="D794" s="615"/>
      <c r="E794" s="615"/>
      <c r="F794" s="615"/>
      <c r="G794" s="615"/>
      <c r="H794" s="615"/>
      <c r="I794" s="615"/>
      <c r="J794" s="615"/>
      <c r="K794" s="615"/>
      <c r="L794" s="615"/>
      <c r="M794" s="615"/>
      <c r="N794" s="615"/>
      <c r="O794" s="615"/>
      <c r="P794" s="615"/>
      <c r="Q794" s="615"/>
      <c r="R794" s="615"/>
      <c r="S794" s="615"/>
      <c r="T794" s="615"/>
      <c r="U794" s="615"/>
      <c r="V794" s="615"/>
      <c r="W794" s="615"/>
      <c r="X794" s="615"/>
      <c r="Y794" s="615"/>
      <c r="Z794" s="615"/>
      <c r="AA794" s="615"/>
      <c r="AB794" s="615"/>
      <c r="AC794" s="615"/>
      <c r="AD794" s="615"/>
      <c r="AE794" s="615"/>
      <c r="AF794" s="615"/>
      <c r="AG794" s="615"/>
      <c r="AH794" s="615"/>
      <c r="AI794" s="615"/>
      <c r="AJ794" s="615"/>
      <c r="AK794" s="615"/>
      <c r="AL794" s="615"/>
      <c r="AM794" s="615"/>
      <c r="AN794" s="615"/>
      <c r="AO794" s="615"/>
      <c r="AP794" s="615"/>
      <c r="AQ794" s="615"/>
      <c r="AR794" s="615"/>
      <c r="AS794" s="615"/>
      <c r="AT794" s="615"/>
      <c r="AU794" s="615"/>
      <c r="AV794" s="615"/>
      <c r="AW794" s="615"/>
      <c r="AX794" s="615"/>
      <c r="AY794" s="615"/>
    </row>
    <row r="795" spans="1:51">
      <c r="A795" s="615"/>
      <c r="B795" s="615"/>
      <c r="C795" s="615"/>
      <c r="D795" s="615"/>
      <c r="E795" s="615"/>
      <c r="F795" s="615"/>
      <c r="G795" s="615"/>
      <c r="H795" s="615"/>
      <c r="I795" s="615"/>
      <c r="J795" s="615"/>
      <c r="K795" s="615"/>
      <c r="L795" s="615"/>
      <c r="M795" s="615"/>
      <c r="N795" s="615"/>
      <c r="O795" s="615"/>
      <c r="P795" s="615"/>
      <c r="Q795" s="615"/>
      <c r="R795" s="615"/>
      <c r="S795" s="615"/>
      <c r="T795" s="615"/>
      <c r="U795" s="615"/>
      <c r="V795" s="615"/>
      <c r="W795" s="615"/>
      <c r="X795" s="615"/>
      <c r="Y795" s="615"/>
      <c r="Z795" s="615"/>
      <c r="AA795" s="615"/>
      <c r="AB795" s="615"/>
      <c r="AC795" s="615"/>
      <c r="AD795" s="615"/>
      <c r="AE795" s="615"/>
      <c r="AF795" s="615"/>
      <c r="AG795" s="615"/>
      <c r="AH795" s="615"/>
      <c r="AI795" s="615"/>
      <c r="AJ795" s="615"/>
      <c r="AK795" s="615"/>
      <c r="AL795" s="615"/>
      <c r="AM795" s="615"/>
      <c r="AN795" s="615"/>
      <c r="AO795" s="615"/>
      <c r="AP795" s="615"/>
      <c r="AQ795" s="615"/>
      <c r="AR795" s="615"/>
      <c r="AS795" s="615"/>
      <c r="AT795" s="615"/>
      <c r="AU795" s="615"/>
      <c r="AV795" s="615"/>
      <c r="AW795" s="615"/>
      <c r="AX795" s="615"/>
      <c r="AY795" s="615"/>
    </row>
    <row r="796" spans="1:51">
      <c r="A796" s="615"/>
      <c r="B796" s="615"/>
      <c r="C796" s="615"/>
      <c r="D796" s="615"/>
      <c r="E796" s="615"/>
      <c r="F796" s="615"/>
      <c r="G796" s="615"/>
      <c r="H796" s="615"/>
      <c r="I796" s="615"/>
      <c r="J796" s="615"/>
      <c r="K796" s="615"/>
      <c r="L796" s="615"/>
      <c r="M796" s="615"/>
      <c r="N796" s="615"/>
      <c r="O796" s="615"/>
      <c r="P796" s="615"/>
      <c r="Q796" s="615"/>
      <c r="R796" s="615"/>
      <c r="S796" s="615"/>
      <c r="T796" s="615"/>
      <c r="U796" s="615"/>
      <c r="V796" s="615"/>
      <c r="W796" s="615"/>
      <c r="X796" s="615"/>
      <c r="Y796" s="615"/>
      <c r="Z796" s="615"/>
      <c r="AA796" s="615"/>
      <c r="AB796" s="615"/>
      <c r="AC796" s="615"/>
      <c r="AD796" s="615"/>
      <c r="AE796" s="615"/>
      <c r="AF796" s="615"/>
      <c r="AG796" s="615"/>
      <c r="AH796" s="615"/>
      <c r="AI796" s="615"/>
      <c r="AJ796" s="615"/>
      <c r="AK796" s="615"/>
      <c r="AL796" s="615"/>
      <c r="AM796" s="615"/>
      <c r="AN796" s="615"/>
      <c r="AO796" s="615"/>
      <c r="AP796" s="615"/>
      <c r="AQ796" s="615"/>
      <c r="AR796" s="615"/>
      <c r="AS796" s="615"/>
      <c r="AT796" s="615"/>
      <c r="AU796" s="615"/>
      <c r="AV796" s="615"/>
      <c r="AW796" s="615"/>
      <c r="AX796" s="615"/>
      <c r="AY796" s="615"/>
    </row>
    <row r="797" spans="1:51">
      <c r="A797" s="615"/>
      <c r="B797" s="615"/>
      <c r="C797" s="615"/>
      <c r="D797" s="615"/>
      <c r="E797" s="615"/>
      <c r="F797" s="615"/>
      <c r="G797" s="615"/>
      <c r="H797" s="615"/>
      <c r="I797" s="615"/>
      <c r="J797" s="615"/>
      <c r="K797" s="615"/>
      <c r="L797" s="615"/>
      <c r="M797" s="615"/>
      <c r="N797" s="615"/>
      <c r="O797" s="615"/>
      <c r="P797" s="615"/>
      <c r="Q797" s="615"/>
      <c r="R797" s="615"/>
      <c r="S797" s="615"/>
      <c r="T797" s="615"/>
      <c r="U797" s="615"/>
      <c r="V797" s="615"/>
      <c r="W797" s="615"/>
      <c r="X797" s="615"/>
      <c r="Y797" s="615"/>
      <c r="Z797" s="615"/>
      <c r="AA797" s="615"/>
      <c r="AB797" s="615"/>
      <c r="AC797" s="615"/>
      <c r="AD797" s="615"/>
      <c r="AE797" s="615"/>
      <c r="AF797" s="615"/>
      <c r="AG797" s="615"/>
      <c r="AH797" s="615"/>
      <c r="AI797" s="615"/>
      <c r="AJ797" s="615"/>
      <c r="AK797" s="615"/>
      <c r="AL797" s="615"/>
      <c r="AM797" s="615"/>
      <c r="AN797" s="615"/>
      <c r="AO797" s="615"/>
      <c r="AP797" s="615"/>
      <c r="AQ797" s="615"/>
      <c r="AR797" s="615"/>
      <c r="AS797" s="615"/>
      <c r="AT797" s="615"/>
      <c r="AU797" s="615"/>
      <c r="AV797" s="615"/>
      <c r="AW797" s="615"/>
      <c r="AX797" s="615"/>
      <c r="AY797" s="615"/>
    </row>
    <row r="798" spans="1:51">
      <c r="A798" s="615"/>
      <c r="B798" s="615"/>
      <c r="C798" s="615"/>
      <c r="D798" s="615"/>
      <c r="E798" s="615"/>
      <c r="F798" s="615"/>
      <c r="G798" s="615"/>
      <c r="H798" s="615"/>
      <c r="I798" s="615"/>
      <c r="J798" s="615"/>
      <c r="K798" s="615"/>
      <c r="L798" s="615"/>
      <c r="M798" s="615"/>
      <c r="N798" s="615"/>
      <c r="O798" s="615"/>
      <c r="P798" s="615"/>
      <c r="Q798" s="615"/>
      <c r="R798" s="615"/>
      <c r="S798" s="615"/>
      <c r="T798" s="615"/>
      <c r="U798" s="615"/>
      <c r="V798" s="615"/>
      <c r="W798" s="615"/>
      <c r="X798" s="615"/>
      <c r="Y798" s="615"/>
      <c r="Z798" s="615"/>
      <c r="AA798" s="615"/>
      <c r="AB798" s="615"/>
      <c r="AC798" s="615"/>
      <c r="AD798" s="615"/>
      <c r="AE798" s="615"/>
      <c r="AF798" s="615"/>
      <c r="AG798" s="615"/>
      <c r="AH798" s="615"/>
      <c r="AI798" s="615"/>
      <c r="AJ798" s="615"/>
      <c r="AK798" s="615"/>
      <c r="AL798" s="615"/>
      <c r="AM798" s="615"/>
      <c r="AN798" s="615"/>
      <c r="AO798" s="615"/>
      <c r="AP798" s="615"/>
      <c r="AQ798" s="615"/>
      <c r="AR798" s="615"/>
      <c r="AS798" s="615"/>
      <c r="AT798" s="615"/>
      <c r="AU798" s="615"/>
      <c r="AV798" s="615"/>
      <c r="AW798" s="615"/>
      <c r="AX798" s="615"/>
      <c r="AY798" s="615"/>
    </row>
    <row r="799" spans="1:51">
      <c r="A799" s="615"/>
      <c r="B799" s="615"/>
      <c r="C799" s="615"/>
      <c r="D799" s="615"/>
      <c r="E799" s="615"/>
      <c r="F799" s="615"/>
      <c r="G799" s="615"/>
      <c r="H799" s="615"/>
      <c r="I799" s="615"/>
      <c r="J799" s="615"/>
      <c r="K799" s="615"/>
      <c r="L799" s="615"/>
      <c r="M799" s="615"/>
      <c r="N799" s="615"/>
      <c r="O799" s="615"/>
      <c r="P799" s="615"/>
      <c r="Q799" s="615"/>
      <c r="R799" s="615"/>
      <c r="S799" s="615"/>
      <c r="T799" s="615"/>
      <c r="U799" s="615"/>
      <c r="V799" s="615"/>
      <c r="W799" s="615"/>
      <c r="X799" s="615"/>
      <c r="Y799" s="615"/>
      <c r="Z799" s="615"/>
      <c r="AA799" s="615"/>
      <c r="AB799" s="615"/>
      <c r="AC799" s="615"/>
      <c r="AD799" s="615"/>
      <c r="AE799" s="615"/>
      <c r="AF799" s="615"/>
      <c r="AG799" s="615"/>
      <c r="AH799" s="615"/>
      <c r="AI799" s="615"/>
      <c r="AJ799" s="615"/>
      <c r="AK799" s="615"/>
      <c r="AL799" s="615"/>
      <c r="AM799" s="615"/>
      <c r="AN799" s="615"/>
      <c r="AO799" s="615"/>
      <c r="AP799" s="615"/>
      <c r="AQ799" s="615"/>
      <c r="AR799" s="615"/>
      <c r="AS799" s="615"/>
      <c r="AT799" s="615"/>
      <c r="AU799" s="615"/>
      <c r="AV799" s="615"/>
      <c r="AW799" s="615"/>
      <c r="AX799" s="615"/>
      <c r="AY799" s="615"/>
    </row>
    <row r="800" spans="1:51">
      <c r="A800" s="615"/>
      <c r="B800" s="615"/>
      <c r="C800" s="615"/>
      <c r="D800" s="615"/>
      <c r="E800" s="615"/>
      <c r="F800" s="615"/>
      <c r="G800" s="615"/>
      <c r="H800" s="615"/>
      <c r="I800" s="615"/>
      <c r="J800" s="615"/>
      <c r="K800" s="615"/>
      <c r="L800" s="615"/>
      <c r="M800" s="615"/>
      <c r="N800" s="615"/>
      <c r="O800" s="615"/>
      <c r="P800" s="615"/>
      <c r="Q800" s="615"/>
      <c r="R800" s="615"/>
      <c r="S800" s="615"/>
      <c r="T800" s="615"/>
      <c r="U800" s="615"/>
      <c r="V800" s="615"/>
      <c r="W800" s="615"/>
      <c r="X800" s="615"/>
      <c r="Y800" s="615"/>
      <c r="Z800" s="615"/>
      <c r="AA800" s="615"/>
      <c r="AB800" s="615"/>
      <c r="AC800" s="615"/>
      <c r="AD800" s="615"/>
      <c r="AE800" s="615"/>
      <c r="AF800" s="615"/>
      <c r="AG800" s="615"/>
      <c r="AH800" s="615"/>
      <c r="AI800" s="615"/>
      <c r="AJ800" s="615"/>
      <c r="AK800" s="615"/>
      <c r="AL800" s="615"/>
      <c r="AM800" s="615"/>
      <c r="AN800" s="615"/>
      <c r="AO800" s="615"/>
      <c r="AP800" s="615"/>
      <c r="AQ800" s="615"/>
      <c r="AR800" s="615"/>
      <c r="AS800" s="615"/>
      <c r="AT800" s="615"/>
      <c r="AU800" s="615"/>
      <c r="AV800" s="615"/>
      <c r="AW800" s="615"/>
      <c r="AX800" s="615"/>
      <c r="AY800" s="615"/>
    </row>
    <row r="801" spans="1:51">
      <c r="A801" s="615"/>
      <c r="B801" s="615"/>
      <c r="C801" s="615"/>
      <c r="D801" s="615"/>
      <c r="E801" s="615"/>
      <c r="F801" s="615"/>
      <c r="G801" s="615"/>
      <c r="H801" s="615"/>
      <c r="I801" s="615"/>
      <c r="J801" s="615"/>
      <c r="K801" s="615"/>
      <c r="L801" s="615"/>
      <c r="M801" s="615"/>
      <c r="N801" s="615"/>
      <c r="O801" s="615"/>
      <c r="P801" s="615"/>
      <c r="Q801" s="615"/>
      <c r="R801" s="615"/>
      <c r="S801" s="615"/>
      <c r="T801" s="615"/>
      <c r="U801" s="615"/>
      <c r="V801" s="615"/>
      <c r="W801" s="615"/>
      <c r="X801" s="615"/>
      <c r="Y801" s="615"/>
      <c r="Z801" s="615"/>
      <c r="AA801" s="615"/>
      <c r="AB801" s="615"/>
      <c r="AC801" s="615"/>
      <c r="AD801" s="615"/>
      <c r="AE801" s="615"/>
      <c r="AF801" s="615"/>
      <c r="AG801" s="615"/>
      <c r="AH801" s="615"/>
      <c r="AI801" s="615"/>
      <c r="AJ801" s="615"/>
      <c r="AK801" s="615"/>
      <c r="AL801" s="615"/>
      <c r="AM801" s="615"/>
      <c r="AN801" s="615"/>
      <c r="AO801" s="615"/>
      <c r="AP801" s="615"/>
      <c r="AQ801" s="615"/>
      <c r="AR801" s="615"/>
      <c r="AS801" s="615"/>
      <c r="AT801" s="615"/>
      <c r="AU801" s="615"/>
      <c r="AV801" s="615"/>
      <c r="AW801" s="615"/>
      <c r="AX801" s="615"/>
      <c r="AY801" s="615"/>
    </row>
    <row r="802" spans="1:51">
      <c r="A802" s="615"/>
      <c r="B802" s="615"/>
      <c r="C802" s="615"/>
      <c r="D802" s="615"/>
      <c r="E802" s="615"/>
      <c r="F802" s="615"/>
      <c r="G802" s="615"/>
      <c r="H802" s="615"/>
      <c r="I802" s="615"/>
      <c r="J802" s="615"/>
      <c r="K802" s="615"/>
      <c r="L802" s="615"/>
      <c r="M802" s="615"/>
      <c r="N802" s="615"/>
      <c r="O802" s="615"/>
      <c r="P802" s="615"/>
      <c r="Q802" s="615"/>
      <c r="R802" s="615"/>
      <c r="S802" s="615"/>
      <c r="T802" s="615"/>
      <c r="U802" s="615"/>
      <c r="V802" s="615"/>
      <c r="W802" s="615"/>
      <c r="X802" s="615"/>
      <c r="Y802" s="615"/>
      <c r="Z802" s="615"/>
      <c r="AA802" s="615"/>
      <c r="AB802" s="615"/>
      <c r="AC802" s="615"/>
      <c r="AD802" s="615"/>
      <c r="AE802" s="615"/>
      <c r="AF802" s="615"/>
      <c r="AG802" s="615"/>
      <c r="AH802" s="615"/>
      <c r="AI802" s="615"/>
      <c r="AJ802" s="615"/>
      <c r="AK802" s="615"/>
      <c r="AL802" s="615"/>
      <c r="AM802" s="615"/>
      <c r="AN802" s="615"/>
      <c r="AO802" s="615"/>
      <c r="AP802" s="615"/>
      <c r="AQ802" s="615"/>
      <c r="AR802" s="615"/>
      <c r="AS802" s="615"/>
      <c r="AT802" s="615"/>
      <c r="AU802" s="615"/>
      <c r="AV802" s="615"/>
      <c r="AW802" s="615"/>
      <c r="AX802" s="615"/>
      <c r="AY802" s="615"/>
    </row>
    <row r="803" spans="1:51">
      <c r="A803" s="615"/>
      <c r="B803" s="615"/>
      <c r="C803" s="615"/>
      <c r="D803" s="615"/>
      <c r="E803" s="615"/>
      <c r="F803" s="615"/>
      <c r="G803" s="615"/>
      <c r="H803" s="615"/>
      <c r="I803" s="615"/>
      <c r="J803" s="615"/>
      <c r="K803" s="615"/>
      <c r="L803" s="615"/>
      <c r="M803" s="615"/>
      <c r="N803" s="615"/>
      <c r="O803" s="615"/>
      <c r="P803" s="615"/>
      <c r="Q803" s="615"/>
      <c r="R803" s="615"/>
      <c r="S803" s="615"/>
      <c r="T803" s="615"/>
      <c r="U803" s="615"/>
      <c r="V803" s="615"/>
      <c r="W803" s="615"/>
      <c r="X803" s="615"/>
      <c r="Y803" s="615"/>
      <c r="Z803" s="615"/>
      <c r="AA803" s="615"/>
      <c r="AB803" s="615"/>
      <c r="AC803" s="615"/>
      <c r="AD803" s="615"/>
      <c r="AE803" s="615"/>
      <c r="AF803" s="615"/>
      <c r="AG803" s="615"/>
      <c r="AH803" s="615"/>
      <c r="AI803" s="615"/>
      <c r="AJ803" s="615"/>
      <c r="AK803" s="615"/>
      <c r="AL803" s="615"/>
      <c r="AM803" s="615"/>
      <c r="AN803" s="615"/>
      <c r="AO803" s="615"/>
      <c r="AP803" s="615"/>
      <c r="AQ803" s="615"/>
      <c r="AR803" s="615"/>
      <c r="AS803" s="615"/>
      <c r="AT803" s="615"/>
      <c r="AU803" s="615"/>
      <c r="AV803" s="615"/>
      <c r="AW803" s="615"/>
      <c r="AX803" s="615"/>
      <c r="AY803" s="615"/>
    </row>
    <row r="804" spans="1:51">
      <c r="A804" s="615"/>
      <c r="B804" s="615"/>
      <c r="C804" s="615"/>
      <c r="D804" s="615"/>
      <c r="E804" s="615"/>
      <c r="F804" s="615"/>
      <c r="G804" s="615"/>
      <c r="H804" s="615"/>
      <c r="I804" s="615"/>
      <c r="J804" s="615"/>
      <c r="K804" s="615"/>
      <c r="L804" s="615"/>
      <c r="M804" s="615"/>
      <c r="N804" s="615"/>
      <c r="O804" s="615"/>
      <c r="P804" s="615"/>
      <c r="Q804" s="615"/>
      <c r="R804" s="615"/>
      <c r="S804" s="615"/>
      <c r="T804" s="615"/>
      <c r="U804" s="615"/>
      <c r="V804" s="615"/>
      <c r="W804" s="615"/>
      <c r="X804" s="615"/>
      <c r="Y804" s="615"/>
      <c r="Z804" s="615"/>
      <c r="AA804" s="615"/>
      <c r="AB804" s="615"/>
      <c r="AC804" s="615"/>
      <c r="AD804" s="615"/>
      <c r="AE804" s="615"/>
      <c r="AF804" s="615"/>
      <c r="AG804" s="615"/>
      <c r="AH804" s="615"/>
      <c r="AI804" s="615"/>
      <c r="AJ804" s="615"/>
      <c r="AK804" s="615"/>
      <c r="AL804" s="615"/>
      <c r="AM804" s="615"/>
      <c r="AN804" s="615"/>
      <c r="AO804" s="615"/>
      <c r="AP804" s="615"/>
      <c r="AQ804" s="615"/>
      <c r="AR804" s="615"/>
      <c r="AS804" s="615"/>
      <c r="AT804" s="615"/>
      <c r="AU804" s="615"/>
      <c r="AV804" s="615"/>
      <c r="AW804" s="615"/>
      <c r="AX804" s="615"/>
      <c r="AY804" s="615"/>
    </row>
    <row r="805" spans="1:51">
      <c r="A805" s="615"/>
      <c r="B805" s="615"/>
      <c r="C805" s="615"/>
      <c r="D805" s="615"/>
      <c r="E805" s="615"/>
      <c r="F805" s="615"/>
      <c r="G805" s="615"/>
      <c r="H805" s="615"/>
      <c r="I805" s="615"/>
      <c r="J805" s="615"/>
      <c r="K805" s="615"/>
      <c r="L805" s="615"/>
      <c r="M805" s="615"/>
      <c r="N805" s="615"/>
      <c r="O805" s="615"/>
      <c r="P805" s="615"/>
      <c r="Q805" s="615"/>
      <c r="R805" s="615"/>
      <c r="S805" s="615"/>
      <c r="T805" s="615"/>
      <c r="U805" s="615"/>
      <c r="V805" s="615"/>
      <c r="W805" s="615"/>
      <c r="X805" s="615"/>
      <c r="Y805" s="615"/>
      <c r="Z805" s="615"/>
      <c r="AA805" s="615"/>
      <c r="AB805" s="615"/>
      <c r="AC805" s="615"/>
      <c r="AD805" s="615"/>
      <c r="AE805" s="615"/>
      <c r="AF805" s="615"/>
      <c r="AG805" s="615"/>
      <c r="AH805" s="615"/>
      <c r="AI805" s="615"/>
      <c r="AJ805" s="615"/>
      <c r="AK805" s="615"/>
      <c r="AL805" s="615"/>
      <c r="AM805" s="615"/>
      <c r="AN805" s="615"/>
      <c r="AO805" s="615"/>
      <c r="AP805" s="615"/>
      <c r="AQ805" s="615"/>
      <c r="AR805" s="615"/>
      <c r="AS805" s="615"/>
      <c r="AT805" s="615"/>
      <c r="AU805" s="615"/>
      <c r="AV805" s="615"/>
      <c r="AW805" s="615"/>
      <c r="AX805" s="615"/>
      <c r="AY805" s="615"/>
    </row>
    <row r="806" spans="1:51">
      <c r="A806" s="615"/>
      <c r="B806" s="615"/>
      <c r="C806" s="615"/>
      <c r="D806" s="615"/>
      <c r="E806" s="615"/>
      <c r="F806" s="615"/>
      <c r="G806" s="615"/>
      <c r="H806" s="615"/>
      <c r="I806" s="615"/>
      <c r="J806" s="615"/>
      <c r="K806" s="615"/>
      <c r="L806" s="615"/>
      <c r="M806" s="615"/>
      <c r="N806" s="615"/>
      <c r="O806" s="615"/>
      <c r="P806" s="615"/>
      <c r="Q806" s="615"/>
      <c r="R806" s="615"/>
      <c r="S806" s="615"/>
      <c r="T806" s="615"/>
      <c r="U806" s="615"/>
      <c r="V806" s="615"/>
      <c r="W806" s="615"/>
      <c r="X806" s="615"/>
      <c r="Y806" s="615"/>
      <c r="Z806" s="615"/>
      <c r="AA806" s="615"/>
      <c r="AB806" s="615"/>
      <c r="AC806" s="615"/>
      <c r="AD806" s="615"/>
      <c r="AE806" s="615"/>
      <c r="AF806" s="615"/>
      <c r="AG806" s="615"/>
      <c r="AH806" s="615"/>
      <c r="AI806" s="615"/>
      <c r="AJ806" s="615"/>
      <c r="AK806" s="615"/>
      <c r="AL806" s="615"/>
      <c r="AM806" s="615"/>
      <c r="AN806" s="615"/>
      <c r="AO806" s="615"/>
      <c r="AP806" s="615"/>
      <c r="AQ806" s="615"/>
      <c r="AR806" s="615"/>
      <c r="AS806" s="615"/>
      <c r="AT806" s="615"/>
      <c r="AU806" s="615"/>
      <c r="AV806" s="615"/>
      <c r="AW806" s="615"/>
      <c r="AX806" s="615"/>
      <c r="AY806" s="615"/>
    </row>
    <row r="807" spans="1:51">
      <c r="A807" s="615"/>
      <c r="B807" s="615"/>
      <c r="C807" s="615"/>
      <c r="D807" s="615"/>
      <c r="E807" s="615"/>
      <c r="F807" s="615"/>
      <c r="G807" s="615"/>
      <c r="H807" s="615"/>
      <c r="I807" s="615"/>
      <c r="J807" s="615"/>
      <c r="K807" s="615"/>
      <c r="L807" s="615"/>
      <c r="M807" s="615"/>
      <c r="N807" s="615"/>
      <c r="O807" s="615"/>
      <c r="P807" s="615"/>
      <c r="Q807" s="615"/>
      <c r="R807" s="615"/>
      <c r="S807" s="615"/>
      <c r="T807" s="615"/>
      <c r="U807" s="615"/>
      <c r="V807" s="615"/>
      <c r="W807" s="615"/>
      <c r="X807" s="615"/>
      <c r="Y807" s="615"/>
      <c r="Z807" s="615"/>
      <c r="AA807" s="615"/>
      <c r="AB807" s="615"/>
      <c r="AC807" s="615"/>
      <c r="AD807" s="615"/>
      <c r="AE807" s="615"/>
      <c r="AF807" s="615"/>
      <c r="AG807" s="615"/>
      <c r="AH807" s="615"/>
      <c r="AI807" s="615"/>
      <c r="AJ807" s="615"/>
      <c r="AK807" s="615"/>
      <c r="AL807" s="615"/>
      <c r="AM807" s="615"/>
      <c r="AN807" s="615"/>
      <c r="AO807" s="615"/>
      <c r="AP807" s="615"/>
      <c r="AQ807" s="615"/>
      <c r="AR807" s="615"/>
      <c r="AS807" s="615"/>
      <c r="AT807" s="615"/>
      <c r="AU807" s="615"/>
      <c r="AV807" s="615"/>
      <c r="AW807" s="615"/>
      <c r="AX807" s="615"/>
      <c r="AY807" s="615"/>
    </row>
    <row r="808" spans="1:51">
      <c r="A808" s="615"/>
      <c r="B808" s="615"/>
      <c r="C808" s="615"/>
      <c r="D808" s="615"/>
      <c r="E808" s="615"/>
      <c r="F808" s="615"/>
      <c r="G808" s="615"/>
      <c r="H808" s="615"/>
      <c r="I808" s="615"/>
      <c r="J808" s="615"/>
      <c r="K808" s="615"/>
      <c r="L808" s="615"/>
      <c r="M808" s="615"/>
      <c r="N808" s="615"/>
      <c r="O808" s="615"/>
      <c r="P808" s="615"/>
      <c r="Q808" s="615"/>
      <c r="R808" s="615"/>
      <c r="S808" s="615"/>
      <c r="T808" s="615"/>
      <c r="U808" s="615"/>
      <c r="V808" s="615"/>
      <c r="W808" s="615"/>
      <c r="X808" s="615"/>
      <c r="Y808" s="615"/>
      <c r="Z808" s="615"/>
      <c r="AA808" s="615"/>
      <c r="AB808" s="615"/>
      <c r="AC808" s="615"/>
      <c r="AD808" s="615"/>
      <c r="AE808" s="615"/>
      <c r="AF808" s="615"/>
      <c r="AG808" s="615"/>
      <c r="AH808" s="615"/>
      <c r="AI808" s="615"/>
      <c r="AJ808" s="615"/>
      <c r="AK808" s="615"/>
      <c r="AL808" s="615"/>
      <c r="AM808" s="615"/>
      <c r="AN808" s="615"/>
      <c r="AO808" s="615"/>
      <c r="AP808" s="615"/>
      <c r="AQ808" s="615"/>
      <c r="AR808" s="615"/>
      <c r="AS808" s="615"/>
      <c r="AT808" s="615"/>
      <c r="AU808" s="615"/>
      <c r="AV808" s="615"/>
      <c r="AW808" s="615"/>
      <c r="AX808" s="615"/>
      <c r="AY808" s="615"/>
    </row>
    <row r="809" spans="1:51">
      <c r="A809" s="615"/>
      <c r="B809" s="615"/>
      <c r="C809" s="615"/>
      <c r="D809" s="615"/>
      <c r="E809" s="615"/>
      <c r="F809" s="615"/>
      <c r="G809" s="615"/>
      <c r="H809" s="615"/>
      <c r="I809" s="615"/>
      <c r="J809" s="615"/>
      <c r="K809" s="615"/>
      <c r="L809" s="615"/>
      <c r="M809" s="615"/>
      <c r="N809" s="615"/>
      <c r="O809" s="615"/>
      <c r="P809" s="615"/>
      <c r="Q809" s="615"/>
      <c r="R809" s="615"/>
      <c r="S809" s="615"/>
      <c r="T809" s="615"/>
      <c r="U809" s="615"/>
      <c r="V809" s="615"/>
      <c r="W809" s="615"/>
      <c r="X809" s="615"/>
      <c r="Y809" s="615"/>
      <c r="Z809" s="615"/>
      <c r="AA809" s="615"/>
      <c r="AB809" s="615"/>
      <c r="AC809" s="615"/>
      <c r="AD809" s="615"/>
      <c r="AE809" s="615"/>
      <c r="AF809" s="615"/>
      <c r="AG809" s="615"/>
      <c r="AH809" s="615"/>
      <c r="AI809" s="615"/>
      <c r="AJ809" s="615"/>
      <c r="AK809" s="615"/>
      <c r="AL809" s="615"/>
      <c r="AM809" s="615"/>
      <c r="AN809" s="615"/>
      <c r="AO809" s="615"/>
      <c r="AP809" s="615"/>
      <c r="AQ809" s="615"/>
      <c r="AR809" s="615"/>
      <c r="AS809" s="615"/>
      <c r="AT809" s="615"/>
      <c r="AU809" s="615"/>
      <c r="AV809" s="615"/>
      <c r="AW809" s="615"/>
      <c r="AX809" s="615"/>
      <c r="AY809" s="615"/>
    </row>
    <row r="810" spans="1:51">
      <c r="A810" s="615"/>
      <c r="B810" s="615"/>
      <c r="C810" s="615"/>
      <c r="D810" s="615"/>
      <c r="E810" s="615"/>
      <c r="F810" s="615"/>
      <c r="G810" s="615"/>
      <c r="H810" s="615"/>
      <c r="I810" s="615"/>
      <c r="J810" s="615"/>
      <c r="K810" s="615"/>
      <c r="L810" s="615"/>
      <c r="M810" s="615"/>
      <c r="N810" s="615"/>
      <c r="O810" s="615"/>
      <c r="P810" s="615"/>
      <c r="Q810" s="615"/>
      <c r="R810" s="615"/>
      <c r="S810" s="615"/>
      <c r="T810" s="615"/>
      <c r="U810" s="615"/>
      <c r="V810" s="615"/>
      <c r="W810" s="615"/>
      <c r="X810" s="615"/>
      <c r="Y810" s="615"/>
      <c r="Z810" s="615"/>
      <c r="AA810" s="615"/>
      <c r="AB810" s="615"/>
      <c r="AC810" s="615"/>
      <c r="AD810" s="615"/>
      <c r="AE810" s="615"/>
      <c r="AF810" s="615"/>
      <c r="AG810" s="615"/>
      <c r="AH810" s="615"/>
      <c r="AI810" s="615"/>
      <c r="AJ810" s="615"/>
      <c r="AK810" s="615"/>
      <c r="AL810" s="615"/>
      <c r="AM810" s="615"/>
      <c r="AN810" s="615"/>
      <c r="AO810" s="615"/>
      <c r="AP810" s="615"/>
      <c r="AQ810" s="615"/>
      <c r="AR810" s="615"/>
      <c r="AS810" s="615"/>
      <c r="AT810" s="615"/>
      <c r="AU810" s="615"/>
      <c r="AV810" s="615"/>
      <c r="AW810" s="615"/>
      <c r="AX810" s="615"/>
      <c r="AY810" s="615"/>
    </row>
    <row r="811" spans="1:51">
      <c r="A811" s="615"/>
      <c r="B811" s="615"/>
      <c r="C811" s="615"/>
      <c r="D811" s="615"/>
      <c r="E811" s="615"/>
      <c r="F811" s="615"/>
      <c r="G811" s="615"/>
      <c r="H811" s="615"/>
      <c r="I811" s="615"/>
      <c r="J811" s="615"/>
      <c r="K811" s="615"/>
      <c r="L811" s="615"/>
      <c r="M811" s="615"/>
      <c r="N811" s="615"/>
      <c r="O811" s="615"/>
      <c r="P811" s="615"/>
      <c r="Q811" s="615"/>
      <c r="R811" s="615"/>
      <c r="S811" s="615"/>
      <c r="T811" s="615"/>
      <c r="U811" s="615"/>
      <c r="V811" s="615"/>
      <c r="W811" s="615"/>
      <c r="X811" s="615"/>
      <c r="Y811" s="615"/>
      <c r="Z811" s="615"/>
      <c r="AA811" s="615"/>
      <c r="AB811" s="615"/>
      <c r="AC811" s="615"/>
      <c r="AD811" s="615"/>
      <c r="AE811" s="615"/>
      <c r="AF811" s="615"/>
      <c r="AG811" s="615"/>
      <c r="AH811" s="615"/>
      <c r="AI811" s="615"/>
      <c r="AJ811" s="615"/>
      <c r="AK811" s="615"/>
      <c r="AL811" s="615"/>
      <c r="AM811" s="615"/>
      <c r="AN811" s="615"/>
      <c r="AO811" s="615"/>
      <c r="AP811" s="615"/>
      <c r="AQ811" s="615"/>
      <c r="AR811" s="615"/>
      <c r="AS811" s="615"/>
      <c r="AT811" s="615"/>
      <c r="AU811" s="615"/>
      <c r="AV811" s="615"/>
      <c r="AW811" s="615"/>
      <c r="AX811" s="615"/>
      <c r="AY811" s="615"/>
    </row>
    <row r="812" spans="1:51">
      <c r="A812" s="615"/>
      <c r="B812" s="615"/>
      <c r="C812" s="615"/>
      <c r="D812" s="615"/>
      <c r="E812" s="615"/>
      <c r="F812" s="615"/>
      <c r="G812" s="615"/>
      <c r="H812" s="615"/>
      <c r="I812" s="615"/>
      <c r="J812" s="615"/>
      <c r="K812" s="615"/>
      <c r="L812" s="615"/>
      <c r="M812" s="615"/>
      <c r="N812" s="615"/>
      <c r="O812" s="615"/>
      <c r="P812" s="615"/>
      <c r="Q812" s="615"/>
      <c r="R812" s="615"/>
      <c r="S812" s="615"/>
      <c r="T812" s="615"/>
      <c r="U812" s="615"/>
      <c r="V812" s="615"/>
      <c r="W812" s="615"/>
      <c r="X812" s="615"/>
      <c r="Y812" s="615"/>
      <c r="Z812" s="615"/>
      <c r="AA812" s="615"/>
      <c r="AB812" s="615"/>
      <c r="AC812" s="615"/>
      <c r="AD812" s="615"/>
      <c r="AE812" s="615"/>
      <c r="AF812" s="615"/>
      <c r="AG812" s="615"/>
      <c r="AH812" s="615"/>
      <c r="AI812" s="615"/>
      <c r="AJ812" s="615"/>
      <c r="AK812" s="615"/>
      <c r="AL812" s="615"/>
      <c r="AM812" s="615"/>
      <c r="AN812" s="615"/>
      <c r="AO812" s="615"/>
      <c r="AP812" s="615"/>
      <c r="AQ812" s="615"/>
      <c r="AR812" s="615"/>
      <c r="AS812" s="615"/>
      <c r="AT812" s="615"/>
      <c r="AU812" s="615"/>
      <c r="AV812" s="615"/>
      <c r="AW812" s="615"/>
      <c r="AX812" s="615"/>
      <c r="AY812" s="615"/>
    </row>
    <row r="813" spans="1:51">
      <c r="A813" s="615"/>
      <c r="B813" s="615"/>
      <c r="C813" s="615"/>
      <c r="D813" s="615"/>
      <c r="E813" s="615"/>
      <c r="F813" s="615"/>
      <c r="G813" s="615"/>
      <c r="H813" s="615"/>
      <c r="I813" s="615"/>
      <c r="J813" s="615"/>
      <c r="K813" s="615"/>
      <c r="L813" s="615"/>
      <c r="M813" s="615"/>
      <c r="N813" s="615"/>
      <c r="O813" s="615"/>
      <c r="P813" s="615"/>
      <c r="Q813" s="615"/>
      <c r="R813" s="615"/>
      <c r="S813" s="615"/>
      <c r="T813" s="615"/>
      <c r="U813" s="615"/>
      <c r="V813" s="615"/>
      <c r="W813" s="615"/>
      <c r="X813" s="615"/>
      <c r="Y813" s="615"/>
      <c r="Z813" s="615"/>
      <c r="AA813" s="615"/>
      <c r="AB813" s="615"/>
      <c r="AC813" s="615"/>
      <c r="AD813" s="615"/>
      <c r="AE813" s="615"/>
      <c r="AF813" s="615"/>
      <c r="AG813" s="615"/>
      <c r="AH813" s="615"/>
      <c r="AI813" s="615"/>
      <c r="AJ813" s="615"/>
      <c r="AK813" s="615"/>
      <c r="AL813" s="615"/>
      <c r="AM813" s="615"/>
      <c r="AN813" s="615"/>
      <c r="AO813" s="615"/>
      <c r="AP813" s="615"/>
      <c r="AQ813" s="615"/>
      <c r="AR813" s="615"/>
      <c r="AS813" s="615"/>
      <c r="AT813" s="615"/>
      <c r="AU813" s="615"/>
      <c r="AV813" s="615"/>
      <c r="AW813" s="615"/>
      <c r="AX813" s="615"/>
      <c r="AY813" s="615"/>
    </row>
    <row r="814" spans="1:51">
      <c r="A814" s="615"/>
      <c r="B814" s="615"/>
      <c r="C814" s="615"/>
      <c r="D814" s="615"/>
      <c r="E814" s="615"/>
      <c r="F814" s="615"/>
      <c r="G814" s="615"/>
      <c r="H814" s="615"/>
      <c r="I814" s="615"/>
      <c r="J814" s="615"/>
      <c r="K814" s="615"/>
      <c r="L814" s="615"/>
      <c r="M814" s="615"/>
      <c r="N814" s="615"/>
      <c r="O814" s="615"/>
      <c r="P814" s="615"/>
      <c r="Q814" s="615"/>
      <c r="R814" s="615"/>
      <c r="S814" s="615"/>
      <c r="T814" s="615"/>
      <c r="U814" s="615"/>
      <c r="V814" s="615"/>
      <c r="W814" s="615"/>
      <c r="X814" s="615"/>
      <c r="Y814" s="615"/>
      <c r="Z814" s="615"/>
      <c r="AA814" s="615"/>
      <c r="AB814" s="615"/>
      <c r="AC814" s="615"/>
      <c r="AD814" s="615"/>
      <c r="AE814" s="615"/>
      <c r="AF814" s="615"/>
      <c r="AG814" s="615"/>
      <c r="AH814" s="615"/>
      <c r="AI814" s="615"/>
      <c r="AJ814" s="615"/>
      <c r="AK814" s="615"/>
      <c r="AL814" s="615"/>
      <c r="AM814" s="615"/>
      <c r="AN814" s="615"/>
      <c r="AO814" s="615"/>
      <c r="AP814" s="615"/>
      <c r="AQ814" s="615"/>
      <c r="AR814" s="615"/>
      <c r="AS814" s="615"/>
      <c r="AT814" s="615"/>
      <c r="AU814" s="615"/>
      <c r="AV814" s="615"/>
      <c r="AW814" s="615"/>
      <c r="AX814" s="615"/>
      <c r="AY814" s="615"/>
    </row>
    <row r="815" spans="1:51">
      <c r="A815" s="615"/>
      <c r="B815" s="615"/>
      <c r="C815" s="615"/>
      <c r="D815" s="615"/>
      <c r="E815" s="615"/>
      <c r="F815" s="615"/>
      <c r="G815" s="615"/>
      <c r="H815" s="615"/>
      <c r="I815" s="615"/>
      <c r="J815" s="615"/>
      <c r="K815" s="615"/>
      <c r="L815" s="615"/>
      <c r="M815" s="615"/>
      <c r="N815" s="615"/>
      <c r="O815" s="615"/>
      <c r="P815" s="615"/>
      <c r="Q815" s="615"/>
      <c r="R815" s="615"/>
      <c r="S815" s="615"/>
      <c r="T815" s="615"/>
      <c r="U815" s="615"/>
      <c r="V815" s="615"/>
      <c r="W815" s="615"/>
      <c r="X815" s="615"/>
      <c r="Y815" s="615"/>
      <c r="Z815" s="615"/>
      <c r="AA815" s="615"/>
      <c r="AB815" s="615"/>
      <c r="AC815" s="615"/>
      <c r="AD815" s="615"/>
      <c r="AE815" s="615"/>
      <c r="AF815" s="615"/>
      <c r="AG815" s="615"/>
      <c r="AH815" s="615"/>
      <c r="AI815" s="615"/>
      <c r="AJ815" s="615"/>
      <c r="AK815" s="615"/>
      <c r="AL815" s="615"/>
      <c r="AM815" s="615"/>
      <c r="AN815" s="615"/>
      <c r="AO815" s="615"/>
      <c r="AP815" s="615"/>
      <c r="AQ815" s="615"/>
      <c r="AR815" s="615"/>
      <c r="AS815" s="615"/>
      <c r="AT815" s="615"/>
      <c r="AU815" s="615"/>
      <c r="AV815" s="615"/>
      <c r="AW815" s="615"/>
      <c r="AX815" s="615"/>
      <c r="AY815" s="615"/>
    </row>
    <row r="816" spans="1:51">
      <c r="A816" s="615"/>
      <c r="B816" s="615"/>
      <c r="C816" s="615"/>
      <c r="D816" s="615"/>
      <c r="E816" s="615"/>
      <c r="F816" s="615"/>
      <c r="G816" s="615"/>
      <c r="H816" s="615"/>
      <c r="I816" s="615"/>
      <c r="J816" s="615"/>
      <c r="K816" s="615"/>
      <c r="L816" s="615"/>
      <c r="M816" s="615"/>
      <c r="N816" s="615"/>
      <c r="O816" s="615"/>
      <c r="P816" s="615"/>
      <c r="Q816" s="615"/>
      <c r="R816" s="615"/>
      <c r="S816" s="615"/>
      <c r="T816" s="615"/>
      <c r="U816" s="615"/>
      <c r="V816" s="615"/>
      <c r="W816" s="615"/>
      <c r="X816" s="615"/>
      <c r="Y816" s="615"/>
      <c r="Z816" s="615"/>
      <c r="AA816" s="615"/>
      <c r="AB816" s="615"/>
      <c r="AC816" s="615"/>
      <c r="AD816" s="615"/>
      <c r="AE816" s="615"/>
      <c r="AF816" s="615"/>
      <c r="AG816" s="615"/>
      <c r="AH816" s="615"/>
      <c r="AI816" s="615"/>
      <c r="AJ816" s="615"/>
      <c r="AK816" s="615"/>
      <c r="AL816" s="615"/>
      <c r="AM816" s="615"/>
      <c r="AN816" s="615"/>
      <c r="AO816" s="615"/>
      <c r="AP816" s="615"/>
      <c r="AQ816" s="615"/>
      <c r="AR816" s="615"/>
      <c r="AS816" s="615"/>
      <c r="AT816" s="615"/>
      <c r="AU816" s="615"/>
      <c r="AV816" s="615"/>
      <c r="AW816" s="615"/>
      <c r="AX816" s="615"/>
      <c r="AY816" s="615"/>
    </row>
    <row r="817" spans="1:51">
      <c r="A817" s="615"/>
      <c r="B817" s="615"/>
      <c r="C817" s="615"/>
      <c r="D817" s="615"/>
      <c r="E817" s="615"/>
      <c r="F817" s="615"/>
      <c r="G817" s="615"/>
      <c r="H817" s="615"/>
      <c r="I817" s="615"/>
      <c r="J817" s="615"/>
      <c r="K817" s="615"/>
      <c r="L817" s="615"/>
      <c r="M817" s="615"/>
      <c r="N817" s="615"/>
      <c r="O817" s="615"/>
      <c r="P817" s="615"/>
      <c r="Q817" s="615"/>
      <c r="R817" s="615"/>
      <c r="S817" s="615"/>
      <c r="T817" s="615"/>
      <c r="U817" s="615"/>
      <c r="V817" s="615"/>
      <c r="W817" s="615"/>
      <c r="X817" s="615"/>
      <c r="Y817" s="615"/>
      <c r="Z817" s="615"/>
      <c r="AA817" s="615"/>
      <c r="AB817" s="615"/>
      <c r="AC817" s="615"/>
      <c r="AD817" s="615"/>
      <c r="AE817" s="615"/>
      <c r="AF817" s="615"/>
      <c r="AG817" s="615"/>
      <c r="AH817" s="615"/>
      <c r="AI817" s="615"/>
      <c r="AJ817" s="615"/>
      <c r="AK817" s="615"/>
      <c r="AL817" s="615"/>
      <c r="AM817" s="615"/>
      <c r="AN817" s="615"/>
      <c r="AO817" s="615"/>
      <c r="AP817" s="615"/>
      <c r="AQ817" s="615"/>
      <c r="AR817" s="615"/>
      <c r="AS817" s="615"/>
      <c r="AT817" s="615"/>
      <c r="AU817" s="615"/>
      <c r="AV817" s="615"/>
      <c r="AW817" s="615"/>
      <c r="AX817" s="615"/>
      <c r="AY817" s="615"/>
    </row>
    <row r="818" spans="1:51">
      <c r="A818" s="615"/>
      <c r="B818" s="615"/>
      <c r="C818" s="615"/>
      <c r="D818" s="615"/>
      <c r="E818" s="615"/>
      <c r="F818" s="615"/>
      <c r="G818" s="615"/>
      <c r="H818" s="615"/>
      <c r="I818" s="615"/>
      <c r="J818" s="615"/>
      <c r="K818" s="615"/>
      <c r="L818" s="615"/>
      <c r="M818" s="615"/>
      <c r="N818" s="615"/>
      <c r="O818" s="615"/>
      <c r="P818" s="615"/>
      <c r="Q818" s="615"/>
      <c r="R818" s="615"/>
      <c r="S818" s="615"/>
      <c r="T818" s="615"/>
      <c r="U818" s="615"/>
      <c r="V818" s="615"/>
      <c r="W818" s="615"/>
      <c r="X818" s="615"/>
      <c r="Y818" s="615"/>
      <c r="Z818" s="615"/>
      <c r="AA818" s="615"/>
      <c r="AB818" s="615"/>
      <c r="AC818" s="615"/>
      <c r="AD818" s="615"/>
      <c r="AE818" s="615"/>
      <c r="AF818" s="615"/>
      <c r="AG818" s="615"/>
      <c r="AH818" s="615"/>
      <c r="AI818" s="615"/>
      <c r="AJ818" s="615"/>
      <c r="AK818" s="615"/>
      <c r="AL818" s="615"/>
      <c r="AM818" s="615"/>
      <c r="AN818" s="615"/>
      <c r="AO818" s="615"/>
      <c r="AP818" s="615"/>
      <c r="AQ818" s="615"/>
      <c r="AR818" s="615"/>
      <c r="AS818" s="615"/>
      <c r="AT818" s="615"/>
      <c r="AU818" s="615"/>
      <c r="AV818" s="615"/>
      <c r="AW818" s="615"/>
      <c r="AX818" s="615"/>
      <c r="AY818" s="615"/>
    </row>
    <row r="819" spans="1:51">
      <c r="A819" s="615"/>
      <c r="B819" s="615"/>
      <c r="C819" s="615"/>
      <c r="D819" s="615"/>
      <c r="E819" s="615"/>
      <c r="F819" s="615"/>
      <c r="G819" s="615"/>
      <c r="H819" s="615"/>
      <c r="I819" s="615"/>
      <c r="J819" s="615"/>
      <c r="K819" s="615"/>
      <c r="L819" s="615"/>
      <c r="M819" s="615"/>
      <c r="N819" s="615"/>
      <c r="O819" s="615"/>
      <c r="P819" s="615"/>
      <c r="Q819" s="615"/>
      <c r="R819" s="615"/>
      <c r="S819" s="615"/>
      <c r="T819" s="615"/>
      <c r="U819" s="615"/>
      <c r="V819" s="615"/>
      <c r="W819" s="615"/>
      <c r="X819" s="615"/>
      <c r="Y819" s="615"/>
      <c r="Z819" s="615"/>
      <c r="AA819" s="615"/>
      <c r="AB819" s="615"/>
      <c r="AC819" s="615"/>
      <c r="AD819" s="615"/>
      <c r="AE819" s="615"/>
      <c r="AF819" s="615"/>
      <c r="AG819" s="615"/>
      <c r="AH819" s="615"/>
      <c r="AI819" s="615"/>
      <c r="AJ819" s="615"/>
      <c r="AK819" s="615"/>
      <c r="AL819" s="615"/>
      <c r="AM819" s="615"/>
      <c r="AN819" s="615"/>
      <c r="AO819" s="615"/>
      <c r="AP819" s="615"/>
      <c r="AQ819" s="615"/>
      <c r="AR819" s="615"/>
      <c r="AS819" s="615"/>
      <c r="AT819" s="615"/>
      <c r="AU819" s="615"/>
      <c r="AV819" s="615"/>
      <c r="AW819" s="615"/>
      <c r="AX819" s="615"/>
      <c r="AY819" s="615"/>
    </row>
    <row r="820" spans="1:51">
      <c r="A820" s="615"/>
      <c r="B820" s="615"/>
      <c r="C820" s="615"/>
      <c r="D820" s="615"/>
      <c r="E820" s="615"/>
      <c r="F820" s="615"/>
      <c r="G820" s="615"/>
      <c r="H820" s="615"/>
      <c r="I820" s="615"/>
      <c r="J820" s="615"/>
      <c r="K820" s="615"/>
      <c r="L820" s="615"/>
      <c r="M820" s="615"/>
      <c r="N820" s="615"/>
      <c r="O820" s="615"/>
      <c r="P820" s="615"/>
      <c r="Q820" s="615"/>
      <c r="R820" s="615"/>
      <c r="S820" s="615"/>
      <c r="T820" s="615"/>
      <c r="U820" s="615"/>
      <c r="V820" s="615"/>
      <c r="W820" s="615"/>
      <c r="X820" s="615"/>
      <c r="Y820" s="615"/>
      <c r="Z820" s="615"/>
      <c r="AA820" s="615"/>
      <c r="AB820" s="615"/>
      <c r="AC820" s="615"/>
      <c r="AD820" s="615"/>
      <c r="AE820" s="615"/>
      <c r="AF820" s="615"/>
      <c r="AG820" s="615"/>
      <c r="AH820" s="615"/>
      <c r="AI820" s="615"/>
      <c r="AJ820" s="615"/>
      <c r="AK820" s="615"/>
      <c r="AL820" s="615"/>
      <c r="AM820" s="615"/>
      <c r="AN820" s="615"/>
      <c r="AO820" s="615"/>
      <c r="AP820" s="615"/>
      <c r="AQ820" s="615"/>
      <c r="AR820" s="615"/>
      <c r="AS820" s="615"/>
      <c r="AT820" s="615"/>
      <c r="AU820" s="615"/>
      <c r="AV820" s="615"/>
      <c r="AW820" s="615"/>
      <c r="AX820" s="615"/>
      <c r="AY820" s="615"/>
    </row>
    <row r="821" spans="1:51">
      <c r="A821" s="615"/>
      <c r="B821" s="615"/>
      <c r="C821" s="615"/>
      <c r="D821" s="615"/>
      <c r="E821" s="615"/>
      <c r="F821" s="615"/>
      <c r="G821" s="615"/>
      <c r="H821" s="615"/>
      <c r="I821" s="615"/>
      <c r="J821" s="615"/>
      <c r="K821" s="615"/>
      <c r="L821" s="615"/>
      <c r="M821" s="615"/>
      <c r="N821" s="615"/>
      <c r="O821" s="615"/>
      <c r="P821" s="615"/>
      <c r="Q821" s="615"/>
      <c r="R821" s="615"/>
      <c r="S821" s="615"/>
      <c r="T821" s="615"/>
      <c r="U821" s="615"/>
      <c r="V821" s="615"/>
      <c r="W821" s="615"/>
      <c r="X821" s="615"/>
      <c r="Y821" s="615"/>
      <c r="Z821" s="615"/>
      <c r="AA821" s="615"/>
      <c r="AB821" s="615"/>
      <c r="AC821" s="615"/>
      <c r="AD821" s="615"/>
      <c r="AE821" s="615"/>
      <c r="AF821" s="615"/>
      <c r="AG821" s="615"/>
      <c r="AH821" s="615"/>
      <c r="AI821" s="615"/>
      <c r="AJ821" s="615"/>
      <c r="AK821" s="615"/>
      <c r="AL821" s="615"/>
      <c r="AM821" s="615"/>
      <c r="AN821" s="615"/>
      <c r="AO821" s="615"/>
      <c r="AP821" s="615"/>
      <c r="AQ821" s="615"/>
      <c r="AR821" s="615"/>
      <c r="AS821" s="615"/>
      <c r="AT821" s="615"/>
      <c r="AU821" s="615"/>
      <c r="AV821" s="615"/>
      <c r="AW821" s="615"/>
      <c r="AX821" s="615"/>
      <c r="AY821" s="615"/>
    </row>
    <row r="822" spans="1:51">
      <c r="A822" s="615"/>
      <c r="B822" s="615"/>
      <c r="C822" s="615"/>
      <c r="D822" s="615"/>
      <c r="E822" s="615"/>
      <c r="F822" s="615"/>
      <c r="G822" s="615"/>
      <c r="H822" s="615"/>
      <c r="I822" s="615"/>
      <c r="J822" s="615"/>
      <c r="K822" s="615"/>
      <c r="L822" s="615"/>
      <c r="M822" s="615"/>
      <c r="N822" s="615"/>
      <c r="O822" s="615"/>
      <c r="P822" s="615"/>
      <c r="Q822" s="615"/>
      <c r="R822" s="615"/>
      <c r="S822" s="615"/>
      <c r="T822" s="615"/>
      <c r="U822" s="615"/>
      <c r="V822" s="615"/>
      <c r="W822" s="615"/>
      <c r="X822" s="615"/>
      <c r="Y822" s="615"/>
      <c r="Z822" s="615"/>
      <c r="AA822" s="615"/>
      <c r="AB822" s="615"/>
      <c r="AC822" s="615"/>
      <c r="AD822" s="615"/>
      <c r="AE822" s="615"/>
      <c r="AF822" s="615"/>
      <c r="AG822" s="615"/>
      <c r="AH822" s="615"/>
      <c r="AI822" s="615"/>
      <c r="AJ822" s="615"/>
      <c r="AK822" s="615"/>
      <c r="AL822" s="615"/>
      <c r="AM822" s="615"/>
      <c r="AN822" s="615"/>
      <c r="AO822" s="615"/>
      <c r="AP822" s="615"/>
      <c r="AQ822" s="615"/>
      <c r="AR822" s="615"/>
      <c r="AS822" s="615"/>
      <c r="AT822" s="615"/>
      <c r="AU822" s="615"/>
      <c r="AV822" s="615"/>
      <c r="AW822" s="615"/>
      <c r="AX822" s="615"/>
      <c r="AY822" s="615"/>
    </row>
    <row r="823" spans="1:51">
      <c r="A823" s="615"/>
      <c r="B823" s="615"/>
      <c r="C823" s="615"/>
      <c r="D823" s="615"/>
      <c r="E823" s="615"/>
      <c r="F823" s="615"/>
      <c r="G823" s="615"/>
      <c r="H823" s="615"/>
      <c r="I823" s="615"/>
      <c r="J823" s="615"/>
      <c r="K823" s="615"/>
      <c r="L823" s="615"/>
      <c r="M823" s="615"/>
      <c r="N823" s="615"/>
      <c r="O823" s="615"/>
      <c r="P823" s="615"/>
      <c r="Q823" s="615"/>
      <c r="R823" s="615"/>
      <c r="S823" s="615"/>
      <c r="T823" s="615"/>
      <c r="U823" s="615"/>
      <c r="V823" s="615"/>
      <c r="W823" s="615"/>
      <c r="X823" s="615"/>
      <c r="Y823" s="615"/>
      <c r="Z823" s="615"/>
      <c r="AA823" s="615"/>
      <c r="AB823" s="615"/>
      <c r="AC823" s="615"/>
      <c r="AD823" s="615"/>
      <c r="AE823" s="615"/>
      <c r="AF823" s="615"/>
      <c r="AG823" s="615"/>
      <c r="AH823" s="615"/>
      <c r="AI823" s="615"/>
      <c r="AJ823" s="615"/>
      <c r="AK823" s="615"/>
      <c r="AL823" s="615"/>
      <c r="AM823" s="615"/>
      <c r="AN823" s="615"/>
      <c r="AO823" s="615"/>
      <c r="AP823" s="615"/>
      <c r="AQ823" s="615"/>
      <c r="AR823" s="615"/>
      <c r="AS823" s="615"/>
      <c r="AT823" s="615"/>
      <c r="AU823" s="615"/>
      <c r="AV823" s="615"/>
      <c r="AW823" s="615"/>
      <c r="AX823" s="615"/>
      <c r="AY823" s="615"/>
    </row>
    <row r="824" spans="1:51">
      <c r="A824" s="615"/>
      <c r="B824" s="615"/>
      <c r="C824" s="615"/>
      <c r="D824" s="615"/>
      <c r="E824" s="615"/>
      <c r="F824" s="615"/>
      <c r="G824" s="615"/>
      <c r="H824" s="615"/>
      <c r="I824" s="615"/>
      <c r="J824" s="615"/>
      <c r="K824" s="615"/>
      <c r="L824" s="615"/>
      <c r="M824" s="615"/>
      <c r="N824" s="615"/>
      <c r="O824" s="615"/>
      <c r="P824" s="615"/>
      <c r="Q824" s="615"/>
      <c r="R824" s="615"/>
      <c r="S824" s="615"/>
      <c r="T824" s="615"/>
      <c r="U824" s="615"/>
      <c r="V824" s="615"/>
      <c r="W824" s="615"/>
      <c r="X824" s="615"/>
      <c r="Y824" s="615"/>
      <c r="Z824" s="615"/>
      <c r="AA824" s="615"/>
      <c r="AB824" s="615"/>
      <c r="AC824" s="615"/>
      <c r="AD824" s="615"/>
      <c r="AE824" s="615"/>
      <c r="AF824" s="615"/>
      <c r="AG824" s="615"/>
      <c r="AH824" s="615"/>
      <c r="AI824" s="615"/>
      <c r="AJ824" s="615"/>
      <c r="AK824" s="615"/>
      <c r="AL824" s="615"/>
      <c r="AM824" s="615"/>
      <c r="AN824" s="615"/>
      <c r="AO824" s="615"/>
      <c r="AP824" s="615"/>
      <c r="AQ824" s="615"/>
      <c r="AR824" s="615"/>
      <c r="AS824" s="615"/>
      <c r="AT824" s="615"/>
      <c r="AU824" s="615"/>
      <c r="AV824" s="615"/>
      <c r="AW824" s="615"/>
      <c r="AX824" s="615"/>
      <c r="AY824" s="615"/>
    </row>
    <row r="825" spans="1:51">
      <c r="A825" s="615"/>
      <c r="B825" s="615"/>
      <c r="C825" s="615"/>
      <c r="D825" s="615"/>
      <c r="E825" s="615"/>
      <c r="F825" s="615"/>
      <c r="G825" s="615"/>
      <c r="H825" s="615"/>
      <c r="I825" s="615"/>
      <c r="J825" s="615"/>
      <c r="K825" s="615"/>
      <c r="L825" s="615"/>
      <c r="M825" s="615"/>
      <c r="N825" s="615"/>
      <c r="O825" s="615"/>
      <c r="P825" s="615"/>
      <c r="Q825" s="615"/>
      <c r="R825" s="615"/>
      <c r="S825" s="615"/>
      <c r="T825" s="615"/>
      <c r="U825" s="615"/>
      <c r="V825" s="615"/>
      <c r="W825" s="615"/>
      <c r="X825" s="615"/>
      <c r="Y825" s="615"/>
      <c r="Z825" s="615"/>
      <c r="AA825" s="615"/>
      <c r="AB825" s="615"/>
      <c r="AC825" s="615"/>
      <c r="AD825" s="615"/>
      <c r="AE825" s="615"/>
      <c r="AF825" s="615"/>
      <c r="AG825" s="615"/>
      <c r="AH825" s="615"/>
      <c r="AI825" s="615"/>
      <c r="AJ825" s="615"/>
      <c r="AK825" s="615"/>
      <c r="AL825" s="615"/>
      <c r="AM825" s="615"/>
      <c r="AN825" s="615"/>
      <c r="AO825" s="615"/>
      <c r="AP825" s="615"/>
      <c r="AQ825" s="615"/>
      <c r="AR825" s="615"/>
      <c r="AS825" s="615"/>
      <c r="AT825" s="615"/>
      <c r="AU825" s="615"/>
      <c r="AV825" s="615"/>
      <c r="AW825" s="615"/>
      <c r="AX825" s="615"/>
      <c r="AY825" s="615"/>
    </row>
    <row r="826" spans="1:51">
      <c r="A826" s="615"/>
      <c r="B826" s="615"/>
      <c r="C826" s="615"/>
      <c r="D826" s="615"/>
      <c r="E826" s="615"/>
      <c r="F826" s="615"/>
      <c r="G826" s="615"/>
      <c r="H826" s="615"/>
      <c r="I826" s="615"/>
      <c r="J826" s="615"/>
      <c r="K826" s="615"/>
      <c r="L826" s="615"/>
      <c r="M826" s="615"/>
      <c r="N826" s="615"/>
      <c r="O826" s="615"/>
      <c r="P826" s="615"/>
      <c r="Q826" s="615"/>
      <c r="R826" s="615"/>
      <c r="S826" s="615"/>
      <c r="T826" s="615"/>
      <c r="U826" s="615"/>
      <c r="V826" s="615"/>
      <c r="W826" s="615"/>
      <c r="X826" s="615"/>
      <c r="Y826" s="615"/>
      <c r="Z826" s="615"/>
      <c r="AA826" s="615"/>
      <c r="AB826" s="615"/>
      <c r="AC826" s="615"/>
      <c r="AD826" s="615"/>
      <c r="AE826" s="615"/>
      <c r="AF826" s="615"/>
      <c r="AG826" s="615"/>
      <c r="AH826" s="615"/>
      <c r="AI826" s="615"/>
      <c r="AJ826" s="615"/>
      <c r="AK826" s="615"/>
      <c r="AL826" s="615"/>
      <c r="AM826" s="615"/>
      <c r="AN826" s="615"/>
      <c r="AO826" s="615"/>
      <c r="AP826" s="615"/>
      <c r="AQ826" s="615"/>
      <c r="AR826" s="615"/>
      <c r="AS826" s="615"/>
      <c r="AT826" s="615"/>
      <c r="AU826" s="615"/>
      <c r="AV826" s="615"/>
      <c r="AW826" s="615"/>
      <c r="AX826" s="615"/>
      <c r="AY826" s="615"/>
    </row>
    <row r="827" spans="1:51">
      <c r="A827" s="615"/>
      <c r="B827" s="615"/>
      <c r="C827" s="615"/>
      <c r="D827" s="615"/>
      <c r="E827" s="615"/>
      <c r="F827" s="615"/>
      <c r="G827" s="615"/>
      <c r="H827" s="615"/>
      <c r="I827" s="615"/>
      <c r="J827" s="615"/>
      <c r="K827" s="615"/>
      <c r="L827" s="615"/>
      <c r="M827" s="615"/>
      <c r="N827" s="615"/>
      <c r="O827" s="615"/>
      <c r="P827" s="615"/>
      <c r="Q827" s="615"/>
      <c r="R827" s="615"/>
      <c r="S827" s="615"/>
      <c r="T827" s="615"/>
      <c r="U827" s="615"/>
      <c r="V827" s="615"/>
      <c r="W827" s="615"/>
      <c r="X827" s="615"/>
      <c r="Y827" s="615"/>
      <c r="Z827" s="615"/>
      <c r="AA827" s="615"/>
      <c r="AB827" s="615"/>
      <c r="AC827" s="615"/>
      <c r="AD827" s="615"/>
      <c r="AE827" s="615"/>
      <c r="AF827" s="615"/>
      <c r="AG827" s="615"/>
      <c r="AH827" s="615"/>
      <c r="AI827" s="615"/>
      <c r="AJ827" s="615"/>
      <c r="AK827" s="615"/>
      <c r="AL827" s="615"/>
      <c r="AM827" s="615"/>
      <c r="AN827" s="615"/>
      <c r="AO827" s="615"/>
      <c r="AP827" s="615"/>
      <c r="AQ827" s="615"/>
      <c r="AR827" s="615"/>
      <c r="AS827" s="615"/>
      <c r="AT827" s="615"/>
      <c r="AU827" s="615"/>
      <c r="AV827" s="615"/>
      <c r="AW827" s="615"/>
      <c r="AX827" s="615"/>
      <c r="AY827" s="615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>
      <formula1>0</formula1>
    </dataValidation>
    <dataValidation type="whole" allowBlank="1" showInputMessage="1" showErrorMessage="1" sqref="F204:AC205 AD205:AG205 AI205 F208:AI208 C203:E208 T212">
      <formula1>0</formula1>
      <formula2>1E+29</formula2>
    </dataValidation>
    <dataValidation type="whole" allowBlank="1" showInputMessage="1" showErrorMessage="1" errorTitle="Error" error="Favor ingresar Números." sqref="C72:D74 C256:E265 F152:AC152">
      <formula1>0</formula1>
      <formula2>1E+29</formula2>
    </dataValidation>
    <dataValidation operator="greaterThanOrEqual" allowBlank="1" showInputMessage="1" showErrorMessage="1" errorTitle="Error" error="Favor ingresar Números." sqref="G218:H218 C224:C226"/>
    <dataValidation type="whole" allowBlank="1" showInputMessage="1" showErrorMessage="1" sqref="D61:L67 F246:AA255">
      <formula1>0</formula1>
      <formula2>9.99999999999999E+31</formula2>
    </dataValidation>
    <dataValidation type="whole" allowBlank="1" showInputMessage="1" showErrorMessage="1" sqref="C90:H93 F260:P265">
      <formula1>0</formula1>
      <formula2>9.99999999999999E+32</formula2>
    </dataValidation>
    <dataValidation type="whole" allowBlank="1" showInputMessage="1" showErrorMessage="1" sqref="F108:W117">
      <formula1>0</formula1>
      <formula2>9.99999999999999E+30</formula2>
    </dataValidation>
    <dataValidation type="whole" allowBlank="1" showInputMessage="1" showErrorMessage="1" sqref="E219:J226 G227:H227">
      <formula1>0</formula1>
      <formula2>9.99999999999999E+39</formula2>
    </dataValidation>
    <dataValidation type="whole" allowBlank="1" showInputMessage="1" showErrorMessage="1" sqref="F270:AC274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Y240"/>
  <sheetViews>
    <sheetView showGridLines="0" zoomScaleNormal="100" workbookViewId="0"/>
  </sheetViews>
  <sheetFormatPr baseColWidth="10" defaultColWidth="11.42578125" defaultRowHeight="15"/>
  <cols>
    <col min="1" max="1" width="42.7109375" style="615" customWidth="1"/>
    <col min="2" max="2" width="33.5703125" style="615" customWidth="1"/>
    <col min="3" max="5" width="14.28515625" style="615" customWidth="1"/>
    <col min="6" max="6" width="15.28515625" style="615" customWidth="1"/>
    <col min="7" max="7" width="15.140625" style="615" customWidth="1"/>
    <col min="8" max="8" width="13.42578125" style="615" customWidth="1"/>
    <col min="9" max="9" width="13.28515625" style="615" customWidth="1"/>
    <col min="10" max="10" width="12.42578125" style="615" customWidth="1"/>
    <col min="11" max="11" width="13.28515625" style="615" customWidth="1"/>
    <col min="12" max="12" width="11.42578125" style="615"/>
    <col min="13" max="13" width="11.85546875" style="615" customWidth="1"/>
    <col min="14" max="14" width="13.85546875" style="615" customWidth="1"/>
    <col min="15" max="15" width="13.42578125" style="615" customWidth="1"/>
    <col min="16" max="17" width="11.42578125" style="615"/>
    <col min="18" max="18" width="12.5703125" style="615" customWidth="1"/>
    <col min="19" max="19" width="13.5703125" style="615" customWidth="1"/>
    <col min="20" max="40" width="11.42578125" style="615"/>
    <col min="41" max="45" width="12.7109375" style="615" customWidth="1"/>
    <col min="46" max="65" width="11.42578125" style="615"/>
    <col min="66" max="66" width="11.42578125" style="615" customWidth="1"/>
    <col min="67" max="77" width="11.42578125" style="615" hidden="1" customWidth="1"/>
    <col min="78" max="93" width="11.42578125" style="615" customWidth="1"/>
    <col min="94" max="96" width="11.42578125" style="615"/>
    <col min="97" max="97" width="11.28515625" style="615" customWidth="1"/>
    <col min="98" max="98" width="11.85546875" style="615" customWidth="1"/>
    <col min="99" max="99" width="10.85546875" style="615" customWidth="1"/>
    <col min="100" max="151" width="11.42578125" style="615" customWidth="1"/>
    <col min="152" max="16384" width="11.42578125" style="615"/>
  </cols>
  <sheetData>
    <row r="1" spans="1:77">
      <c r="A1" s="5539" t="s">
        <v>23</v>
      </c>
    </row>
    <row r="2" spans="1:77">
      <c r="A2" s="5539" t="str">
        <f>CONCATENATE("COMUNA: ",NOMBRE!B2, " (",NOMBRE!C2,NOMBRE!D2,NOMBRE!E2,NOMBRE!F2,NOMBRE!G2,")")</f>
        <v>COMUNA: MAIPU ()</v>
      </c>
    </row>
    <row r="3" spans="1:77">
      <c r="A3" s="5539" t="str">
        <f>CONCATENATE("ESTABLECIMIENTO/ESTRATEGIA: ", NOMBRE!B3, " (",NOMBRE!C3,NOMBRE!D3,NOMBRE!E3,NOMBRE!F3,NOMBRE!G3,NOMBRE!H3,")")</f>
        <v>ESTABLECIMIENTO/ESTRATEGIA: PADDS ()</v>
      </c>
    </row>
    <row r="4" spans="1:77">
      <c r="A4" s="5539" t="str">
        <f>CONCATENATE("MES: ",NOMBRE!B6, " (",NOMBRE!C6,NOMBRE!D6,")")</f>
        <v>MES: MARZO (03)</v>
      </c>
    </row>
    <row r="5" spans="1:77">
      <c r="A5" s="5539" t="str">
        <f>CONCATENATE("AÑO: ",NOMBRE!B7)</f>
        <v>AÑO: 2026</v>
      </c>
    </row>
    <row r="6" spans="1:77" s="5790" customFormat="1" ht="18" customHeight="1">
      <c r="A6" s="7526" t="s">
        <v>475</v>
      </c>
      <c r="B6" s="7526"/>
      <c r="C6" s="7526"/>
      <c r="D6" s="7526"/>
      <c r="E6" s="7526"/>
      <c r="F6" s="7526"/>
      <c r="G6" s="7526"/>
      <c r="H6" s="7526"/>
      <c r="I6" s="7526"/>
      <c r="J6" s="7526"/>
      <c r="K6" s="7526"/>
      <c r="L6" s="7526"/>
      <c r="M6" s="7526"/>
      <c r="N6" s="7526"/>
      <c r="O6" s="7526"/>
      <c r="P6" s="7526"/>
      <c r="Q6" s="7526"/>
      <c r="R6" s="7526"/>
      <c r="S6" s="7526"/>
      <c r="T6" s="7526"/>
      <c r="U6" s="7526"/>
      <c r="V6" s="7526"/>
      <c r="W6" s="7526"/>
      <c r="X6" s="960"/>
      <c r="Y6" s="960"/>
      <c r="Z6" s="960"/>
      <c r="AA6" s="960"/>
      <c r="AB6" s="960"/>
      <c r="AC6" s="960"/>
      <c r="AD6" s="960"/>
      <c r="AE6" s="960"/>
      <c r="AF6" s="960"/>
      <c r="AG6" s="960"/>
      <c r="AH6" s="960"/>
      <c r="AI6" s="960"/>
      <c r="AJ6" s="960"/>
      <c r="AK6" s="960"/>
      <c r="AL6" s="960"/>
      <c r="AM6" s="960"/>
      <c r="AN6" s="960"/>
      <c r="AO6" s="960"/>
      <c r="AP6" s="960"/>
      <c r="AQ6" s="960"/>
      <c r="AR6" s="960"/>
    </row>
    <row r="8" spans="1:77" ht="18" customHeight="1">
      <c r="A8" s="992" t="s">
        <v>476</v>
      </c>
      <c r="B8" s="996"/>
      <c r="C8" s="996"/>
      <c r="D8" s="996"/>
      <c r="E8" s="996"/>
      <c r="F8" s="996"/>
      <c r="G8" s="996"/>
      <c r="H8" s="996"/>
      <c r="I8" s="996"/>
      <c r="J8" s="996"/>
      <c r="K8" s="996"/>
      <c r="L8" s="996"/>
      <c r="M8" s="996"/>
      <c r="N8" s="996"/>
      <c r="O8" s="996"/>
      <c r="P8" s="996"/>
      <c r="Q8" s="996"/>
      <c r="R8" s="996"/>
      <c r="S8" s="996"/>
      <c r="T8" s="996"/>
      <c r="U8" s="996"/>
      <c r="V8" s="996"/>
      <c r="W8" s="996"/>
      <c r="X8" s="996"/>
      <c r="Y8" s="5774"/>
      <c r="Z8" s="5774"/>
      <c r="AA8" s="960"/>
      <c r="AB8" s="960"/>
      <c r="AC8" s="960"/>
      <c r="AD8" s="960"/>
      <c r="AE8" s="960"/>
      <c r="AF8" s="960"/>
      <c r="AG8" s="960"/>
      <c r="AH8" s="960"/>
      <c r="AI8" s="960"/>
      <c r="AJ8" s="960"/>
      <c r="AK8" s="960"/>
      <c r="AL8" s="960"/>
      <c r="AM8" s="960"/>
      <c r="AN8" s="960"/>
      <c r="AO8" s="960"/>
      <c r="AP8" s="5791"/>
      <c r="AQ8" s="5791"/>
      <c r="AR8" s="960"/>
      <c r="AS8" s="5790"/>
    </row>
    <row r="9" spans="1:77">
      <c r="A9" s="7175" t="s">
        <v>477</v>
      </c>
      <c r="B9" s="7294" t="s">
        <v>28</v>
      </c>
      <c r="C9" s="7527"/>
      <c r="D9" s="7528"/>
      <c r="E9" s="7425" t="s">
        <v>101</v>
      </c>
      <c r="F9" s="7444"/>
      <c r="G9" s="7444"/>
      <c r="H9" s="7444"/>
      <c r="I9" s="7444"/>
      <c r="J9" s="7444"/>
      <c r="K9" s="7444"/>
      <c r="L9" s="7444"/>
      <c r="M9" s="7444"/>
      <c r="N9" s="7444"/>
      <c r="O9" s="7444"/>
      <c r="P9" s="7444"/>
      <c r="Q9" s="7444"/>
      <c r="R9" s="7444"/>
      <c r="S9" s="7444"/>
      <c r="T9" s="7444"/>
      <c r="U9" s="7444"/>
      <c r="V9" s="7444"/>
      <c r="W9" s="7444"/>
      <c r="X9" s="7444"/>
      <c r="Y9" s="7444"/>
      <c r="Z9" s="7444"/>
      <c r="AA9" s="7444"/>
      <c r="AB9" s="7444"/>
      <c r="AC9" s="7444"/>
      <c r="AD9" s="7444"/>
      <c r="AE9" s="7444"/>
      <c r="AF9" s="7444"/>
      <c r="AG9" s="7444"/>
      <c r="AH9" s="7444"/>
      <c r="AI9" s="7444"/>
      <c r="AJ9" s="7444"/>
      <c r="AK9" s="7444"/>
      <c r="AL9" s="7444"/>
      <c r="AM9" s="7444"/>
      <c r="AN9" s="7169"/>
      <c r="AO9" s="7494" t="s">
        <v>36</v>
      </c>
      <c r="AP9" s="7227" t="s">
        <v>37</v>
      </c>
      <c r="AQ9" s="7227" t="s">
        <v>34</v>
      </c>
      <c r="AR9" s="7227" t="s">
        <v>35</v>
      </c>
      <c r="AS9" s="7528" t="s">
        <v>478</v>
      </c>
    </row>
    <row r="10" spans="1:77" ht="24" customHeight="1">
      <c r="A10" s="7176"/>
      <c r="B10" s="7200"/>
      <c r="C10" s="7529"/>
      <c r="D10" s="7530"/>
      <c r="E10" s="7138" t="s">
        <v>479</v>
      </c>
      <c r="F10" s="7426"/>
      <c r="G10" s="7138" t="s">
        <v>480</v>
      </c>
      <c r="H10" s="7268"/>
      <c r="I10" s="7138" t="s">
        <v>331</v>
      </c>
      <c r="J10" s="7268"/>
      <c r="K10" s="7138" t="s">
        <v>94</v>
      </c>
      <c r="L10" s="7268"/>
      <c r="M10" s="7138" t="s">
        <v>44</v>
      </c>
      <c r="N10" s="7268"/>
      <c r="O10" s="7138" t="s">
        <v>45</v>
      </c>
      <c r="P10" s="7268"/>
      <c r="Q10" s="7138" t="s">
        <v>46</v>
      </c>
      <c r="R10" s="7268"/>
      <c r="S10" s="7138" t="s">
        <v>47</v>
      </c>
      <c r="T10" s="7268"/>
      <c r="U10" s="7138" t="s">
        <v>48</v>
      </c>
      <c r="V10" s="7268"/>
      <c r="W10" s="7138" t="s">
        <v>49</v>
      </c>
      <c r="X10" s="7268"/>
      <c r="Y10" s="7138" t="s">
        <v>50</v>
      </c>
      <c r="Z10" s="7268"/>
      <c r="AA10" s="7138" t="s">
        <v>51</v>
      </c>
      <c r="AB10" s="7268"/>
      <c r="AC10" s="7138" t="s">
        <v>52</v>
      </c>
      <c r="AD10" s="7268"/>
      <c r="AE10" s="7138" t="s">
        <v>53</v>
      </c>
      <c r="AF10" s="7268"/>
      <c r="AG10" s="7138" t="s">
        <v>54</v>
      </c>
      <c r="AH10" s="7268"/>
      <c r="AI10" s="7138" t="s">
        <v>55</v>
      </c>
      <c r="AJ10" s="7268"/>
      <c r="AK10" s="7138" t="s">
        <v>56</v>
      </c>
      <c r="AL10" s="7268"/>
      <c r="AM10" s="7425" t="s">
        <v>481</v>
      </c>
      <c r="AN10" s="7169"/>
      <c r="AO10" s="7171"/>
      <c r="AP10" s="7153"/>
      <c r="AQ10" s="7153"/>
      <c r="AR10" s="7153"/>
      <c r="AS10" s="7357"/>
    </row>
    <row r="11" spans="1:77" ht="33" customHeight="1">
      <c r="A11" s="7177"/>
      <c r="B11" s="5531" t="s">
        <v>79</v>
      </c>
      <c r="C11" s="1492" t="s">
        <v>58</v>
      </c>
      <c r="D11" s="1490" t="s">
        <v>59</v>
      </c>
      <c r="E11" s="5527" t="s">
        <v>58</v>
      </c>
      <c r="F11" s="5532" t="s">
        <v>59</v>
      </c>
      <c r="G11" s="5527" t="s">
        <v>58</v>
      </c>
      <c r="H11" s="5532" t="s">
        <v>59</v>
      </c>
      <c r="I11" s="5527" t="s">
        <v>58</v>
      </c>
      <c r="J11" s="5532" t="s">
        <v>59</v>
      </c>
      <c r="K11" s="5527" t="s">
        <v>58</v>
      </c>
      <c r="L11" s="5532" t="s">
        <v>59</v>
      </c>
      <c r="M11" s="5527" t="s">
        <v>58</v>
      </c>
      <c r="N11" s="5532" t="s">
        <v>59</v>
      </c>
      <c r="O11" s="5527" t="s">
        <v>58</v>
      </c>
      <c r="P11" s="5532" t="s">
        <v>59</v>
      </c>
      <c r="Q11" s="5527" t="s">
        <v>58</v>
      </c>
      <c r="R11" s="5532" t="s">
        <v>59</v>
      </c>
      <c r="S11" s="5527" t="s">
        <v>58</v>
      </c>
      <c r="T11" s="5532" t="s">
        <v>59</v>
      </c>
      <c r="U11" s="5527" t="s">
        <v>58</v>
      </c>
      <c r="V11" s="5532" t="s">
        <v>59</v>
      </c>
      <c r="W11" s="5527" t="s">
        <v>58</v>
      </c>
      <c r="X11" s="5532" t="s">
        <v>59</v>
      </c>
      <c r="Y11" s="5527" t="s">
        <v>58</v>
      </c>
      <c r="Z11" s="5532" t="s">
        <v>59</v>
      </c>
      <c r="AA11" s="5527" t="s">
        <v>58</v>
      </c>
      <c r="AB11" s="5532" t="s">
        <v>59</v>
      </c>
      <c r="AC11" s="5527" t="s">
        <v>58</v>
      </c>
      <c r="AD11" s="5532" t="s">
        <v>59</v>
      </c>
      <c r="AE11" s="5527" t="s">
        <v>58</v>
      </c>
      <c r="AF11" s="5532" t="s">
        <v>59</v>
      </c>
      <c r="AG11" s="5527" t="s">
        <v>58</v>
      </c>
      <c r="AH11" s="5532" t="s">
        <v>59</v>
      </c>
      <c r="AI11" s="5527" t="s">
        <v>58</v>
      </c>
      <c r="AJ11" s="5532" t="s">
        <v>59</v>
      </c>
      <c r="AK11" s="5527" t="s">
        <v>58</v>
      </c>
      <c r="AL11" s="5532" t="s">
        <v>59</v>
      </c>
      <c r="AM11" s="5527" t="s">
        <v>58</v>
      </c>
      <c r="AN11" s="5533" t="s">
        <v>59</v>
      </c>
      <c r="AO11" s="7495"/>
      <c r="AP11" s="7491"/>
      <c r="AQ11" s="7491"/>
      <c r="AR11" s="7491"/>
      <c r="AS11" s="7530"/>
    </row>
    <row r="12" spans="1:77">
      <c r="A12" s="1891" t="s">
        <v>77</v>
      </c>
      <c r="B12" s="5793">
        <f>SUM(B13:B26)</f>
        <v>0</v>
      </c>
      <c r="C12" s="1495">
        <f>SUM(C13:C26)</f>
        <v>0</v>
      </c>
      <c r="D12" s="1780">
        <f>SUM(D13:D26)</f>
        <v>0</v>
      </c>
      <c r="E12" s="5794">
        <f>SUM(E13:E26)</f>
        <v>0</v>
      </c>
      <c r="F12" s="5795">
        <f t="shared" ref="F12:AN12" si="0">SUM(F13:F26)</f>
        <v>0</v>
      </c>
      <c r="G12" s="5796">
        <f>SUM(G13:G26)</f>
        <v>0</v>
      </c>
      <c r="H12" s="5795">
        <f t="shared" si="0"/>
        <v>0</v>
      </c>
      <c r="I12" s="5794">
        <f t="shared" si="0"/>
        <v>0</v>
      </c>
      <c r="J12" s="5795">
        <f t="shared" si="0"/>
        <v>0</v>
      </c>
      <c r="K12" s="5794">
        <f t="shared" si="0"/>
        <v>0</v>
      </c>
      <c r="L12" s="5795">
        <f t="shared" si="0"/>
        <v>0</v>
      </c>
      <c r="M12" s="5794">
        <f t="shared" si="0"/>
        <v>0</v>
      </c>
      <c r="N12" s="5795">
        <f t="shared" si="0"/>
        <v>0</v>
      </c>
      <c r="O12" s="5794">
        <f t="shared" si="0"/>
        <v>0</v>
      </c>
      <c r="P12" s="5795">
        <f t="shared" si="0"/>
        <v>0</v>
      </c>
      <c r="Q12" s="5794">
        <f t="shared" si="0"/>
        <v>0</v>
      </c>
      <c r="R12" s="5795">
        <f t="shared" si="0"/>
        <v>0</v>
      </c>
      <c r="S12" s="5794">
        <f t="shared" si="0"/>
        <v>0</v>
      </c>
      <c r="T12" s="5795">
        <f t="shared" si="0"/>
        <v>0</v>
      </c>
      <c r="U12" s="5794">
        <f>SUM(U13:U26)</f>
        <v>0</v>
      </c>
      <c r="V12" s="5795">
        <f>SUM(V13:V26)</f>
        <v>0</v>
      </c>
      <c r="W12" s="5794">
        <f t="shared" si="0"/>
        <v>0</v>
      </c>
      <c r="X12" s="5795">
        <f t="shared" si="0"/>
        <v>0</v>
      </c>
      <c r="Y12" s="5794">
        <f t="shared" si="0"/>
        <v>0</v>
      </c>
      <c r="Z12" s="5795">
        <f t="shared" si="0"/>
        <v>0</v>
      </c>
      <c r="AA12" s="5794">
        <f t="shared" si="0"/>
        <v>0</v>
      </c>
      <c r="AB12" s="5795">
        <f t="shared" si="0"/>
        <v>0</v>
      </c>
      <c r="AC12" s="5794">
        <f t="shared" si="0"/>
        <v>0</v>
      </c>
      <c r="AD12" s="5795">
        <f t="shared" si="0"/>
        <v>0</v>
      </c>
      <c r="AE12" s="5794">
        <f t="shared" si="0"/>
        <v>0</v>
      </c>
      <c r="AF12" s="5795">
        <f t="shared" si="0"/>
        <v>0</v>
      </c>
      <c r="AG12" s="5794">
        <f t="shared" si="0"/>
        <v>0</v>
      </c>
      <c r="AH12" s="5795">
        <f t="shared" si="0"/>
        <v>0</v>
      </c>
      <c r="AI12" s="5794">
        <f t="shared" si="0"/>
        <v>0</v>
      </c>
      <c r="AJ12" s="5795">
        <f t="shared" si="0"/>
        <v>0</v>
      </c>
      <c r="AK12" s="5794">
        <f t="shared" si="0"/>
        <v>0</v>
      </c>
      <c r="AL12" s="5795">
        <f t="shared" si="0"/>
        <v>0</v>
      </c>
      <c r="AM12" s="5794">
        <f t="shared" si="0"/>
        <v>0</v>
      </c>
      <c r="AN12" s="5797">
        <f t="shared" si="0"/>
        <v>0</v>
      </c>
      <c r="AO12" s="5798">
        <f>SUM(AO13:AO26)</f>
        <v>0</v>
      </c>
      <c r="AP12" s="5799">
        <f>SUM(AP13:AP26)</f>
        <v>0</v>
      </c>
      <c r="AQ12" s="5799">
        <f>SUM(AQ13:AQ26)</f>
        <v>0</v>
      </c>
      <c r="AR12" s="5799">
        <f>SUM(AR13:AR26)</f>
        <v>0</v>
      </c>
      <c r="AS12" s="5800">
        <f>SUM(AS13:AS26)</f>
        <v>0</v>
      </c>
    </row>
    <row r="13" spans="1:77" ht="15" customHeight="1">
      <c r="A13" s="5801" t="s">
        <v>482</v>
      </c>
      <c r="B13" s="5802">
        <f>SUM(C13:D13)</f>
        <v>0</v>
      </c>
      <c r="C13" s="1666">
        <f>SUM(E13+G13+I13+K13+M13+O13+Q13+S13+U13+W13+Y13+AA13+AC13+AE13+AG13+AI13+AK13+AM13)</f>
        <v>0</v>
      </c>
      <c r="D13" s="5803">
        <f>SUM(F13+H13+J13+L13+N13+P13+R13+T13+V13+X13+Z13+AB13+AD13+AF13+AH13+AJ13+AL13+AN13)</f>
        <v>0</v>
      </c>
      <c r="E13" s="5804"/>
      <c r="F13" s="5805"/>
      <c r="G13" s="5804"/>
      <c r="H13" s="5805"/>
      <c r="I13" s="5804"/>
      <c r="J13" s="5806"/>
      <c r="K13" s="5804"/>
      <c r="L13" s="5805"/>
      <c r="M13" s="5804"/>
      <c r="N13" s="5805"/>
      <c r="O13" s="5804"/>
      <c r="P13" s="5805"/>
      <c r="Q13" s="5804"/>
      <c r="R13" s="5805"/>
      <c r="S13" s="5804"/>
      <c r="T13" s="5805"/>
      <c r="U13" s="5804"/>
      <c r="V13" s="5805"/>
      <c r="W13" s="5804"/>
      <c r="X13" s="5805"/>
      <c r="Y13" s="5804"/>
      <c r="Z13" s="5805"/>
      <c r="AA13" s="5804"/>
      <c r="AB13" s="5805"/>
      <c r="AC13" s="5804"/>
      <c r="AD13" s="5805"/>
      <c r="AE13" s="5804"/>
      <c r="AF13" s="5805"/>
      <c r="AG13" s="5804"/>
      <c r="AH13" s="5805"/>
      <c r="AI13" s="5804"/>
      <c r="AJ13" s="5805"/>
      <c r="AK13" s="5804"/>
      <c r="AL13" s="5805"/>
      <c r="AM13" s="5804"/>
      <c r="AN13" s="5805"/>
      <c r="AO13" s="5807"/>
      <c r="AP13" s="5808"/>
      <c r="AQ13" s="5808"/>
      <c r="AR13" s="5808"/>
      <c r="AS13" s="5809"/>
      <c r="AT13" s="615" t="str">
        <f>BO13&amp;BP13&amp;BQ13&amp;BR13&amp;BS13</f>
        <v/>
      </c>
      <c r="BO13" s="5810" t="str">
        <f>IF(AND(B13&gt;0,AO13="")," * No olvide digitar la variable Pueblos originarios. Digite Cero si no tiene.",IF(AO13&gt;B13," *  La variable Pueblos originarios No puede ser mayor al Total Ambos Sexos.",""))</f>
        <v/>
      </c>
      <c r="BP13" s="5810" t="str">
        <f>IF(AND(B13&gt;0,AP13="")," * No olvide digitar la variable Migrantes. Digite Cero si no tiene.",IF(AP13&gt;B13," *  La variable Migrantes No puede ser mayor al Total Ambos Sexos.",""))</f>
        <v/>
      </c>
      <c r="BQ13" s="5810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10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10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11">
        <f>IF(AND(B13&gt;0,AO13=""),1,IF(AO13&gt;B13,1,0))</f>
        <v>0</v>
      </c>
      <c r="BV13" s="5811">
        <f>IF(AND(B13&gt;0,AP13=""),1,IF(AP13&gt;B13,1,0))</f>
        <v>0</v>
      </c>
      <c r="BW13" s="5811">
        <f>IF(AND(B13&gt;0,AQ13=""),1,IF(AQ13&gt;B13,1,0))</f>
        <v>0</v>
      </c>
      <c r="BX13" s="5811">
        <f>IF(AND(B13&gt;0,AR13=""),1,IF(AR13&gt;B13,1,0))</f>
        <v>0</v>
      </c>
      <c r="BY13" s="5811">
        <f>IF(AND(B13&gt;0,AS13=""),1,IF(AS13&gt;B13,1,0))</f>
        <v>0</v>
      </c>
    </row>
    <row r="14" spans="1:77" ht="15" customHeight="1">
      <c r="A14" s="1760" t="s">
        <v>483</v>
      </c>
      <c r="B14" s="5812">
        <f t="shared" ref="B14:B26" si="1">SUM(C14:D14)</f>
        <v>0</v>
      </c>
      <c r="C14" s="1670">
        <f>SUM(E14+G14+I14)</f>
        <v>0</v>
      </c>
      <c r="D14" s="5813">
        <f>SUM(F14+H14+J14)</f>
        <v>0</v>
      </c>
      <c r="E14" s="5814"/>
      <c r="F14" s="5815"/>
      <c r="G14" s="5814"/>
      <c r="H14" s="5815"/>
      <c r="I14" s="5814"/>
      <c r="J14" s="5816"/>
      <c r="K14" s="5817"/>
      <c r="L14" s="5818"/>
      <c r="M14" s="5817"/>
      <c r="N14" s="5818"/>
      <c r="O14" s="5817"/>
      <c r="P14" s="5818"/>
      <c r="Q14" s="5817"/>
      <c r="R14" s="5818"/>
      <c r="S14" s="5817"/>
      <c r="T14" s="5818"/>
      <c r="U14" s="5817"/>
      <c r="V14" s="5818"/>
      <c r="W14" s="5817"/>
      <c r="X14" s="5818"/>
      <c r="Y14" s="5817"/>
      <c r="Z14" s="5818"/>
      <c r="AA14" s="5817"/>
      <c r="AB14" s="5818"/>
      <c r="AC14" s="5817"/>
      <c r="AD14" s="5818"/>
      <c r="AE14" s="5817"/>
      <c r="AF14" s="5818"/>
      <c r="AG14" s="5817"/>
      <c r="AH14" s="5818"/>
      <c r="AI14" s="5817"/>
      <c r="AJ14" s="5818"/>
      <c r="AK14" s="5817"/>
      <c r="AL14" s="5818"/>
      <c r="AM14" s="5817"/>
      <c r="AN14" s="5819"/>
      <c r="AO14" s="5820"/>
      <c r="AP14" s="5821"/>
      <c r="AQ14" s="5821"/>
      <c r="AR14" s="5821"/>
      <c r="AS14" s="5822"/>
      <c r="AT14" s="615" t="str">
        <f t="shared" ref="AT14:AT26" si="2">BO14&amp;BP14&amp;BQ14&amp;BR14&amp;BS14</f>
        <v/>
      </c>
      <c r="BO14" s="5810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10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10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10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10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11">
        <f t="shared" ref="BU14:BU25" si="8">IF(AND(B14&gt;0,AO14=""),1,IF(AO14&gt;B14,1,0))</f>
        <v>0</v>
      </c>
      <c r="BV14" s="5811">
        <f t="shared" ref="BV14:BV26" si="9">IF(AND(B14&gt;0,AP14=""),1,IF(AP14&gt;B14,1,0))</f>
        <v>0</v>
      </c>
      <c r="BW14" s="5811">
        <f t="shared" ref="BW14:BW26" si="10">IF(AND(B14&gt;0,AQ14=""),1,IF(AQ14&gt;B14,1,0))</f>
        <v>0</v>
      </c>
      <c r="BX14" s="5811">
        <f t="shared" ref="BX14:BX26" si="11">IF(AND(B14&gt;0,AR14=""),1,IF(AR14&gt;B14,1,0))</f>
        <v>0</v>
      </c>
      <c r="BY14" s="5811">
        <f t="shared" ref="BY14:BY18" si="12">IF(AND(B14&gt;0,AS14=""),1,IF(AS14&gt;B14,1,0))</f>
        <v>0</v>
      </c>
    </row>
    <row r="15" spans="1:77" ht="15" customHeight="1">
      <c r="A15" s="5823" t="s">
        <v>484</v>
      </c>
      <c r="B15" s="5812">
        <f t="shared" si="1"/>
        <v>0</v>
      </c>
      <c r="C15" s="1670">
        <f>SUM(E15+G15+I15+K15+M15+O15+Q15+S15+U15+W15+Y15+AA15+AC15+AE15+AG15+AI15+AK15+AM15)</f>
        <v>0</v>
      </c>
      <c r="D15" s="5813">
        <f>SUM(F15+H15+J15+L15+N15+P15+R15+T15+V15+X15+Z15+AB15+AD15+AF15+AH15+AJ15+AL15+AN15)</f>
        <v>0</v>
      </c>
      <c r="E15" s="5814"/>
      <c r="F15" s="5815"/>
      <c r="G15" s="5814"/>
      <c r="H15" s="5815"/>
      <c r="I15" s="5814"/>
      <c r="J15" s="5816"/>
      <c r="K15" s="5814"/>
      <c r="L15" s="5816"/>
      <c r="M15" s="5814"/>
      <c r="N15" s="5816"/>
      <c r="O15" s="5814"/>
      <c r="P15" s="5816"/>
      <c r="Q15" s="5814"/>
      <c r="R15" s="5816"/>
      <c r="S15" s="5814"/>
      <c r="T15" s="5816"/>
      <c r="U15" s="5814"/>
      <c r="V15" s="5816"/>
      <c r="W15" s="5814"/>
      <c r="X15" s="5816"/>
      <c r="Y15" s="5814"/>
      <c r="Z15" s="5816"/>
      <c r="AA15" s="5814"/>
      <c r="AB15" s="5816"/>
      <c r="AC15" s="5814"/>
      <c r="AD15" s="5816"/>
      <c r="AE15" s="5814"/>
      <c r="AF15" s="5816"/>
      <c r="AG15" s="5814"/>
      <c r="AH15" s="5816"/>
      <c r="AI15" s="5814"/>
      <c r="AJ15" s="5816"/>
      <c r="AK15" s="5814"/>
      <c r="AL15" s="5816"/>
      <c r="AM15" s="5824"/>
      <c r="AN15" s="5825"/>
      <c r="AO15" s="5820"/>
      <c r="AP15" s="5821"/>
      <c r="AQ15" s="5821"/>
      <c r="AR15" s="5821"/>
      <c r="AS15" s="5822"/>
      <c r="AT15" s="615" t="str">
        <f t="shared" si="2"/>
        <v/>
      </c>
      <c r="BO15" s="5810" t="str">
        <f t="shared" si="3"/>
        <v/>
      </c>
      <c r="BP15" s="5810" t="str">
        <f t="shared" si="4"/>
        <v/>
      </c>
      <c r="BQ15" s="5810" t="str">
        <f t="shared" si="5"/>
        <v/>
      </c>
      <c r="BR15" s="5810" t="str">
        <f t="shared" si="6"/>
        <v/>
      </c>
      <c r="BS15" s="5810" t="str">
        <f t="shared" si="7"/>
        <v/>
      </c>
      <c r="BU15" s="5811">
        <f t="shared" si="8"/>
        <v>0</v>
      </c>
      <c r="BV15" s="5811">
        <f t="shared" si="9"/>
        <v>0</v>
      </c>
      <c r="BW15" s="5811">
        <f t="shared" si="10"/>
        <v>0</v>
      </c>
      <c r="BX15" s="5811">
        <f t="shared" si="11"/>
        <v>0</v>
      </c>
      <c r="BY15" s="5811">
        <f t="shared" si="12"/>
        <v>0</v>
      </c>
    </row>
    <row r="16" spans="1:77" ht="15" customHeight="1">
      <c r="A16" s="1648" t="s">
        <v>485</v>
      </c>
      <c r="B16" s="1528">
        <f t="shared" si="1"/>
        <v>0</v>
      </c>
      <c r="C16" s="1776">
        <f>SUM(I16+K16+M16+O16+Q16+S16+U16+W16+Y16+AA16+AC16+AE16+AG16+AI16+AK16+AM16)</f>
        <v>0</v>
      </c>
      <c r="D16" s="5826">
        <f>SUM(J16+L16+N16+P16+R16+T16+V16+X16+Z16+AB16+AD16+AF16+AH16+AJ16+AL16+AN16)</f>
        <v>0</v>
      </c>
      <c r="E16" s="5817"/>
      <c r="F16" s="5818"/>
      <c r="G16" s="5827"/>
      <c r="H16" s="5828"/>
      <c r="I16" s="5814"/>
      <c r="J16" s="5816"/>
      <c r="K16" s="5814"/>
      <c r="L16" s="5816"/>
      <c r="M16" s="5814"/>
      <c r="N16" s="5816"/>
      <c r="O16" s="5814"/>
      <c r="P16" s="5816"/>
      <c r="Q16" s="5814"/>
      <c r="R16" s="5816"/>
      <c r="S16" s="5814"/>
      <c r="T16" s="5816"/>
      <c r="U16" s="5814"/>
      <c r="V16" s="5816"/>
      <c r="W16" s="5814"/>
      <c r="X16" s="5816"/>
      <c r="Y16" s="5814"/>
      <c r="Z16" s="5816"/>
      <c r="AA16" s="5814"/>
      <c r="AB16" s="5816"/>
      <c r="AC16" s="5814"/>
      <c r="AD16" s="5816"/>
      <c r="AE16" s="5814"/>
      <c r="AF16" s="5816"/>
      <c r="AG16" s="5814"/>
      <c r="AH16" s="5816"/>
      <c r="AI16" s="5814"/>
      <c r="AJ16" s="5816"/>
      <c r="AK16" s="5814"/>
      <c r="AL16" s="5816"/>
      <c r="AM16" s="5824"/>
      <c r="AN16" s="5825"/>
      <c r="AO16" s="5820"/>
      <c r="AP16" s="5821"/>
      <c r="AQ16" s="5821"/>
      <c r="AR16" s="5821"/>
      <c r="AS16" s="5822"/>
      <c r="AT16" s="615" t="str">
        <f t="shared" si="2"/>
        <v/>
      </c>
      <c r="BO16" s="5810" t="str">
        <f t="shared" si="3"/>
        <v/>
      </c>
      <c r="BP16" s="5810" t="str">
        <f t="shared" si="4"/>
        <v/>
      </c>
      <c r="BQ16" s="5810" t="str">
        <f t="shared" si="5"/>
        <v/>
      </c>
      <c r="BR16" s="5810" t="str">
        <f t="shared" si="6"/>
        <v/>
      </c>
      <c r="BS16" s="5810" t="str">
        <f t="shared" si="7"/>
        <v/>
      </c>
      <c r="BU16" s="5811">
        <f t="shared" si="8"/>
        <v>0</v>
      </c>
      <c r="BV16" s="5811">
        <f t="shared" si="9"/>
        <v>0</v>
      </c>
      <c r="BW16" s="5811">
        <f t="shared" si="10"/>
        <v>0</v>
      </c>
      <c r="BX16" s="5811">
        <f t="shared" si="11"/>
        <v>0</v>
      </c>
      <c r="BY16" s="5811">
        <f t="shared" si="12"/>
        <v>0</v>
      </c>
    </row>
    <row r="17" spans="1:77" ht="15" customHeight="1">
      <c r="A17" s="5829" t="s">
        <v>486</v>
      </c>
      <c r="B17" s="5812">
        <f t="shared" si="1"/>
        <v>0</v>
      </c>
      <c r="C17" s="1670">
        <f>SUM(U17+W17+Y17+AA17+AC17+AE17+AG17+AI17+AK17+AM17)</f>
        <v>0</v>
      </c>
      <c r="D17" s="5813">
        <f>SUM(V17+X17+Z17+AB17+AD17+AF17+AH17+AJ17+AL17+AN17)</f>
        <v>0</v>
      </c>
      <c r="E17" s="5817"/>
      <c r="F17" s="5830"/>
      <c r="G17" s="5817"/>
      <c r="H17" s="5830"/>
      <c r="I17" s="5817"/>
      <c r="J17" s="5818"/>
      <c r="K17" s="5817"/>
      <c r="L17" s="5818"/>
      <c r="M17" s="5817"/>
      <c r="N17" s="5818"/>
      <c r="O17" s="5817"/>
      <c r="P17" s="5818"/>
      <c r="Q17" s="5817"/>
      <c r="R17" s="5818"/>
      <c r="S17" s="5817"/>
      <c r="T17" s="5818"/>
      <c r="U17" s="5814"/>
      <c r="V17" s="5816"/>
      <c r="W17" s="5814"/>
      <c r="X17" s="5816"/>
      <c r="Y17" s="5814"/>
      <c r="Z17" s="5816"/>
      <c r="AA17" s="5814"/>
      <c r="AB17" s="5816"/>
      <c r="AC17" s="5814"/>
      <c r="AD17" s="5816"/>
      <c r="AE17" s="5814"/>
      <c r="AF17" s="5816"/>
      <c r="AG17" s="5814"/>
      <c r="AH17" s="5816"/>
      <c r="AI17" s="5814"/>
      <c r="AJ17" s="5816"/>
      <c r="AK17" s="5814"/>
      <c r="AL17" s="5816"/>
      <c r="AM17" s="5824"/>
      <c r="AN17" s="5825"/>
      <c r="AO17" s="5820"/>
      <c r="AP17" s="5821"/>
      <c r="AQ17" s="5821"/>
      <c r="AR17" s="5821"/>
      <c r="AS17" s="5822"/>
      <c r="AT17" s="615" t="str">
        <f t="shared" si="2"/>
        <v/>
      </c>
      <c r="BO17" s="5810" t="str">
        <f t="shared" si="3"/>
        <v/>
      </c>
      <c r="BP17" s="5810" t="str">
        <f t="shared" si="4"/>
        <v/>
      </c>
      <c r="BQ17" s="5810" t="str">
        <f t="shared" si="5"/>
        <v/>
      </c>
      <c r="BR17" s="5810" t="str">
        <f t="shared" si="6"/>
        <v/>
      </c>
      <c r="BS17" s="5810" t="str">
        <f t="shared" si="7"/>
        <v/>
      </c>
      <c r="BU17" s="5811">
        <f t="shared" si="8"/>
        <v>0</v>
      </c>
      <c r="BV17" s="5811">
        <f t="shared" si="9"/>
        <v>0</v>
      </c>
      <c r="BW17" s="5811">
        <f t="shared" ref="BW17:BW21" si="13">IF(AND(B17&gt;0,AQ17=""),1,IF(AQ17&gt;B17,1,0))</f>
        <v>0</v>
      </c>
      <c r="BX17" s="5811">
        <f t="shared" ref="BX17:BX21" si="14">IF(AND(B17&gt;0,AR17=""),1,IF(AR17&gt;B17,1,0))</f>
        <v>0</v>
      </c>
      <c r="BY17" s="5811">
        <f t="shared" si="12"/>
        <v>0</v>
      </c>
    </row>
    <row r="18" spans="1:77" ht="15" customHeight="1">
      <c r="A18" s="5530" t="s">
        <v>487</v>
      </c>
      <c r="B18" s="5812">
        <f t="shared" si="1"/>
        <v>0</v>
      </c>
      <c r="C18" s="1670">
        <f>SUM(E18+G18+I18+K18+M18+O18+Q18+S18+U18+W18+Y18+AA18+AC18+AE18+AG18+AI18+AK18+AM18)</f>
        <v>0</v>
      </c>
      <c r="D18" s="5813">
        <f>SUM(F18+H18+J18+L18+N18+P18+R18+T18+V18+X18+Z18+AB18+AD18+AF18+AH18+AJ18+AL18+AN18)</f>
        <v>0</v>
      </c>
      <c r="E18" s="5814"/>
      <c r="F18" s="5815"/>
      <c r="G18" s="5814"/>
      <c r="H18" s="5815"/>
      <c r="I18" s="5814"/>
      <c r="J18" s="5816"/>
      <c r="K18" s="5831"/>
      <c r="L18" s="5816"/>
      <c r="M18" s="5814"/>
      <c r="N18" s="5816"/>
      <c r="O18" s="5814"/>
      <c r="P18" s="5816"/>
      <c r="Q18" s="5814"/>
      <c r="R18" s="5816"/>
      <c r="S18" s="5814"/>
      <c r="T18" s="5816"/>
      <c r="U18" s="5814"/>
      <c r="V18" s="5816"/>
      <c r="W18" s="5814"/>
      <c r="X18" s="5816"/>
      <c r="Y18" s="5814"/>
      <c r="Z18" s="5816"/>
      <c r="AA18" s="5814"/>
      <c r="AB18" s="5816"/>
      <c r="AC18" s="5814"/>
      <c r="AD18" s="5816"/>
      <c r="AE18" s="5814"/>
      <c r="AF18" s="5816"/>
      <c r="AG18" s="5814"/>
      <c r="AH18" s="5816"/>
      <c r="AI18" s="5814"/>
      <c r="AJ18" s="5816"/>
      <c r="AK18" s="5814"/>
      <c r="AL18" s="5816"/>
      <c r="AM18" s="5824"/>
      <c r="AN18" s="5825"/>
      <c r="AO18" s="5820"/>
      <c r="AP18" s="5821"/>
      <c r="AQ18" s="5821"/>
      <c r="AR18" s="5821"/>
      <c r="AS18" s="5822"/>
      <c r="AT18" s="615" t="str">
        <f t="shared" si="2"/>
        <v/>
      </c>
      <c r="BO18" s="5810" t="str">
        <f t="shared" si="3"/>
        <v/>
      </c>
      <c r="BP18" s="5810" t="str">
        <f t="shared" si="4"/>
        <v/>
      </c>
      <c r="BQ18" s="5810" t="str">
        <f t="shared" si="5"/>
        <v/>
      </c>
      <c r="BR18" s="5810" t="str">
        <f t="shared" si="6"/>
        <v/>
      </c>
      <c r="BS18" s="5810" t="str">
        <f t="shared" si="7"/>
        <v/>
      </c>
      <c r="BU18" s="5811">
        <f t="shared" si="8"/>
        <v>0</v>
      </c>
      <c r="BV18" s="5811">
        <f t="shared" si="9"/>
        <v>0</v>
      </c>
      <c r="BW18" s="5811">
        <f t="shared" si="13"/>
        <v>0</v>
      </c>
      <c r="BX18" s="5811">
        <f t="shared" si="14"/>
        <v>0</v>
      </c>
      <c r="BY18" s="5811">
        <f t="shared" si="12"/>
        <v>0</v>
      </c>
    </row>
    <row r="19" spans="1:77" ht="15" customHeight="1">
      <c r="A19" s="5832" t="s">
        <v>488</v>
      </c>
      <c r="B19" s="5812">
        <f>SUM(C19:D19)</f>
        <v>0</v>
      </c>
      <c r="C19" s="5585"/>
      <c r="D19" s="5833">
        <f>SUM(L19+N19+P19+R19+T19+V19+X19+Z19+AB19+AD19+AF19)</f>
        <v>0</v>
      </c>
      <c r="E19" s="5827"/>
      <c r="F19" s="5828"/>
      <c r="G19" s="5827"/>
      <c r="H19" s="5828"/>
      <c r="I19" s="5827"/>
      <c r="J19" s="5834"/>
      <c r="K19" s="5817"/>
      <c r="L19" s="5835"/>
      <c r="M19" s="5836"/>
      <c r="N19" s="5835"/>
      <c r="O19" s="5836"/>
      <c r="P19" s="5835"/>
      <c r="Q19" s="5836"/>
      <c r="R19" s="5835"/>
      <c r="S19" s="5836"/>
      <c r="T19" s="5835"/>
      <c r="U19" s="5836"/>
      <c r="V19" s="5835"/>
      <c r="W19" s="5836"/>
      <c r="X19" s="5835"/>
      <c r="Y19" s="5836"/>
      <c r="Z19" s="5835"/>
      <c r="AA19" s="5836"/>
      <c r="AB19" s="5835"/>
      <c r="AC19" s="5836"/>
      <c r="AD19" s="5835"/>
      <c r="AE19" s="5836"/>
      <c r="AF19" s="5835"/>
      <c r="AG19" s="5827"/>
      <c r="AH19" s="5834"/>
      <c r="AI19" s="5827"/>
      <c r="AJ19" s="5834"/>
      <c r="AK19" s="5827"/>
      <c r="AL19" s="5834"/>
      <c r="AM19" s="5837"/>
      <c r="AN19" s="5819"/>
      <c r="AO19" s="5838"/>
      <c r="AP19" s="5839"/>
      <c r="AQ19" s="5839"/>
      <c r="AR19" s="5839"/>
      <c r="AS19" s="5840"/>
      <c r="AT19" s="615" t="str">
        <f>BO19&amp;BP19&amp;BQ19&amp;BR19</f>
        <v/>
      </c>
      <c r="BO19" s="5810" t="str">
        <f t="shared" si="3"/>
        <v/>
      </c>
      <c r="BP19" s="5810" t="str">
        <f t="shared" si="4"/>
        <v/>
      </c>
      <c r="BQ19" s="5810" t="str">
        <f t="shared" si="5"/>
        <v/>
      </c>
      <c r="BR19" s="5810" t="str">
        <f t="shared" si="6"/>
        <v/>
      </c>
      <c r="BS19" s="5841"/>
      <c r="BU19" s="5811">
        <f t="shared" si="8"/>
        <v>0</v>
      </c>
      <c r="BV19" s="5811">
        <f t="shared" si="9"/>
        <v>0</v>
      </c>
      <c r="BW19" s="5811">
        <f t="shared" si="13"/>
        <v>0</v>
      </c>
      <c r="BX19" s="5811">
        <f t="shared" si="14"/>
        <v>0</v>
      </c>
      <c r="BY19" s="5842"/>
    </row>
    <row r="20" spans="1:77" ht="15" customHeight="1">
      <c r="A20" s="5832" t="s">
        <v>489</v>
      </c>
      <c r="B20" s="5812">
        <f>SUM(C20:D20)</f>
        <v>0</v>
      </c>
      <c r="C20" s="5585"/>
      <c r="D20" s="5813">
        <f>SUM(F20+H20+J20+L20+N20+P20+R20+T20+V20+X20+Z20+AB20+AD20+AF20+AH20+AJ20+AL20+AN20)</f>
        <v>0</v>
      </c>
      <c r="E20" s="5827"/>
      <c r="F20" s="5815"/>
      <c r="G20" s="5827"/>
      <c r="H20" s="5815"/>
      <c r="I20" s="5827"/>
      <c r="J20" s="5835"/>
      <c r="K20" s="5827"/>
      <c r="L20" s="5835"/>
      <c r="M20" s="5836"/>
      <c r="N20" s="5835"/>
      <c r="O20" s="5836"/>
      <c r="P20" s="5835"/>
      <c r="Q20" s="5836"/>
      <c r="R20" s="5835"/>
      <c r="S20" s="5836"/>
      <c r="T20" s="5835"/>
      <c r="U20" s="5836"/>
      <c r="V20" s="5835"/>
      <c r="W20" s="5836"/>
      <c r="X20" s="5835"/>
      <c r="Y20" s="5836"/>
      <c r="Z20" s="5835"/>
      <c r="AA20" s="5836"/>
      <c r="AB20" s="5835"/>
      <c r="AC20" s="5836"/>
      <c r="AD20" s="5835"/>
      <c r="AE20" s="5836"/>
      <c r="AF20" s="5835"/>
      <c r="AG20" s="5836"/>
      <c r="AH20" s="5835"/>
      <c r="AI20" s="5836"/>
      <c r="AJ20" s="5835"/>
      <c r="AK20" s="5836"/>
      <c r="AL20" s="5835"/>
      <c r="AM20" s="5836"/>
      <c r="AN20" s="5843"/>
      <c r="AO20" s="5838"/>
      <c r="AP20" s="5839"/>
      <c r="AQ20" s="5839"/>
      <c r="AR20" s="5839"/>
      <c r="AS20" s="5840"/>
      <c r="AT20" s="615" t="str">
        <f t="shared" ref="AT20:AT25" si="15">BO20&amp;BP20&amp;BQ20&amp;BR20</f>
        <v/>
      </c>
      <c r="BO20" s="5810" t="str">
        <f t="shared" si="3"/>
        <v/>
      </c>
      <c r="BP20" s="5810" t="str">
        <f t="shared" si="4"/>
        <v/>
      </c>
      <c r="BQ20" s="5810" t="str">
        <f t="shared" si="5"/>
        <v/>
      </c>
      <c r="BR20" s="5810" t="str">
        <f t="shared" si="6"/>
        <v/>
      </c>
      <c r="BS20" s="5841"/>
      <c r="BU20" s="5811">
        <f t="shared" si="8"/>
        <v>0</v>
      </c>
      <c r="BV20" s="5811">
        <f t="shared" si="9"/>
        <v>0</v>
      </c>
      <c r="BW20" s="5811">
        <f t="shared" si="13"/>
        <v>0</v>
      </c>
      <c r="BX20" s="5811">
        <f t="shared" si="14"/>
        <v>0</v>
      </c>
      <c r="BY20" s="5842"/>
    </row>
    <row r="21" spans="1:77" ht="15" customHeight="1">
      <c r="A21" s="5832" t="s">
        <v>490</v>
      </c>
      <c r="B21" s="5844">
        <f t="shared" si="1"/>
        <v>0</v>
      </c>
      <c r="C21" s="5845">
        <f>SUM(O21+Q21+S21+U21+W21+Y21+AA21)</f>
        <v>0</v>
      </c>
      <c r="D21" s="5813">
        <f>SUM(P21+R21+T21+V21+X21+Z21+AB21)</f>
        <v>0</v>
      </c>
      <c r="E21" s="5827"/>
      <c r="F21" s="5828"/>
      <c r="G21" s="5827"/>
      <c r="H21" s="5828"/>
      <c r="I21" s="5827"/>
      <c r="J21" s="5834"/>
      <c r="K21" s="5817"/>
      <c r="L21" s="5834"/>
      <c r="M21" s="5827"/>
      <c r="N21" s="5834"/>
      <c r="O21" s="5846"/>
      <c r="P21" s="5835"/>
      <c r="Q21" s="5846"/>
      <c r="R21" s="5835"/>
      <c r="S21" s="5846"/>
      <c r="T21" s="5835"/>
      <c r="U21" s="5846"/>
      <c r="V21" s="5835"/>
      <c r="W21" s="5846"/>
      <c r="X21" s="5835"/>
      <c r="Y21" s="5846"/>
      <c r="Z21" s="5835"/>
      <c r="AA21" s="5846"/>
      <c r="AB21" s="5835"/>
      <c r="AC21" s="5827"/>
      <c r="AD21" s="5834"/>
      <c r="AE21" s="5827"/>
      <c r="AF21" s="5834"/>
      <c r="AG21" s="5836"/>
      <c r="AH21" s="5834"/>
      <c r="AI21" s="5827"/>
      <c r="AJ21" s="5834"/>
      <c r="AK21" s="5827"/>
      <c r="AL21" s="5834"/>
      <c r="AM21" s="5837"/>
      <c r="AN21" s="5819"/>
      <c r="AO21" s="5838"/>
      <c r="AP21" s="5839"/>
      <c r="AQ21" s="5839"/>
      <c r="AR21" s="5839"/>
      <c r="AS21" s="5840"/>
      <c r="AT21" s="615" t="str">
        <f t="shared" si="15"/>
        <v/>
      </c>
      <c r="BO21" s="5810" t="str">
        <f t="shared" si="3"/>
        <v/>
      </c>
      <c r="BP21" s="5810" t="str">
        <f t="shared" si="4"/>
        <v/>
      </c>
      <c r="BQ21" s="5810" t="str">
        <f t="shared" si="5"/>
        <v/>
      </c>
      <c r="BR21" s="5810" t="str">
        <f t="shared" si="6"/>
        <v/>
      </c>
      <c r="BS21" s="5841"/>
      <c r="BU21" s="5811">
        <f t="shared" si="8"/>
        <v>0</v>
      </c>
      <c r="BV21" s="5811">
        <f t="shared" si="9"/>
        <v>0</v>
      </c>
      <c r="BW21" s="5811">
        <f t="shared" si="13"/>
        <v>0</v>
      </c>
      <c r="BX21" s="5811">
        <f t="shared" si="14"/>
        <v>0</v>
      </c>
      <c r="BY21" s="5842"/>
    </row>
    <row r="22" spans="1:77" ht="15" customHeight="1">
      <c r="A22" s="5832" t="s">
        <v>491</v>
      </c>
      <c r="B22" s="5844">
        <f t="shared" si="1"/>
        <v>0</v>
      </c>
      <c r="C22" s="5845">
        <f>SUM(E22+G22+I22+K22+M22+O22+Q22+S22+U22+W22+Y22+AA22+AC22+AE22+AG22+AI22+AK22+AM22)</f>
        <v>0</v>
      </c>
      <c r="D22" s="5833">
        <f>SUM(F22+H22+J22+L22+N22+P22+R22+T22+V22+X22+Z22+AB22+AD22+AF22+AH22+AJ22+AL22+AN22)</f>
        <v>0</v>
      </c>
      <c r="E22" s="5846"/>
      <c r="F22" s="5847"/>
      <c r="G22" s="5846"/>
      <c r="H22" s="5847"/>
      <c r="I22" s="5846"/>
      <c r="J22" s="5835"/>
      <c r="K22" s="5831"/>
      <c r="L22" s="5835"/>
      <c r="M22" s="5846"/>
      <c r="N22" s="5835"/>
      <c r="O22" s="5846"/>
      <c r="P22" s="5835"/>
      <c r="Q22" s="5846"/>
      <c r="R22" s="5835"/>
      <c r="S22" s="5846"/>
      <c r="T22" s="5835"/>
      <c r="U22" s="5846"/>
      <c r="V22" s="5835"/>
      <c r="W22" s="5846"/>
      <c r="X22" s="5835"/>
      <c r="Y22" s="5846"/>
      <c r="Z22" s="5835"/>
      <c r="AA22" s="5846"/>
      <c r="AB22" s="5835"/>
      <c r="AC22" s="5846"/>
      <c r="AD22" s="5835"/>
      <c r="AE22" s="5846"/>
      <c r="AF22" s="5835"/>
      <c r="AG22" s="5846"/>
      <c r="AH22" s="5835"/>
      <c r="AI22" s="5846"/>
      <c r="AJ22" s="5835"/>
      <c r="AK22" s="5846"/>
      <c r="AL22" s="5835"/>
      <c r="AM22" s="5848"/>
      <c r="AN22" s="5843"/>
      <c r="AO22" s="5838"/>
      <c r="AP22" s="5839"/>
      <c r="AQ22" s="5839"/>
      <c r="AR22" s="5839"/>
      <c r="AS22" s="5840"/>
      <c r="AT22" s="615" t="str">
        <f t="shared" si="15"/>
        <v/>
      </c>
      <c r="BO22" s="5810" t="str">
        <f t="shared" si="3"/>
        <v/>
      </c>
      <c r="BP22" s="5810" t="str">
        <f t="shared" si="4"/>
        <v/>
      </c>
      <c r="BQ22" s="5810" t="str">
        <f t="shared" si="5"/>
        <v/>
      </c>
      <c r="BR22" s="5810" t="str">
        <f t="shared" si="6"/>
        <v/>
      </c>
      <c r="BS22" s="5841"/>
      <c r="BU22" s="5811">
        <f t="shared" si="8"/>
        <v>0</v>
      </c>
      <c r="BV22" s="5811">
        <f t="shared" si="9"/>
        <v>0</v>
      </c>
      <c r="BW22" s="5811">
        <f t="shared" si="10"/>
        <v>0</v>
      </c>
      <c r="BX22" s="5811">
        <f t="shared" si="11"/>
        <v>0</v>
      </c>
      <c r="BY22" s="5842"/>
    </row>
    <row r="23" spans="1:77" ht="15" customHeight="1">
      <c r="A23" s="5829" t="s">
        <v>492</v>
      </c>
      <c r="B23" s="5844">
        <f t="shared" si="1"/>
        <v>0</v>
      </c>
      <c r="C23" s="5845">
        <f>SUM(E23+G23+I23+K23+M23+O23+Q23+S23+U23+W23+Y23+AA23+AC23+AE23+AG23+AI23+AK23+AM23)</f>
        <v>0</v>
      </c>
      <c r="D23" s="5833">
        <f>SUM(F23+H23+J23+L23+N23+P23+R23+T23+V23+X23+Z23+AB23+AD23+AF23+AH23+AJ23+AL23+AN23)</f>
        <v>0</v>
      </c>
      <c r="E23" s="5846"/>
      <c r="F23" s="5847"/>
      <c r="G23" s="5846"/>
      <c r="H23" s="5847"/>
      <c r="I23" s="5846"/>
      <c r="J23" s="5835"/>
      <c r="K23" s="5831"/>
      <c r="L23" s="5835"/>
      <c r="M23" s="5846"/>
      <c r="N23" s="5835"/>
      <c r="O23" s="5846"/>
      <c r="P23" s="5835"/>
      <c r="Q23" s="5846"/>
      <c r="R23" s="5835"/>
      <c r="S23" s="5846"/>
      <c r="T23" s="5835"/>
      <c r="U23" s="5846"/>
      <c r="V23" s="5835"/>
      <c r="W23" s="5846"/>
      <c r="X23" s="5835"/>
      <c r="Y23" s="5846"/>
      <c r="Z23" s="5835"/>
      <c r="AA23" s="5846"/>
      <c r="AB23" s="5835"/>
      <c r="AC23" s="5846"/>
      <c r="AD23" s="5835"/>
      <c r="AE23" s="5846"/>
      <c r="AF23" s="5835"/>
      <c r="AG23" s="5846"/>
      <c r="AH23" s="5835"/>
      <c r="AI23" s="5846"/>
      <c r="AJ23" s="5835"/>
      <c r="AK23" s="5846"/>
      <c r="AL23" s="5835"/>
      <c r="AM23" s="5848"/>
      <c r="AN23" s="5843"/>
      <c r="AO23" s="5838"/>
      <c r="AP23" s="5839"/>
      <c r="AQ23" s="5839"/>
      <c r="AR23" s="5839"/>
      <c r="AS23" s="5840"/>
      <c r="AT23" s="615" t="str">
        <f t="shared" si="15"/>
        <v/>
      </c>
      <c r="BO23" s="5810" t="str">
        <f t="shared" si="3"/>
        <v/>
      </c>
      <c r="BP23" s="5810" t="str">
        <f t="shared" si="4"/>
        <v/>
      </c>
      <c r="BQ23" s="5810" t="str">
        <f t="shared" si="5"/>
        <v/>
      </c>
      <c r="BR23" s="5810" t="str">
        <f t="shared" si="6"/>
        <v/>
      </c>
      <c r="BS23" s="5841"/>
      <c r="BU23" s="5811">
        <f t="shared" si="8"/>
        <v>0</v>
      </c>
      <c r="BV23" s="5811">
        <f t="shared" si="9"/>
        <v>0</v>
      </c>
      <c r="BW23" s="5811">
        <f t="shared" si="10"/>
        <v>0</v>
      </c>
      <c r="BX23" s="5811">
        <f t="shared" si="11"/>
        <v>0</v>
      </c>
      <c r="BY23" s="5842"/>
    </row>
    <row r="24" spans="1:77" ht="15" customHeight="1">
      <c r="A24" s="5829" t="s">
        <v>493</v>
      </c>
      <c r="B24" s="5812">
        <f t="shared" si="1"/>
        <v>0</v>
      </c>
      <c r="C24" s="1670">
        <f>SUM(G24+I24+K24+M24+O24+Q24+S24+U24+W24+Y24+AA24+AC24+AE24+AG24+AI24+AK24+AM24)</f>
        <v>0</v>
      </c>
      <c r="D24" s="5813">
        <f>SUM(H24+J24+L24+N24+P24+R24+T24+V24+X24+Z24+AB24+AD24+AF24+AH24+AJ24+AL24+AN24)</f>
        <v>0</v>
      </c>
      <c r="E24" s="5817"/>
      <c r="F24" s="5818"/>
      <c r="G24" s="5846"/>
      <c r="H24" s="5847"/>
      <c r="I24" s="5846"/>
      <c r="J24" s="5835"/>
      <c r="K24" s="5831"/>
      <c r="L24" s="5835"/>
      <c r="M24" s="5846"/>
      <c r="N24" s="5835"/>
      <c r="O24" s="5846"/>
      <c r="P24" s="5835"/>
      <c r="Q24" s="5846"/>
      <c r="R24" s="5835"/>
      <c r="S24" s="5846"/>
      <c r="T24" s="5835"/>
      <c r="U24" s="5846"/>
      <c r="V24" s="5835"/>
      <c r="W24" s="5846"/>
      <c r="X24" s="5835"/>
      <c r="Y24" s="5846"/>
      <c r="Z24" s="5835"/>
      <c r="AA24" s="5846"/>
      <c r="AB24" s="5835"/>
      <c r="AC24" s="5846"/>
      <c r="AD24" s="5835"/>
      <c r="AE24" s="5846"/>
      <c r="AF24" s="5835"/>
      <c r="AG24" s="5846"/>
      <c r="AH24" s="5835"/>
      <c r="AI24" s="5846"/>
      <c r="AJ24" s="5835"/>
      <c r="AK24" s="5846"/>
      <c r="AL24" s="5835"/>
      <c r="AM24" s="5848"/>
      <c r="AN24" s="5843"/>
      <c r="AO24" s="5838"/>
      <c r="AP24" s="5839"/>
      <c r="AQ24" s="5839"/>
      <c r="AR24" s="5839"/>
      <c r="AS24" s="5840"/>
      <c r="AT24" s="615" t="str">
        <f t="shared" si="15"/>
        <v/>
      </c>
      <c r="BO24" s="5810" t="str">
        <f t="shared" si="3"/>
        <v/>
      </c>
      <c r="BP24" s="5810" t="str">
        <f t="shared" si="4"/>
        <v/>
      </c>
      <c r="BQ24" s="5810" t="str">
        <f t="shared" si="5"/>
        <v/>
      </c>
      <c r="BR24" s="5810" t="str">
        <f t="shared" si="6"/>
        <v/>
      </c>
      <c r="BS24" s="5841"/>
      <c r="BU24" s="5811">
        <f t="shared" si="8"/>
        <v>0</v>
      </c>
      <c r="BV24" s="5811">
        <f t="shared" si="9"/>
        <v>0</v>
      </c>
      <c r="BW24" s="5811">
        <f t="shared" si="10"/>
        <v>0</v>
      </c>
      <c r="BX24" s="5811">
        <f t="shared" si="11"/>
        <v>0</v>
      </c>
      <c r="BY24" s="5842"/>
    </row>
    <row r="25" spans="1:77" ht="15" customHeight="1">
      <c r="A25" s="5829" t="s">
        <v>494</v>
      </c>
      <c r="B25" s="5812">
        <f t="shared" si="1"/>
        <v>0</v>
      </c>
      <c r="C25" s="1670">
        <f>SUM(M25+O25+Q25+S25+U25+W25+Y25+AA25+AC25+AE25+AG25+AI25+AK25+AM25)</f>
        <v>0</v>
      </c>
      <c r="D25" s="5813">
        <f>SUM(N25+P25+R25+T25+V25+X25+Z25+AB25+AD25+AF25+AH25+AJ25+AL25+AN25)</f>
        <v>0</v>
      </c>
      <c r="E25" s="5849"/>
      <c r="F25" s="5834"/>
      <c r="G25" s="5827"/>
      <c r="H25" s="5828"/>
      <c r="I25" s="5827"/>
      <c r="J25" s="5828"/>
      <c r="K25" s="5827"/>
      <c r="L25" s="5828"/>
      <c r="M25" s="5846"/>
      <c r="N25" s="5835"/>
      <c r="O25" s="5846"/>
      <c r="P25" s="5835"/>
      <c r="Q25" s="5846"/>
      <c r="R25" s="5835"/>
      <c r="S25" s="5846"/>
      <c r="T25" s="5835"/>
      <c r="U25" s="5846"/>
      <c r="V25" s="5835"/>
      <c r="W25" s="5846"/>
      <c r="X25" s="5835"/>
      <c r="Y25" s="5846"/>
      <c r="Z25" s="5835"/>
      <c r="AA25" s="5846"/>
      <c r="AB25" s="5835"/>
      <c r="AC25" s="5846"/>
      <c r="AD25" s="5835"/>
      <c r="AE25" s="5846"/>
      <c r="AF25" s="5835"/>
      <c r="AG25" s="5846"/>
      <c r="AH25" s="5835"/>
      <c r="AI25" s="5846"/>
      <c r="AJ25" s="5835"/>
      <c r="AK25" s="5846"/>
      <c r="AL25" s="5835"/>
      <c r="AM25" s="5848"/>
      <c r="AN25" s="5843"/>
      <c r="AO25" s="5838"/>
      <c r="AP25" s="5839"/>
      <c r="AQ25" s="5839"/>
      <c r="AR25" s="5839"/>
      <c r="AS25" s="5840"/>
      <c r="AT25" s="615" t="str">
        <f t="shared" si="15"/>
        <v/>
      </c>
      <c r="BO25" s="5810" t="str">
        <f t="shared" si="3"/>
        <v/>
      </c>
      <c r="BP25" s="5810" t="str">
        <f t="shared" si="4"/>
        <v/>
      </c>
      <c r="BQ25" s="5810" t="str">
        <f t="shared" si="5"/>
        <v/>
      </c>
      <c r="BR25" s="5810" t="str">
        <f t="shared" si="6"/>
        <v/>
      </c>
      <c r="BS25" s="5841"/>
      <c r="BU25" s="5811">
        <f t="shared" si="8"/>
        <v>0</v>
      </c>
      <c r="BV25" s="5811">
        <f t="shared" si="9"/>
        <v>0</v>
      </c>
      <c r="BW25" s="5811">
        <f t="shared" si="10"/>
        <v>0</v>
      </c>
      <c r="BX25" s="5811">
        <f t="shared" si="11"/>
        <v>0</v>
      </c>
      <c r="BY25" s="5842"/>
    </row>
    <row r="26" spans="1:77" ht="15" customHeight="1">
      <c r="A26" s="1646" t="s">
        <v>495</v>
      </c>
      <c r="B26" s="1075">
        <f t="shared" si="1"/>
        <v>0</v>
      </c>
      <c r="C26" s="5850">
        <f>SUM(E26+G26+I26+K26+M26+O26+Q26+S26+U26+W26+Y26+AA26+AC26+AE26+AG26+AI26+AK26+AM26)</f>
        <v>0</v>
      </c>
      <c r="D26" s="5851">
        <f>SUM(F26+H26+J26+L26+N26+P26+R26+T26+V26+X26+Z26+AB26+AD26+AF26+AH26+AJ26+AL26+AN26)</f>
        <v>0</v>
      </c>
      <c r="E26" s="5852"/>
      <c r="F26" s="5853"/>
      <c r="G26" s="5854"/>
      <c r="H26" s="5855"/>
      <c r="I26" s="5854"/>
      <c r="J26" s="5853"/>
      <c r="K26" s="5856"/>
      <c r="L26" s="5853"/>
      <c r="M26" s="5854"/>
      <c r="N26" s="5853"/>
      <c r="O26" s="5854"/>
      <c r="P26" s="5853"/>
      <c r="Q26" s="5854"/>
      <c r="R26" s="5853"/>
      <c r="S26" s="5854"/>
      <c r="T26" s="5853"/>
      <c r="U26" s="5854"/>
      <c r="V26" s="5853"/>
      <c r="W26" s="5854"/>
      <c r="X26" s="5853"/>
      <c r="Y26" s="5854"/>
      <c r="Z26" s="5853"/>
      <c r="AA26" s="5854"/>
      <c r="AB26" s="5853"/>
      <c r="AC26" s="5854"/>
      <c r="AD26" s="5853"/>
      <c r="AE26" s="5854"/>
      <c r="AF26" s="5853"/>
      <c r="AG26" s="5854"/>
      <c r="AH26" s="5853"/>
      <c r="AI26" s="5854"/>
      <c r="AJ26" s="5853"/>
      <c r="AK26" s="5854"/>
      <c r="AL26" s="5853"/>
      <c r="AM26" s="5857"/>
      <c r="AN26" s="5858"/>
      <c r="AO26" s="5859"/>
      <c r="AP26" s="5860"/>
      <c r="AQ26" s="5860"/>
      <c r="AR26" s="5860"/>
      <c r="AS26" s="5861"/>
      <c r="AT26" s="615" t="str">
        <f t="shared" si="2"/>
        <v/>
      </c>
      <c r="BO26" s="5810" t="str">
        <f t="shared" si="3"/>
        <v/>
      </c>
      <c r="BP26" s="5810" t="str">
        <f t="shared" si="4"/>
        <v/>
      </c>
      <c r="BQ26" s="5810" t="str">
        <f t="shared" si="5"/>
        <v/>
      </c>
      <c r="BR26" s="5810" t="str">
        <f t="shared" si="6"/>
        <v/>
      </c>
      <c r="BS26" s="5810" t="str">
        <f t="shared" si="7"/>
        <v/>
      </c>
      <c r="BU26" s="5811">
        <f>IF(AND(B26&gt;0,AO26=""),1,IF(AO26&gt;B26,1,0))</f>
        <v>0</v>
      </c>
      <c r="BV26" s="5811">
        <f t="shared" si="9"/>
        <v>0</v>
      </c>
      <c r="BW26" s="5811">
        <f t="shared" si="10"/>
        <v>0</v>
      </c>
      <c r="BX26" s="5811">
        <f t="shared" si="11"/>
        <v>0</v>
      </c>
      <c r="BY26" s="5811">
        <f>IF(AND(B26&gt;0,AS26=""),1,IF(AS26&gt;B26,1,0))</f>
        <v>0</v>
      </c>
    </row>
    <row r="27" spans="1:77" ht="18" customHeight="1">
      <c r="A27" s="992" t="s">
        <v>496</v>
      </c>
      <c r="B27" s="996"/>
      <c r="C27" s="996"/>
      <c r="D27" s="996"/>
      <c r="E27" s="996"/>
      <c r="F27" s="1564"/>
      <c r="G27" s="1564" t="s">
        <v>10</v>
      </c>
      <c r="H27" s="5862"/>
      <c r="I27" s="5862"/>
      <c r="J27" s="1564"/>
      <c r="K27" s="1564"/>
      <c r="L27" s="1564"/>
      <c r="M27" s="1564"/>
      <c r="N27" s="1564"/>
      <c r="O27" s="1564"/>
      <c r="P27" s="1564"/>
      <c r="Q27" s="1564"/>
      <c r="R27" s="1564"/>
      <c r="S27" s="1564"/>
      <c r="T27" s="1564"/>
      <c r="U27" s="1564"/>
      <c r="V27" s="1564"/>
      <c r="W27" s="1564"/>
      <c r="X27" s="1564"/>
      <c r="Y27" s="5863"/>
      <c r="Z27" s="5863"/>
      <c r="AA27" s="5863"/>
      <c r="AB27" s="5863"/>
      <c r="AC27" s="5863"/>
      <c r="AD27" s="5863"/>
      <c r="AE27" s="5863"/>
      <c r="AF27" s="5863"/>
      <c r="AG27" s="5863"/>
      <c r="AH27" s="5863"/>
      <c r="AI27" s="5863"/>
      <c r="AJ27" s="5863"/>
      <c r="AK27" s="5863"/>
      <c r="AL27" s="5863"/>
      <c r="AM27" s="5863"/>
      <c r="AN27" s="5863"/>
      <c r="AO27" s="5863"/>
      <c r="AP27" s="960"/>
      <c r="AQ27" s="5864"/>
      <c r="AR27" s="960"/>
      <c r="AS27" s="5790"/>
    </row>
    <row r="28" spans="1:77" ht="18.75" customHeight="1">
      <c r="A28" s="7175" t="s">
        <v>27</v>
      </c>
      <c r="B28" s="7294" t="s">
        <v>28</v>
      </c>
      <c r="C28" s="7527"/>
      <c r="D28" s="7528"/>
      <c r="E28" s="7425" t="s">
        <v>101</v>
      </c>
      <c r="F28" s="7444"/>
      <c r="G28" s="7444"/>
      <c r="H28" s="7444"/>
      <c r="I28" s="7444"/>
      <c r="J28" s="7444"/>
      <c r="K28" s="7444"/>
      <c r="L28" s="7444"/>
      <c r="M28" s="7444"/>
      <c r="N28" s="7444"/>
      <c r="O28" s="7444"/>
      <c r="P28" s="7444"/>
      <c r="Q28" s="7444"/>
      <c r="R28" s="7444"/>
      <c r="S28" s="7444"/>
      <c r="T28" s="7444"/>
      <c r="U28" s="7444"/>
      <c r="V28" s="7444"/>
      <c r="W28" s="7444"/>
      <c r="X28" s="7444"/>
      <c r="Y28" s="7444"/>
      <c r="Z28" s="7444"/>
      <c r="AA28" s="7444"/>
      <c r="AB28" s="7444"/>
      <c r="AC28" s="7444"/>
      <c r="AD28" s="7444"/>
      <c r="AE28" s="7444"/>
      <c r="AF28" s="7444"/>
      <c r="AG28" s="7444"/>
      <c r="AH28" s="7444"/>
      <c r="AI28" s="7444"/>
      <c r="AJ28" s="7444"/>
      <c r="AK28" s="7444"/>
      <c r="AL28" s="7444"/>
      <c r="AM28" s="7444"/>
      <c r="AN28" s="7169"/>
      <c r="AO28" s="7494" t="s">
        <v>36</v>
      </c>
      <c r="AP28" s="7227" t="s">
        <v>37</v>
      </c>
      <c r="AQ28" s="7496" t="s">
        <v>497</v>
      </c>
      <c r="AR28" s="7227" t="s">
        <v>498</v>
      </c>
      <c r="AS28" s="7528" t="s">
        <v>35</v>
      </c>
    </row>
    <row r="29" spans="1:77" ht="15.75" customHeight="1">
      <c r="A29" s="7176"/>
      <c r="B29" s="7200"/>
      <c r="C29" s="7529"/>
      <c r="D29" s="7530"/>
      <c r="E29" s="7138" t="s">
        <v>479</v>
      </c>
      <c r="F29" s="7426"/>
      <c r="G29" s="7138" t="s">
        <v>480</v>
      </c>
      <c r="H29" s="7268"/>
      <c r="I29" s="7138" t="s">
        <v>331</v>
      </c>
      <c r="J29" s="7268"/>
      <c r="K29" s="7138" t="s">
        <v>94</v>
      </c>
      <c r="L29" s="7268"/>
      <c r="M29" s="7138" t="s">
        <v>44</v>
      </c>
      <c r="N29" s="7268"/>
      <c r="O29" s="7138" t="s">
        <v>45</v>
      </c>
      <c r="P29" s="7268"/>
      <c r="Q29" s="7138" t="s">
        <v>46</v>
      </c>
      <c r="R29" s="7268"/>
      <c r="S29" s="7138" t="s">
        <v>47</v>
      </c>
      <c r="T29" s="7268"/>
      <c r="U29" s="7138" t="s">
        <v>48</v>
      </c>
      <c r="V29" s="7268"/>
      <c r="W29" s="7138" t="s">
        <v>49</v>
      </c>
      <c r="X29" s="7268"/>
      <c r="Y29" s="7138" t="s">
        <v>50</v>
      </c>
      <c r="Z29" s="7268"/>
      <c r="AA29" s="7138" t="s">
        <v>51</v>
      </c>
      <c r="AB29" s="7268"/>
      <c r="AC29" s="7138" t="s">
        <v>52</v>
      </c>
      <c r="AD29" s="7268"/>
      <c r="AE29" s="7138" t="s">
        <v>53</v>
      </c>
      <c r="AF29" s="7268"/>
      <c r="AG29" s="7138" t="s">
        <v>54</v>
      </c>
      <c r="AH29" s="7268"/>
      <c r="AI29" s="7138" t="s">
        <v>55</v>
      </c>
      <c r="AJ29" s="7268"/>
      <c r="AK29" s="7138" t="s">
        <v>56</v>
      </c>
      <c r="AL29" s="7268"/>
      <c r="AM29" s="7425" t="s">
        <v>481</v>
      </c>
      <c r="AN29" s="7169"/>
      <c r="AO29" s="7171"/>
      <c r="AP29" s="7153"/>
      <c r="AQ29" s="7182"/>
      <c r="AR29" s="7153"/>
      <c r="AS29" s="7357"/>
    </row>
    <row r="30" spans="1:77" ht="40.5" customHeight="1">
      <c r="A30" s="7177"/>
      <c r="B30" s="5531" t="s">
        <v>79</v>
      </c>
      <c r="C30" s="1492" t="s">
        <v>58</v>
      </c>
      <c r="D30" s="1566" t="s">
        <v>59</v>
      </c>
      <c r="E30" s="5531" t="s">
        <v>58</v>
      </c>
      <c r="F30" s="5792" t="s">
        <v>59</v>
      </c>
      <c r="G30" s="5531" t="s">
        <v>58</v>
      </c>
      <c r="H30" s="5792" t="s">
        <v>59</v>
      </c>
      <c r="I30" s="5531" t="s">
        <v>58</v>
      </c>
      <c r="J30" s="5792" t="s">
        <v>59</v>
      </c>
      <c r="K30" s="5531" t="s">
        <v>58</v>
      </c>
      <c r="L30" s="5792" t="s">
        <v>59</v>
      </c>
      <c r="M30" s="5531" t="s">
        <v>58</v>
      </c>
      <c r="N30" s="5792" t="s">
        <v>59</v>
      </c>
      <c r="O30" s="5531" t="s">
        <v>58</v>
      </c>
      <c r="P30" s="5792" t="s">
        <v>59</v>
      </c>
      <c r="Q30" s="5531" t="s">
        <v>58</v>
      </c>
      <c r="R30" s="5792" t="s">
        <v>59</v>
      </c>
      <c r="S30" s="5531" t="s">
        <v>58</v>
      </c>
      <c r="T30" s="5792" t="s">
        <v>59</v>
      </c>
      <c r="U30" s="5531" t="s">
        <v>58</v>
      </c>
      <c r="V30" s="5792" t="s">
        <v>59</v>
      </c>
      <c r="W30" s="5531" t="s">
        <v>58</v>
      </c>
      <c r="X30" s="5792" t="s">
        <v>59</v>
      </c>
      <c r="Y30" s="5531" t="s">
        <v>58</v>
      </c>
      <c r="Z30" s="5792" t="s">
        <v>59</v>
      </c>
      <c r="AA30" s="5531" t="s">
        <v>58</v>
      </c>
      <c r="AB30" s="5792" t="s">
        <v>59</v>
      </c>
      <c r="AC30" s="5531" t="s">
        <v>58</v>
      </c>
      <c r="AD30" s="5792" t="s">
        <v>59</v>
      </c>
      <c r="AE30" s="5531" t="s">
        <v>58</v>
      </c>
      <c r="AF30" s="5792" t="s">
        <v>59</v>
      </c>
      <c r="AG30" s="5531" t="s">
        <v>58</v>
      </c>
      <c r="AH30" s="5792" t="s">
        <v>59</v>
      </c>
      <c r="AI30" s="5531" t="s">
        <v>58</v>
      </c>
      <c r="AJ30" s="5792" t="s">
        <v>59</v>
      </c>
      <c r="AK30" s="1492" t="s">
        <v>58</v>
      </c>
      <c r="AL30" s="5792" t="s">
        <v>59</v>
      </c>
      <c r="AM30" s="5531" t="s">
        <v>58</v>
      </c>
      <c r="AN30" s="5865" t="s">
        <v>59</v>
      </c>
      <c r="AO30" s="7495"/>
      <c r="AP30" s="7491"/>
      <c r="AQ30" s="7541"/>
      <c r="AR30" s="7491"/>
      <c r="AS30" s="7530"/>
    </row>
    <row r="31" spans="1:77" ht="15" customHeight="1">
      <c r="A31" s="1712" t="s">
        <v>98</v>
      </c>
      <c r="B31" s="5866">
        <f t="shared" ref="B31:B46" si="16">SUM(C31:D31)</f>
        <v>0</v>
      </c>
      <c r="C31" s="1666">
        <f t="shared" ref="C31:D34" si="17">SUM(E31+G31+I31+K31+M31+O31+Q31+S31+U31+W31+Y31+AA31+AC31+AE31+AG31+AI31+AK31+AM31)</f>
        <v>0</v>
      </c>
      <c r="D31" s="5803">
        <f t="shared" si="17"/>
        <v>0</v>
      </c>
      <c r="E31" s="5804"/>
      <c r="F31" s="5805"/>
      <c r="G31" s="5804"/>
      <c r="H31" s="5806"/>
      <c r="I31" s="5804"/>
      <c r="J31" s="5806"/>
      <c r="K31" s="5804"/>
      <c r="L31" s="5806"/>
      <c r="M31" s="5804"/>
      <c r="N31" s="5806"/>
      <c r="O31" s="5804"/>
      <c r="P31" s="5806"/>
      <c r="Q31" s="5867"/>
      <c r="R31" s="5806"/>
      <c r="S31" s="5804"/>
      <c r="T31" s="5806"/>
      <c r="U31" s="5804"/>
      <c r="V31" s="5806"/>
      <c r="W31" s="5804"/>
      <c r="X31" s="5806"/>
      <c r="Y31" s="5804"/>
      <c r="Z31" s="5806"/>
      <c r="AA31" s="5804"/>
      <c r="AB31" s="5806"/>
      <c r="AC31" s="5867"/>
      <c r="AD31" s="5806"/>
      <c r="AE31" s="5804"/>
      <c r="AF31" s="5806"/>
      <c r="AG31" s="5867"/>
      <c r="AH31" s="5806"/>
      <c r="AI31" s="5804"/>
      <c r="AJ31" s="5806"/>
      <c r="AK31" s="5867"/>
      <c r="AL31" s="5806"/>
      <c r="AM31" s="5868"/>
      <c r="AN31" s="5869"/>
      <c r="AO31" s="5807"/>
      <c r="AP31" s="5808"/>
      <c r="AQ31" s="5870"/>
      <c r="AR31" s="5808"/>
      <c r="AS31" s="5809"/>
      <c r="AT31" s="615" t="str">
        <f>BO31&amp;BP31&amp;BQ31&amp;BR31&amp;BS31</f>
        <v/>
      </c>
      <c r="BO31" s="5810" t="str">
        <f>IF(AND(B31&gt;0,AO31="")," * No olvide digitar la variable Pueblos originarios. Digite Cero si no tiene.",IF(AO31&gt;B31," * La variable Pueblos originarios No puede ser mayor al Total Ambos Sexos.",""))</f>
        <v/>
      </c>
      <c r="BP31" s="5810" t="str">
        <f>IF(AND(B31&gt;0,AP31="")," * No olvide digitar la variable Migrantes. Digite Cero si no tiene.",IF(AP31&gt;B31," * La variable Migrantes No puede ser mayor al Total Ambos Sexos.",""))</f>
        <v/>
      </c>
      <c r="BQ31" s="5810" t="str">
        <f>IF(AND(B31&gt;0,AQ31="")," * No olvide digitar la variable Espacios Amigables. Digite Cero si no tiene.",IF(AQ31&gt;B31," * La variable Espacios Amigables No puede ser mayor al Total Ambos Sexos.",""))</f>
        <v/>
      </c>
      <c r="BR31" s="5810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10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11">
        <f>IF(AND(B31&gt;0,AO31=""),1,IF(AO31&gt;B31,1,0))</f>
        <v>0</v>
      </c>
      <c r="BV31" s="5811">
        <f>IF(AND(B31&gt;0,AP31=""),1,IF(AP31&gt;B31,1,0))</f>
        <v>0</v>
      </c>
      <c r="BW31" s="5811">
        <f>IF(AND(B31&gt;0,AQ31=""),1,IF(AQ31&gt;B31,1,0))</f>
        <v>0</v>
      </c>
      <c r="BX31" s="5811">
        <f>IF(AND(B31&gt;0,AR31=""),1,IF(AR31&gt;B31,1,0))</f>
        <v>0</v>
      </c>
      <c r="BY31" s="5811">
        <f>IF(AND(B31&gt;0,AS31=""),1,IF(AS31&gt;B31,1,0))</f>
        <v>0</v>
      </c>
    </row>
    <row r="32" spans="1:77" ht="15" customHeight="1">
      <c r="A32" s="1637" t="s">
        <v>499</v>
      </c>
      <c r="B32" s="5812">
        <f t="shared" si="16"/>
        <v>0</v>
      </c>
      <c r="C32" s="1859"/>
      <c r="D32" s="5813">
        <f>SUM(F32+H32+J32+L32+N32+P32+R32+T32+V32+X32+Z32+AB32+AD32+AF32+AH32+AJ32+AL32+AN32)</f>
        <v>0</v>
      </c>
      <c r="E32" s="5871"/>
      <c r="F32" s="5815"/>
      <c r="G32" s="5871"/>
      <c r="H32" s="5816"/>
      <c r="I32" s="5871"/>
      <c r="J32" s="5816"/>
      <c r="K32" s="5871"/>
      <c r="L32" s="5816"/>
      <c r="M32" s="5871"/>
      <c r="N32" s="5816"/>
      <c r="O32" s="5871"/>
      <c r="P32" s="5816"/>
      <c r="Q32" s="5872"/>
      <c r="R32" s="5816"/>
      <c r="S32" s="5871"/>
      <c r="T32" s="5816"/>
      <c r="U32" s="5871"/>
      <c r="V32" s="5816"/>
      <c r="W32" s="5871"/>
      <c r="X32" s="5816"/>
      <c r="Y32" s="5871"/>
      <c r="Z32" s="5816"/>
      <c r="AA32" s="5871"/>
      <c r="AB32" s="5816"/>
      <c r="AC32" s="5872"/>
      <c r="AD32" s="5816"/>
      <c r="AE32" s="5871"/>
      <c r="AF32" s="5816"/>
      <c r="AG32" s="5872"/>
      <c r="AH32" s="5816"/>
      <c r="AI32" s="5871"/>
      <c r="AJ32" s="5816"/>
      <c r="AK32" s="5872"/>
      <c r="AL32" s="5816"/>
      <c r="AM32" s="5873"/>
      <c r="AN32" s="5825"/>
      <c r="AO32" s="5874"/>
      <c r="AP32" s="5875"/>
      <c r="AQ32" s="5876"/>
      <c r="AR32" s="5875"/>
      <c r="AS32" s="5877"/>
      <c r="AT32" s="615" t="str">
        <f t="shared" ref="AT32:AT47" si="18">BO32&amp;BP32&amp;BQ32&amp;BR32&amp;BS32</f>
        <v/>
      </c>
      <c r="BO32" s="5810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10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10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10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10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11">
        <f t="shared" ref="BU32:BU47" si="24">IF(AND(B32&gt;0,AO32=""),1,IF(AO32&gt;B32,1,0))</f>
        <v>0</v>
      </c>
      <c r="BV32" s="5811">
        <f t="shared" ref="BV32:BV47" si="25">IF(AND(B32&gt;0,AP32=""),1,IF(AP32&gt;B32,1,0))</f>
        <v>0</v>
      </c>
      <c r="BW32" s="5811">
        <f t="shared" ref="BW32:BW47" si="26">IF(AND(B32&gt;0,AQ32=""),1,IF(AQ32&gt;B32,1,0))</f>
        <v>0</v>
      </c>
      <c r="BX32" s="5811">
        <f t="shared" ref="BX32:BX47" si="27">IF(AND(B32&gt;0,AR32=""),1,IF(AR32&gt;B32,1,0))</f>
        <v>0</v>
      </c>
      <c r="BY32" s="5811">
        <f t="shared" ref="BY32:BY47" si="28">IF(AND(B32&gt;0,AS32=""),1,IF(AS32&gt;B32,1,0))</f>
        <v>0</v>
      </c>
    </row>
    <row r="33" spans="1:77" ht="15" customHeight="1">
      <c r="A33" s="1635" t="s">
        <v>500</v>
      </c>
      <c r="B33" s="5812">
        <f t="shared" ref="B33" si="29">SUM(C33:D33)</f>
        <v>0</v>
      </c>
      <c r="C33" s="1859"/>
      <c r="D33" s="5833">
        <f t="shared" ref="D33" si="30">SUM(F33+H33+J33+L33+N33+P33+R33+T33+V33+X33+Z33+AB33+AD33+AF33+AH33+AJ33+AL33+AN33)</f>
        <v>0</v>
      </c>
      <c r="E33" s="5871"/>
      <c r="F33" s="5815"/>
      <c r="G33" s="5871"/>
      <c r="H33" s="5816"/>
      <c r="I33" s="5871"/>
      <c r="J33" s="5816"/>
      <c r="K33" s="5871"/>
      <c r="L33" s="5816"/>
      <c r="M33" s="5871"/>
      <c r="N33" s="5816"/>
      <c r="O33" s="5871"/>
      <c r="P33" s="5816"/>
      <c r="Q33" s="5872"/>
      <c r="R33" s="5816"/>
      <c r="S33" s="5871"/>
      <c r="T33" s="5816"/>
      <c r="U33" s="5871"/>
      <c r="V33" s="5816"/>
      <c r="W33" s="5871"/>
      <c r="X33" s="5816"/>
      <c r="Y33" s="5871"/>
      <c r="Z33" s="5816"/>
      <c r="AA33" s="5871"/>
      <c r="AB33" s="5816"/>
      <c r="AC33" s="5872"/>
      <c r="AD33" s="5816"/>
      <c r="AE33" s="5871"/>
      <c r="AF33" s="5816"/>
      <c r="AG33" s="5872"/>
      <c r="AH33" s="5816"/>
      <c r="AI33" s="5871"/>
      <c r="AJ33" s="5816"/>
      <c r="AK33" s="5872"/>
      <c r="AL33" s="5816"/>
      <c r="AM33" s="5873"/>
      <c r="AN33" s="5825"/>
      <c r="AO33" s="5874"/>
      <c r="AP33" s="5875"/>
      <c r="AQ33" s="5876"/>
      <c r="AR33" s="5875"/>
      <c r="AS33" s="5877"/>
      <c r="AT33" s="615" t="str">
        <f t="shared" si="18"/>
        <v/>
      </c>
      <c r="BO33" s="5810" t="str">
        <f t="shared" si="19"/>
        <v/>
      </c>
      <c r="BP33" s="5810" t="str">
        <f t="shared" si="20"/>
        <v/>
      </c>
      <c r="BQ33" s="5810" t="str">
        <f t="shared" si="21"/>
        <v/>
      </c>
      <c r="BR33" s="5810" t="str">
        <f t="shared" si="22"/>
        <v/>
      </c>
      <c r="BS33" s="5810" t="str">
        <f t="shared" si="23"/>
        <v/>
      </c>
      <c r="BU33" s="5811">
        <f t="shared" ref="BU33" si="31">IF(AND(B33&gt;0,AO33=""),1,IF(AO33&gt;B33,1,0))</f>
        <v>0</v>
      </c>
      <c r="BV33" s="5811">
        <f t="shared" ref="BV33" si="32">IF(AND(B33&gt;0,AP33=""),1,IF(AP33&gt;B33,1,0))</f>
        <v>0</v>
      </c>
      <c r="BW33" s="5811">
        <f t="shared" ref="BW33" si="33">IF(AND(B33&gt;0,AQ33=""),1,IF(AQ33&gt;B33,1,0))</f>
        <v>0</v>
      </c>
      <c r="BX33" s="5811">
        <f t="shared" ref="BX33" si="34">IF(AND(B33&gt;0,AR33=""),1,IF(AR33&gt;B33,1,0))</f>
        <v>0</v>
      </c>
      <c r="BY33" s="5811">
        <f t="shared" ref="BY33" si="35">IF(AND(B33&gt;0,AS33=""),1,IF(AS33&gt;B33,1,0))</f>
        <v>0</v>
      </c>
    </row>
    <row r="34" spans="1:77" ht="15" customHeight="1">
      <c r="A34" s="1635" t="s">
        <v>501</v>
      </c>
      <c r="B34" s="5812">
        <f t="shared" si="16"/>
        <v>0</v>
      </c>
      <c r="C34" s="1670">
        <f t="shared" si="17"/>
        <v>0</v>
      </c>
      <c r="D34" s="5833">
        <f t="shared" si="17"/>
        <v>0</v>
      </c>
      <c r="E34" s="5814"/>
      <c r="F34" s="5815"/>
      <c r="G34" s="5814"/>
      <c r="H34" s="5816"/>
      <c r="I34" s="5814"/>
      <c r="J34" s="5816"/>
      <c r="K34" s="5814"/>
      <c r="L34" s="5816"/>
      <c r="M34" s="5814"/>
      <c r="N34" s="5816"/>
      <c r="O34" s="5814"/>
      <c r="P34" s="5816"/>
      <c r="Q34" s="5878"/>
      <c r="R34" s="5816"/>
      <c r="S34" s="5814"/>
      <c r="T34" s="5816"/>
      <c r="U34" s="5814"/>
      <c r="V34" s="5816"/>
      <c r="W34" s="5814"/>
      <c r="X34" s="5816"/>
      <c r="Y34" s="5814"/>
      <c r="Z34" s="5816"/>
      <c r="AA34" s="5814"/>
      <c r="AB34" s="5816"/>
      <c r="AC34" s="5878"/>
      <c r="AD34" s="5816"/>
      <c r="AE34" s="5814"/>
      <c r="AF34" s="5816"/>
      <c r="AG34" s="5878"/>
      <c r="AH34" s="5816"/>
      <c r="AI34" s="5814"/>
      <c r="AJ34" s="5816"/>
      <c r="AK34" s="5878"/>
      <c r="AL34" s="5816"/>
      <c r="AM34" s="5879"/>
      <c r="AN34" s="5825"/>
      <c r="AO34" s="5820"/>
      <c r="AP34" s="5821"/>
      <c r="AQ34" s="5880"/>
      <c r="AR34" s="5821"/>
      <c r="AS34" s="5822"/>
      <c r="AT34" s="615" t="str">
        <f t="shared" si="18"/>
        <v/>
      </c>
      <c r="BO34" s="5810" t="str">
        <f t="shared" si="19"/>
        <v/>
      </c>
      <c r="BP34" s="5810" t="str">
        <f t="shared" si="20"/>
        <v/>
      </c>
      <c r="BQ34" s="5810" t="str">
        <f t="shared" si="21"/>
        <v/>
      </c>
      <c r="BR34" s="5810" t="str">
        <f t="shared" si="22"/>
        <v/>
      </c>
      <c r="BS34" s="5810" t="str">
        <f t="shared" si="23"/>
        <v/>
      </c>
      <c r="BU34" s="5811">
        <f t="shared" si="24"/>
        <v>0</v>
      </c>
      <c r="BV34" s="5811">
        <f t="shared" si="25"/>
        <v>0</v>
      </c>
      <c r="BW34" s="5811">
        <f t="shared" si="26"/>
        <v>0</v>
      </c>
      <c r="BX34" s="5811">
        <f t="shared" si="27"/>
        <v>0</v>
      </c>
      <c r="BY34" s="5811">
        <f t="shared" si="28"/>
        <v>0</v>
      </c>
    </row>
    <row r="35" spans="1:77" ht="15" customHeight="1">
      <c r="A35" s="1635" t="s">
        <v>502</v>
      </c>
      <c r="B35" s="5812">
        <f t="shared" si="16"/>
        <v>0</v>
      </c>
      <c r="C35" s="1670">
        <f>SUM(O35+Q35+S35+U35+W35+Y35+AA35)</f>
        <v>0</v>
      </c>
      <c r="D35" s="5833">
        <f>SUM(P35+R35+T35+V35+X35+Z35+AB35)</f>
        <v>0</v>
      </c>
      <c r="E35" s="5827"/>
      <c r="F35" s="5828"/>
      <c r="G35" s="5827"/>
      <c r="H35" s="5834"/>
      <c r="I35" s="5827"/>
      <c r="J35" s="5834"/>
      <c r="K35" s="5827"/>
      <c r="L35" s="5834"/>
      <c r="M35" s="5827"/>
      <c r="N35" s="5834"/>
      <c r="O35" s="5814"/>
      <c r="P35" s="5816"/>
      <c r="Q35" s="5878"/>
      <c r="R35" s="5816"/>
      <c r="S35" s="5814"/>
      <c r="T35" s="5816"/>
      <c r="U35" s="5814"/>
      <c r="V35" s="5816"/>
      <c r="W35" s="5814"/>
      <c r="X35" s="5816"/>
      <c r="Y35" s="5814"/>
      <c r="Z35" s="5816"/>
      <c r="AA35" s="5814"/>
      <c r="AB35" s="5835"/>
      <c r="AC35" s="5881"/>
      <c r="AD35" s="5834"/>
      <c r="AE35" s="5827"/>
      <c r="AF35" s="5834"/>
      <c r="AG35" s="5881"/>
      <c r="AH35" s="5834"/>
      <c r="AI35" s="5827"/>
      <c r="AJ35" s="5834"/>
      <c r="AK35" s="5881"/>
      <c r="AL35" s="5834"/>
      <c r="AM35" s="5882"/>
      <c r="AN35" s="5819"/>
      <c r="AO35" s="5820"/>
      <c r="AP35" s="5821"/>
      <c r="AQ35" s="5880"/>
      <c r="AR35" s="5821"/>
      <c r="AS35" s="5822"/>
      <c r="AT35" s="615" t="str">
        <f t="shared" si="18"/>
        <v/>
      </c>
      <c r="BO35" s="5810" t="str">
        <f t="shared" si="19"/>
        <v/>
      </c>
      <c r="BP35" s="5810" t="str">
        <f t="shared" si="20"/>
        <v/>
      </c>
      <c r="BQ35" s="5810" t="str">
        <f t="shared" si="21"/>
        <v/>
      </c>
      <c r="BR35" s="5810" t="str">
        <f t="shared" si="22"/>
        <v/>
      </c>
      <c r="BS35" s="5810" t="str">
        <f t="shared" si="23"/>
        <v/>
      </c>
      <c r="BU35" s="5811">
        <f t="shared" si="24"/>
        <v>0</v>
      </c>
      <c r="BV35" s="5811">
        <f t="shared" si="25"/>
        <v>0</v>
      </c>
      <c r="BW35" s="5811">
        <f t="shared" ref="BW35" si="36">IF(AND(B35&gt;0,AQ35=""),1,IF(AQ35&gt;B35,1,0))</f>
        <v>0</v>
      </c>
      <c r="BX35" s="5811">
        <f t="shared" ref="BX35" si="37">IF(AND(B35&gt;0,AR35=""),1,IF(AR35&gt;B35,1,0))</f>
        <v>0</v>
      </c>
      <c r="BY35" s="5811">
        <f t="shared" ref="BY35" si="38">IF(AND(B35&gt;0,AS35=""),1,IF(AS35&gt;B35,1,0))</f>
        <v>0</v>
      </c>
    </row>
    <row r="36" spans="1:77" ht="15" customHeight="1">
      <c r="A36" s="1635" t="s">
        <v>503</v>
      </c>
      <c r="B36" s="5812">
        <f>SUM(C36:D36)</f>
        <v>0</v>
      </c>
      <c r="C36" s="1670">
        <f>SUM(E36+G36+I36+K36+M36+O36+Q36+S36+U36+W36+Y36+AA36+AC36+AE36+AG36+AI36+AK36+AM36)</f>
        <v>0</v>
      </c>
      <c r="D36" s="5833">
        <f>SUM(F36+H36+J36+L36+N36+P36+R36+T36+V36+X36+Z36+AB36+AD36+AF36+AH36+AJ36+AL36+AN36)</f>
        <v>0</v>
      </c>
      <c r="E36" s="5814"/>
      <c r="F36" s="5815"/>
      <c r="G36" s="5814"/>
      <c r="H36" s="5816"/>
      <c r="I36" s="5814"/>
      <c r="J36" s="5816"/>
      <c r="K36" s="5814"/>
      <c r="L36" s="5816"/>
      <c r="M36" s="5814"/>
      <c r="N36" s="5816"/>
      <c r="O36" s="5814"/>
      <c r="P36" s="5816"/>
      <c r="Q36" s="5878"/>
      <c r="R36" s="5816"/>
      <c r="S36" s="5814"/>
      <c r="T36" s="5816"/>
      <c r="U36" s="5814"/>
      <c r="V36" s="5816"/>
      <c r="W36" s="5814"/>
      <c r="X36" s="5816"/>
      <c r="Y36" s="5814"/>
      <c r="Z36" s="5816"/>
      <c r="AA36" s="5814"/>
      <c r="AB36" s="5816"/>
      <c r="AC36" s="5878"/>
      <c r="AD36" s="5816"/>
      <c r="AE36" s="5814"/>
      <c r="AF36" s="5816"/>
      <c r="AG36" s="5878"/>
      <c r="AH36" s="5816"/>
      <c r="AI36" s="5814"/>
      <c r="AJ36" s="5816"/>
      <c r="AK36" s="5878"/>
      <c r="AL36" s="5816"/>
      <c r="AM36" s="5879"/>
      <c r="AN36" s="5825"/>
      <c r="AO36" s="5874"/>
      <c r="AP36" s="5875"/>
      <c r="AQ36" s="5876"/>
      <c r="AR36" s="5875"/>
      <c r="AS36" s="5877"/>
      <c r="AT36" s="615" t="str">
        <f t="shared" si="18"/>
        <v/>
      </c>
      <c r="BO36" s="5810" t="str">
        <f t="shared" si="19"/>
        <v/>
      </c>
      <c r="BP36" s="5810" t="str">
        <f t="shared" si="20"/>
        <v/>
      </c>
      <c r="BQ36" s="5810" t="str">
        <f t="shared" si="21"/>
        <v/>
      </c>
      <c r="BR36" s="5810" t="str">
        <f t="shared" si="22"/>
        <v/>
      </c>
      <c r="BS36" s="5810" t="str">
        <f t="shared" si="23"/>
        <v/>
      </c>
      <c r="BU36" s="5811">
        <f t="shared" si="24"/>
        <v>0</v>
      </c>
      <c r="BV36" s="5811">
        <f t="shared" si="25"/>
        <v>0</v>
      </c>
      <c r="BW36" s="5811">
        <f t="shared" si="26"/>
        <v>0</v>
      </c>
      <c r="BX36" s="5811">
        <f t="shared" si="27"/>
        <v>0</v>
      </c>
      <c r="BY36" s="5811">
        <f t="shared" si="28"/>
        <v>0</v>
      </c>
    </row>
    <row r="37" spans="1:77" ht="15" customHeight="1">
      <c r="A37" s="1635" t="s">
        <v>504</v>
      </c>
      <c r="B37" s="5812">
        <f>SUM(C37:D37)</f>
        <v>0</v>
      </c>
      <c r="C37" s="1670">
        <f>SUM(K37+M37+O37+Q37+S37+U37+W37+Y37+AA37+AC37+AE37+AG37+AI37+AK37+AM37)</f>
        <v>0</v>
      </c>
      <c r="D37" s="5833">
        <f>SUM(L37+N37+P37+R37+T37+V37+X37+Z37+AB37+AD37+AF37+AH37+AJ37+AL37+AN37)</f>
        <v>0</v>
      </c>
      <c r="E37" s="5871"/>
      <c r="F37" s="5883"/>
      <c r="G37" s="5871"/>
      <c r="H37" s="5884"/>
      <c r="I37" s="5871"/>
      <c r="J37" s="5884"/>
      <c r="K37" s="5814"/>
      <c r="L37" s="5816"/>
      <c r="M37" s="5814"/>
      <c r="N37" s="5816"/>
      <c r="O37" s="5814"/>
      <c r="P37" s="5816"/>
      <c r="Q37" s="5878"/>
      <c r="R37" s="5816"/>
      <c r="S37" s="5814"/>
      <c r="T37" s="5816"/>
      <c r="U37" s="5814"/>
      <c r="V37" s="5816"/>
      <c r="W37" s="5814"/>
      <c r="X37" s="5816"/>
      <c r="Y37" s="5814"/>
      <c r="Z37" s="5816"/>
      <c r="AA37" s="5814"/>
      <c r="AB37" s="5816"/>
      <c r="AC37" s="5878"/>
      <c r="AD37" s="5816"/>
      <c r="AE37" s="5814"/>
      <c r="AF37" s="5816"/>
      <c r="AG37" s="5878"/>
      <c r="AH37" s="5816"/>
      <c r="AI37" s="5814"/>
      <c r="AJ37" s="5816"/>
      <c r="AK37" s="5878"/>
      <c r="AL37" s="5816"/>
      <c r="AM37" s="5879"/>
      <c r="AN37" s="5825"/>
      <c r="AO37" s="5874"/>
      <c r="AP37" s="5875"/>
      <c r="AQ37" s="5876"/>
      <c r="AR37" s="5875"/>
      <c r="AS37" s="5877"/>
      <c r="AT37" s="615" t="str">
        <f t="shared" si="18"/>
        <v/>
      </c>
      <c r="BO37" s="5810" t="str">
        <f t="shared" si="19"/>
        <v/>
      </c>
      <c r="BP37" s="5810" t="str">
        <f t="shared" si="20"/>
        <v/>
      </c>
      <c r="BQ37" s="5810" t="str">
        <f t="shared" si="21"/>
        <v/>
      </c>
      <c r="BR37" s="5810" t="str">
        <f t="shared" si="22"/>
        <v/>
      </c>
      <c r="BS37" s="5810" t="str">
        <f t="shared" si="23"/>
        <v/>
      </c>
      <c r="BU37" s="5811">
        <f t="shared" si="24"/>
        <v>0</v>
      </c>
      <c r="BV37" s="5811">
        <f t="shared" si="25"/>
        <v>0</v>
      </c>
      <c r="BW37" s="5811">
        <f t="shared" si="26"/>
        <v>0</v>
      </c>
      <c r="BX37" s="5811">
        <f t="shared" si="27"/>
        <v>0</v>
      </c>
      <c r="BY37" s="5811">
        <f t="shared" si="28"/>
        <v>0</v>
      </c>
    </row>
    <row r="38" spans="1:77" ht="15" customHeight="1">
      <c r="A38" s="1635" t="s">
        <v>505</v>
      </c>
      <c r="B38" s="5885">
        <f>SUM(C38:D38)</f>
        <v>0</v>
      </c>
      <c r="C38" s="1859"/>
      <c r="D38" s="5833">
        <f>SUM(L38+N38+P38+R38+T38+V38+X38+Z38+AB38+AD38+AF38+AH38+AJ38+AL38+AN38)</f>
        <v>0</v>
      </c>
      <c r="E38" s="5871"/>
      <c r="F38" s="5883"/>
      <c r="G38" s="5871"/>
      <c r="H38" s="5884"/>
      <c r="I38" s="5871"/>
      <c r="J38" s="5884"/>
      <c r="K38" s="5871"/>
      <c r="L38" s="5816"/>
      <c r="M38" s="5871"/>
      <c r="N38" s="5816"/>
      <c r="O38" s="5871"/>
      <c r="P38" s="5816"/>
      <c r="Q38" s="5872"/>
      <c r="R38" s="5816"/>
      <c r="S38" s="5871"/>
      <c r="T38" s="5816"/>
      <c r="U38" s="5871"/>
      <c r="V38" s="5816"/>
      <c r="W38" s="5871"/>
      <c r="X38" s="5816"/>
      <c r="Y38" s="5871"/>
      <c r="Z38" s="5816"/>
      <c r="AA38" s="5871"/>
      <c r="AB38" s="5816"/>
      <c r="AC38" s="5872"/>
      <c r="AD38" s="5816"/>
      <c r="AE38" s="5871"/>
      <c r="AF38" s="5816"/>
      <c r="AG38" s="5872"/>
      <c r="AH38" s="5816"/>
      <c r="AI38" s="5871"/>
      <c r="AJ38" s="5816"/>
      <c r="AK38" s="5872"/>
      <c r="AL38" s="5816"/>
      <c r="AM38" s="5873"/>
      <c r="AN38" s="5825"/>
      <c r="AO38" s="5874"/>
      <c r="AP38" s="5875"/>
      <c r="AQ38" s="5876"/>
      <c r="AR38" s="5875"/>
      <c r="AS38" s="5877"/>
      <c r="AT38" s="615" t="str">
        <f t="shared" si="18"/>
        <v/>
      </c>
      <c r="BO38" s="5810" t="str">
        <f t="shared" si="19"/>
        <v/>
      </c>
      <c r="BP38" s="5810" t="str">
        <f t="shared" si="20"/>
        <v/>
      </c>
      <c r="BQ38" s="5810" t="str">
        <f t="shared" si="21"/>
        <v/>
      </c>
      <c r="BR38" s="5810" t="str">
        <f t="shared" si="22"/>
        <v/>
      </c>
      <c r="BS38" s="5810" t="str">
        <f t="shared" si="23"/>
        <v/>
      </c>
      <c r="BU38" s="5811">
        <f t="shared" si="24"/>
        <v>0</v>
      </c>
      <c r="BV38" s="5811">
        <f t="shared" si="25"/>
        <v>0</v>
      </c>
      <c r="BW38" s="5811">
        <f t="shared" si="26"/>
        <v>0</v>
      </c>
      <c r="BX38" s="5811">
        <f t="shared" si="27"/>
        <v>0</v>
      </c>
      <c r="BY38" s="5811">
        <f t="shared" si="28"/>
        <v>0</v>
      </c>
    </row>
    <row r="39" spans="1:77" ht="15" customHeight="1">
      <c r="A39" s="5829" t="s">
        <v>506</v>
      </c>
      <c r="B39" s="5812">
        <f t="shared" si="16"/>
        <v>0</v>
      </c>
      <c r="C39" s="1670">
        <f t="shared" ref="C39:D46" si="39">SUM(E39+G39+I39+K39+M39+O39+Q39+S39+U39+W39+Y39+AA39+AC39+AE39+AG39+AI39+AK39+AM39)</f>
        <v>0</v>
      </c>
      <c r="D39" s="5813">
        <f t="shared" si="39"/>
        <v>0</v>
      </c>
      <c r="E39" s="5814"/>
      <c r="F39" s="5815"/>
      <c r="G39" s="5814"/>
      <c r="H39" s="5816"/>
      <c r="I39" s="5814"/>
      <c r="J39" s="5816"/>
      <c r="K39" s="5814"/>
      <c r="L39" s="5816"/>
      <c r="M39" s="5814"/>
      <c r="N39" s="5816"/>
      <c r="O39" s="5814"/>
      <c r="P39" s="5816"/>
      <c r="Q39" s="5878"/>
      <c r="R39" s="5816"/>
      <c r="S39" s="5814"/>
      <c r="T39" s="5816"/>
      <c r="U39" s="5814"/>
      <c r="V39" s="5816"/>
      <c r="W39" s="5814"/>
      <c r="X39" s="5816"/>
      <c r="Y39" s="5814"/>
      <c r="Z39" s="5816"/>
      <c r="AA39" s="5814"/>
      <c r="AB39" s="5816"/>
      <c r="AC39" s="5878"/>
      <c r="AD39" s="5816"/>
      <c r="AE39" s="5814"/>
      <c r="AF39" s="5816"/>
      <c r="AG39" s="5878"/>
      <c r="AH39" s="5816"/>
      <c r="AI39" s="5814"/>
      <c r="AJ39" s="5816"/>
      <c r="AK39" s="5878"/>
      <c r="AL39" s="5816"/>
      <c r="AM39" s="5879"/>
      <c r="AN39" s="5825"/>
      <c r="AO39" s="5820"/>
      <c r="AP39" s="5821"/>
      <c r="AQ39" s="5880"/>
      <c r="AR39" s="5821"/>
      <c r="AS39" s="5822"/>
      <c r="AT39" s="615" t="str">
        <f t="shared" si="18"/>
        <v/>
      </c>
      <c r="BO39" s="5810" t="str">
        <f t="shared" si="19"/>
        <v/>
      </c>
      <c r="BP39" s="5810" t="str">
        <f t="shared" si="20"/>
        <v/>
      </c>
      <c r="BQ39" s="5810" t="str">
        <f t="shared" si="21"/>
        <v/>
      </c>
      <c r="BR39" s="5810" t="str">
        <f t="shared" si="22"/>
        <v/>
      </c>
      <c r="BS39" s="5810" t="str">
        <f t="shared" si="23"/>
        <v/>
      </c>
      <c r="BU39" s="5811">
        <f t="shared" si="24"/>
        <v>0</v>
      </c>
      <c r="BV39" s="5811">
        <f t="shared" si="25"/>
        <v>0</v>
      </c>
      <c r="BW39" s="5811">
        <f t="shared" si="26"/>
        <v>0</v>
      </c>
      <c r="BX39" s="5811">
        <f t="shared" si="27"/>
        <v>0</v>
      </c>
      <c r="BY39" s="5811">
        <f t="shared" si="28"/>
        <v>0</v>
      </c>
    </row>
    <row r="40" spans="1:77" ht="15" customHeight="1">
      <c r="A40" s="5829" t="s">
        <v>507</v>
      </c>
      <c r="B40" s="5812">
        <f>SUM(C40:D40)</f>
        <v>0</v>
      </c>
      <c r="C40" s="1670">
        <f>SUM(E40+G40+I40+K40+M40+O40+Q40+S40+U40+W40+Y40+AA40+AC40+AE40+AG40+AI40+AK40+AM40)</f>
        <v>0</v>
      </c>
      <c r="D40" s="5813">
        <f>SUM(F40+H40+J40+L40+N40+P40+R40+T40+V40+X40+Z40+AB40+AD40+AF40+AH40+AJ40+AL40+AN40)</f>
        <v>0</v>
      </c>
      <c r="E40" s="5814"/>
      <c r="F40" s="5815"/>
      <c r="G40" s="5814"/>
      <c r="H40" s="5816"/>
      <c r="I40" s="5814"/>
      <c r="J40" s="5816"/>
      <c r="K40" s="5814"/>
      <c r="L40" s="5816"/>
      <c r="M40" s="5814"/>
      <c r="N40" s="5816"/>
      <c r="O40" s="5814"/>
      <c r="P40" s="5816"/>
      <c r="Q40" s="5878"/>
      <c r="R40" s="5816"/>
      <c r="S40" s="5814"/>
      <c r="T40" s="5816"/>
      <c r="U40" s="5814"/>
      <c r="V40" s="5816"/>
      <c r="W40" s="5814"/>
      <c r="X40" s="5816"/>
      <c r="Y40" s="5814"/>
      <c r="Z40" s="5816"/>
      <c r="AA40" s="5814"/>
      <c r="AB40" s="5816"/>
      <c r="AC40" s="5878"/>
      <c r="AD40" s="5816"/>
      <c r="AE40" s="5814"/>
      <c r="AF40" s="5816"/>
      <c r="AG40" s="5878"/>
      <c r="AH40" s="5816"/>
      <c r="AI40" s="5814"/>
      <c r="AJ40" s="5816"/>
      <c r="AK40" s="5878"/>
      <c r="AL40" s="5816"/>
      <c r="AM40" s="5879"/>
      <c r="AN40" s="5825"/>
      <c r="AO40" s="5820"/>
      <c r="AP40" s="5821"/>
      <c r="AQ40" s="5880"/>
      <c r="AR40" s="5821"/>
      <c r="AS40" s="5822"/>
      <c r="AT40" s="615" t="str">
        <f t="shared" si="18"/>
        <v/>
      </c>
      <c r="BO40" s="5810" t="str">
        <f t="shared" si="19"/>
        <v/>
      </c>
      <c r="BP40" s="5810" t="str">
        <f t="shared" si="20"/>
        <v/>
      </c>
      <c r="BQ40" s="5810" t="str">
        <f t="shared" si="21"/>
        <v/>
      </c>
      <c r="BR40" s="5810" t="str">
        <f t="shared" si="22"/>
        <v/>
      </c>
      <c r="BS40" s="5810" t="str">
        <f t="shared" si="23"/>
        <v/>
      </c>
      <c r="BU40" s="5811">
        <f t="shared" si="24"/>
        <v>0</v>
      </c>
      <c r="BV40" s="5811">
        <f t="shared" si="25"/>
        <v>0</v>
      </c>
      <c r="BW40" s="5811">
        <f t="shared" si="26"/>
        <v>0</v>
      </c>
      <c r="BX40" s="5811">
        <f t="shared" si="27"/>
        <v>0</v>
      </c>
      <c r="BY40" s="5811">
        <f t="shared" si="28"/>
        <v>0</v>
      </c>
    </row>
    <row r="41" spans="1:77" ht="15" customHeight="1">
      <c r="A41" s="5829" t="s">
        <v>508</v>
      </c>
      <c r="B41" s="5812">
        <f>SUM(C41:D41)</f>
        <v>0</v>
      </c>
      <c r="C41" s="1670">
        <f>SUM(E41+G41+I41+K41+M41+O41+Q41+S41+U41+W41+Y41+AA41+AC41+AE41+AG41+AI41+AK41+AM41)</f>
        <v>0</v>
      </c>
      <c r="D41" s="5813">
        <f>SUM(F41+H41+J41+L41+N41+P41+R41+T41+V41+X41+Z41+AB41+AD41+AF41+AH41+AJ41+AL41+AN41)</f>
        <v>0</v>
      </c>
      <c r="E41" s="5814"/>
      <c r="F41" s="5815"/>
      <c r="G41" s="5814"/>
      <c r="H41" s="5816"/>
      <c r="I41" s="5814"/>
      <c r="J41" s="5816"/>
      <c r="K41" s="5814"/>
      <c r="L41" s="5816"/>
      <c r="M41" s="5814"/>
      <c r="N41" s="5816"/>
      <c r="O41" s="5814"/>
      <c r="P41" s="5816"/>
      <c r="Q41" s="5878"/>
      <c r="R41" s="5816"/>
      <c r="S41" s="5814"/>
      <c r="T41" s="5816"/>
      <c r="U41" s="5814"/>
      <c r="V41" s="5816"/>
      <c r="W41" s="5814"/>
      <c r="X41" s="5816"/>
      <c r="Y41" s="5814"/>
      <c r="Z41" s="5816"/>
      <c r="AA41" s="5814"/>
      <c r="AB41" s="5816"/>
      <c r="AC41" s="5878"/>
      <c r="AD41" s="5816"/>
      <c r="AE41" s="5814"/>
      <c r="AF41" s="5816"/>
      <c r="AG41" s="5878"/>
      <c r="AH41" s="5816"/>
      <c r="AI41" s="5814"/>
      <c r="AJ41" s="5816"/>
      <c r="AK41" s="5878"/>
      <c r="AL41" s="5816"/>
      <c r="AM41" s="5879"/>
      <c r="AN41" s="5825"/>
      <c r="AO41" s="5820"/>
      <c r="AP41" s="5821"/>
      <c r="AQ41" s="5880"/>
      <c r="AR41" s="5821"/>
      <c r="AS41" s="5822"/>
      <c r="AT41" s="615" t="str">
        <f t="shared" si="18"/>
        <v/>
      </c>
      <c r="BO41" s="5810" t="str">
        <f t="shared" si="19"/>
        <v/>
      </c>
      <c r="BP41" s="5810" t="str">
        <f t="shared" si="20"/>
        <v/>
      </c>
      <c r="BQ41" s="5810" t="str">
        <f t="shared" si="21"/>
        <v/>
      </c>
      <c r="BR41" s="5810" t="str">
        <f t="shared" si="22"/>
        <v/>
      </c>
      <c r="BS41" s="5810" t="str">
        <f t="shared" si="23"/>
        <v/>
      </c>
      <c r="BU41" s="5811">
        <f t="shared" si="24"/>
        <v>0</v>
      </c>
      <c r="BV41" s="5811">
        <f t="shared" si="25"/>
        <v>0</v>
      </c>
      <c r="BW41" s="5811">
        <f t="shared" si="26"/>
        <v>0</v>
      </c>
      <c r="BX41" s="5811">
        <f t="shared" si="27"/>
        <v>0</v>
      </c>
      <c r="BY41" s="5811">
        <f t="shared" si="28"/>
        <v>0</v>
      </c>
    </row>
    <row r="42" spans="1:77" ht="15" customHeight="1">
      <c r="A42" s="5829" t="s">
        <v>509</v>
      </c>
      <c r="B42" s="5812">
        <f t="shared" si="16"/>
        <v>0</v>
      </c>
      <c r="C42" s="1670">
        <f>SUM(E42+G42+I42+K42+M42+O42+Q42+S42+U42+W42+Y42+AA42+AC42+AE42+AG42+AI42+AK42+AM42)</f>
        <v>0</v>
      </c>
      <c r="D42" s="5813">
        <f t="shared" si="39"/>
        <v>0</v>
      </c>
      <c r="E42" s="5814"/>
      <c r="F42" s="5815"/>
      <c r="G42" s="5814"/>
      <c r="H42" s="5816"/>
      <c r="I42" s="5814"/>
      <c r="J42" s="5816"/>
      <c r="K42" s="5814"/>
      <c r="L42" s="5816"/>
      <c r="M42" s="5814"/>
      <c r="N42" s="5816"/>
      <c r="O42" s="5814"/>
      <c r="P42" s="5816"/>
      <c r="Q42" s="5878"/>
      <c r="R42" s="5816"/>
      <c r="S42" s="5814"/>
      <c r="T42" s="5816"/>
      <c r="U42" s="5814"/>
      <c r="V42" s="5816"/>
      <c r="W42" s="5814"/>
      <c r="X42" s="5816"/>
      <c r="Y42" s="5814"/>
      <c r="Z42" s="5816"/>
      <c r="AA42" s="5814"/>
      <c r="AB42" s="5816"/>
      <c r="AC42" s="5878"/>
      <c r="AD42" s="5816"/>
      <c r="AE42" s="5814"/>
      <c r="AF42" s="5816"/>
      <c r="AG42" s="5878"/>
      <c r="AH42" s="5816"/>
      <c r="AI42" s="5814"/>
      <c r="AJ42" s="5816"/>
      <c r="AK42" s="5878"/>
      <c r="AL42" s="5816"/>
      <c r="AM42" s="5879"/>
      <c r="AN42" s="5825"/>
      <c r="AO42" s="5820"/>
      <c r="AP42" s="5821"/>
      <c r="AQ42" s="5880"/>
      <c r="AR42" s="5821"/>
      <c r="AS42" s="5822"/>
      <c r="AT42" s="615" t="str">
        <f t="shared" si="18"/>
        <v/>
      </c>
      <c r="BO42" s="5810" t="str">
        <f t="shared" si="19"/>
        <v/>
      </c>
      <c r="BP42" s="5810" t="str">
        <f t="shared" si="20"/>
        <v/>
      </c>
      <c r="BQ42" s="5810" t="str">
        <f t="shared" si="21"/>
        <v/>
      </c>
      <c r="BR42" s="5810" t="str">
        <f t="shared" si="22"/>
        <v/>
      </c>
      <c r="BS42" s="5810" t="str">
        <f t="shared" si="23"/>
        <v/>
      </c>
      <c r="BU42" s="5811">
        <f t="shared" si="24"/>
        <v>0</v>
      </c>
      <c r="BV42" s="5811">
        <f t="shared" si="25"/>
        <v>0</v>
      </c>
      <c r="BW42" s="5811">
        <f t="shared" si="26"/>
        <v>0</v>
      </c>
      <c r="BX42" s="5811">
        <f t="shared" si="27"/>
        <v>0</v>
      </c>
      <c r="BY42" s="5811">
        <f t="shared" si="28"/>
        <v>0</v>
      </c>
    </row>
    <row r="43" spans="1:77" ht="15" customHeight="1">
      <c r="A43" s="5829" t="s">
        <v>510</v>
      </c>
      <c r="B43" s="5812">
        <f t="shared" si="16"/>
        <v>0</v>
      </c>
      <c r="C43" s="1670">
        <f>SUM(E43+G43+I43+K43+M43+O43+Q43+S43+U43+W43+Y43+AA43+AC43+AE43+AG43+AI43+AK43+AM43)</f>
        <v>0</v>
      </c>
      <c r="D43" s="5813">
        <f t="shared" si="39"/>
        <v>0</v>
      </c>
      <c r="E43" s="5814"/>
      <c r="F43" s="5815"/>
      <c r="G43" s="5814"/>
      <c r="H43" s="5816"/>
      <c r="I43" s="5814"/>
      <c r="J43" s="5816"/>
      <c r="K43" s="5814"/>
      <c r="L43" s="5816"/>
      <c r="M43" s="5814"/>
      <c r="N43" s="5816"/>
      <c r="O43" s="5814"/>
      <c r="P43" s="5816"/>
      <c r="Q43" s="5878"/>
      <c r="R43" s="5816"/>
      <c r="S43" s="5814"/>
      <c r="T43" s="5816"/>
      <c r="U43" s="5814"/>
      <c r="V43" s="5816"/>
      <c r="W43" s="5814"/>
      <c r="X43" s="5816"/>
      <c r="Y43" s="5814"/>
      <c r="Z43" s="5816"/>
      <c r="AA43" s="5814"/>
      <c r="AB43" s="5816"/>
      <c r="AC43" s="5878"/>
      <c r="AD43" s="5816"/>
      <c r="AE43" s="5814"/>
      <c r="AF43" s="5816"/>
      <c r="AG43" s="5878"/>
      <c r="AH43" s="5816"/>
      <c r="AI43" s="5814"/>
      <c r="AJ43" s="5816"/>
      <c r="AK43" s="5878"/>
      <c r="AL43" s="5816"/>
      <c r="AM43" s="5879"/>
      <c r="AN43" s="5825"/>
      <c r="AO43" s="5838"/>
      <c r="AP43" s="5839"/>
      <c r="AQ43" s="5886"/>
      <c r="AR43" s="5839"/>
      <c r="AS43" s="5887"/>
      <c r="AT43" s="615" t="str">
        <f t="shared" si="18"/>
        <v/>
      </c>
      <c r="BO43" s="5810" t="str">
        <f t="shared" si="19"/>
        <v/>
      </c>
      <c r="BP43" s="5810" t="str">
        <f t="shared" si="20"/>
        <v/>
      </c>
      <c r="BQ43" s="5810" t="str">
        <f t="shared" si="21"/>
        <v/>
      </c>
      <c r="BR43" s="5810" t="str">
        <f t="shared" si="22"/>
        <v/>
      </c>
      <c r="BS43" s="5810" t="str">
        <f t="shared" si="23"/>
        <v/>
      </c>
      <c r="BU43" s="5811">
        <f t="shared" si="24"/>
        <v>0</v>
      </c>
      <c r="BV43" s="5811">
        <f t="shared" si="25"/>
        <v>0</v>
      </c>
      <c r="BW43" s="5811">
        <f t="shared" si="26"/>
        <v>0</v>
      </c>
      <c r="BX43" s="5811">
        <f t="shared" si="27"/>
        <v>0</v>
      </c>
      <c r="BY43" s="5811">
        <f t="shared" si="28"/>
        <v>0</v>
      </c>
    </row>
    <row r="44" spans="1:77" ht="15" customHeight="1">
      <c r="A44" s="5829" t="s">
        <v>511</v>
      </c>
      <c r="B44" s="5812">
        <f t="shared" si="16"/>
        <v>0</v>
      </c>
      <c r="C44" s="1670">
        <f>SUM(E44+G44+I44+K44+M44+O44+Q44+S44+U44+W44+Y44+AA44+AC44+AE44+AG44+AI44+AK44+AM44)</f>
        <v>0</v>
      </c>
      <c r="D44" s="5813">
        <f t="shared" si="39"/>
        <v>0</v>
      </c>
      <c r="E44" s="5814"/>
      <c r="F44" s="5815"/>
      <c r="G44" s="5814"/>
      <c r="H44" s="5816"/>
      <c r="I44" s="5814"/>
      <c r="J44" s="5816"/>
      <c r="K44" s="5814"/>
      <c r="L44" s="5816"/>
      <c r="M44" s="5814"/>
      <c r="N44" s="5816"/>
      <c r="O44" s="5814"/>
      <c r="P44" s="5816"/>
      <c r="Q44" s="5878"/>
      <c r="R44" s="5816"/>
      <c r="S44" s="5814"/>
      <c r="T44" s="5816"/>
      <c r="U44" s="5814"/>
      <c r="V44" s="5816"/>
      <c r="W44" s="5814"/>
      <c r="X44" s="5816"/>
      <c r="Y44" s="5814"/>
      <c r="Z44" s="5816"/>
      <c r="AA44" s="5814"/>
      <c r="AB44" s="5816"/>
      <c r="AC44" s="5878"/>
      <c r="AD44" s="5816"/>
      <c r="AE44" s="5814"/>
      <c r="AF44" s="5816"/>
      <c r="AG44" s="5878"/>
      <c r="AH44" s="5816"/>
      <c r="AI44" s="5814"/>
      <c r="AJ44" s="5816"/>
      <c r="AK44" s="5878"/>
      <c r="AL44" s="5816"/>
      <c r="AM44" s="5879"/>
      <c r="AN44" s="5825"/>
      <c r="AO44" s="5838"/>
      <c r="AP44" s="5839"/>
      <c r="AQ44" s="5886"/>
      <c r="AR44" s="5839"/>
      <c r="AS44" s="5887"/>
      <c r="AT44" s="615" t="str">
        <f t="shared" si="18"/>
        <v/>
      </c>
      <c r="BO44" s="5810" t="str">
        <f t="shared" si="19"/>
        <v/>
      </c>
      <c r="BP44" s="5810" t="str">
        <f t="shared" si="20"/>
        <v/>
      </c>
      <c r="BQ44" s="5810" t="str">
        <f t="shared" si="21"/>
        <v/>
      </c>
      <c r="BR44" s="5810" t="str">
        <f t="shared" si="22"/>
        <v/>
      </c>
      <c r="BS44" s="5810" t="str">
        <f t="shared" si="23"/>
        <v/>
      </c>
      <c r="BU44" s="5811">
        <f t="shared" si="24"/>
        <v>0</v>
      </c>
      <c r="BV44" s="5811">
        <f t="shared" si="25"/>
        <v>0</v>
      </c>
      <c r="BW44" s="5811">
        <f t="shared" si="26"/>
        <v>0</v>
      </c>
      <c r="BX44" s="5811">
        <f t="shared" si="27"/>
        <v>0</v>
      </c>
      <c r="BY44" s="5811">
        <f t="shared" si="28"/>
        <v>0</v>
      </c>
    </row>
    <row r="45" spans="1:77" ht="15" customHeight="1">
      <c r="A45" s="5829" t="s">
        <v>512</v>
      </c>
      <c r="B45" s="5812">
        <f t="shared" si="16"/>
        <v>0</v>
      </c>
      <c r="C45" s="1670">
        <f t="shared" si="39"/>
        <v>0</v>
      </c>
      <c r="D45" s="5813">
        <f t="shared" si="39"/>
        <v>0</v>
      </c>
      <c r="E45" s="5814"/>
      <c r="F45" s="5815"/>
      <c r="G45" s="5814"/>
      <c r="H45" s="5816"/>
      <c r="I45" s="5814"/>
      <c r="J45" s="5816"/>
      <c r="K45" s="5814"/>
      <c r="L45" s="5816"/>
      <c r="M45" s="5814"/>
      <c r="N45" s="5816"/>
      <c r="O45" s="5814"/>
      <c r="P45" s="5816"/>
      <c r="Q45" s="5878"/>
      <c r="R45" s="5816"/>
      <c r="S45" s="5814"/>
      <c r="T45" s="5816"/>
      <c r="U45" s="5814"/>
      <c r="V45" s="5816"/>
      <c r="W45" s="5814"/>
      <c r="X45" s="5816"/>
      <c r="Y45" s="5814"/>
      <c r="Z45" s="5816"/>
      <c r="AA45" s="5814"/>
      <c r="AB45" s="5816"/>
      <c r="AC45" s="5878"/>
      <c r="AD45" s="5816"/>
      <c r="AE45" s="5814"/>
      <c r="AF45" s="5816"/>
      <c r="AG45" s="5878"/>
      <c r="AH45" s="5816"/>
      <c r="AI45" s="5814"/>
      <c r="AJ45" s="5816"/>
      <c r="AK45" s="5878"/>
      <c r="AL45" s="5816"/>
      <c r="AM45" s="5879"/>
      <c r="AN45" s="5825"/>
      <c r="AO45" s="5838"/>
      <c r="AP45" s="5839"/>
      <c r="AQ45" s="5886"/>
      <c r="AR45" s="5839"/>
      <c r="AS45" s="5887"/>
      <c r="AT45" s="615" t="str">
        <f t="shared" si="18"/>
        <v/>
      </c>
      <c r="BO45" s="5810" t="str">
        <f t="shared" si="19"/>
        <v/>
      </c>
      <c r="BP45" s="5810" t="str">
        <f t="shared" si="20"/>
        <v/>
      </c>
      <c r="BQ45" s="5810" t="str">
        <f t="shared" si="21"/>
        <v/>
      </c>
      <c r="BR45" s="5810" t="str">
        <f t="shared" si="22"/>
        <v/>
      </c>
      <c r="BS45" s="5810" t="str">
        <f t="shared" si="23"/>
        <v/>
      </c>
      <c r="BU45" s="5811">
        <f t="shared" si="24"/>
        <v>0</v>
      </c>
      <c r="BV45" s="5811">
        <f t="shared" si="25"/>
        <v>0</v>
      </c>
      <c r="BW45" s="5811">
        <f t="shared" si="26"/>
        <v>0</v>
      </c>
      <c r="BX45" s="5811">
        <f t="shared" si="27"/>
        <v>0</v>
      </c>
      <c r="BY45" s="5811">
        <f t="shared" si="28"/>
        <v>0</v>
      </c>
    </row>
    <row r="46" spans="1:77" ht="15" customHeight="1">
      <c r="A46" s="5832" t="s">
        <v>513</v>
      </c>
      <c r="B46" s="5812">
        <f t="shared" si="16"/>
        <v>0</v>
      </c>
      <c r="C46" s="1670">
        <f t="shared" si="39"/>
        <v>0</v>
      </c>
      <c r="D46" s="5813">
        <f t="shared" si="39"/>
        <v>0</v>
      </c>
      <c r="E46" s="5846"/>
      <c r="F46" s="5847"/>
      <c r="G46" s="5846"/>
      <c r="H46" s="5835"/>
      <c r="I46" s="5846"/>
      <c r="J46" s="5835"/>
      <c r="K46" s="5846"/>
      <c r="L46" s="5835"/>
      <c r="M46" s="5846"/>
      <c r="N46" s="5835"/>
      <c r="O46" s="5846"/>
      <c r="P46" s="5835"/>
      <c r="Q46" s="5888"/>
      <c r="R46" s="5835"/>
      <c r="S46" s="5846"/>
      <c r="T46" s="5835"/>
      <c r="U46" s="5846"/>
      <c r="V46" s="5835"/>
      <c r="W46" s="5846"/>
      <c r="X46" s="5835"/>
      <c r="Y46" s="5846"/>
      <c r="Z46" s="5835"/>
      <c r="AA46" s="5846"/>
      <c r="AB46" s="5835"/>
      <c r="AC46" s="5888"/>
      <c r="AD46" s="5835"/>
      <c r="AE46" s="5814"/>
      <c r="AF46" s="5816"/>
      <c r="AG46" s="5878"/>
      <c r="AH46" s="5816"/>
      <c r="AI46" s="5814"/>
      <c r="AJ46" s="5816"/>
      <c r="AK46" s="5878"/>
      <c r="AL46" s="5816"/>
      <c r="AM46" s="5878"/>
      <c r="AN46" s="5843"/>
      <c r="AO46" s="5838"/>
      <c r="AP46" s="5839"/>
      <c r="AQ46" s="5886"/>
      <c r="AR46" s="5839"/>
      <c r="AS46" s="5887"/>
      <c r="AT46" s="615" t="str">
        <f t="shared" si="18"/>
        <v/>
      </c>
      <c r="BO46" s="5810" t="str">
        <f t="shared" si="19"/>
        <v/>
      </c>
      <c r="BP46" s="5810" t="str">
        <f t="shared" si="20"/>
        <v/>
      </c>
      <c r="BQ46" s="5810" t="str">
        <f t="shared" si="21"/>
        <v/>
      </c>
      <c r="BR46" s="5810" t="str">
        <f t="shared" si="22"/>
        <v/>
      </c>
      <c r="BS46" s="5810" t="str">
        <f t="shared" si="23"/>
        <v/>
      </c>
      <c r="BU46" s="5811">
        <f t="shared" si="24"/>
        <v>0</v>
      </c>
      <c r="BV46" s="5811">
        <f t="shared" si="25"/>
        <v>0</v>
      </c>
      <c r="BW46" s="5811">
        <f t="shared" si="26"/>
        <v>0</v>
      </c>
      <c r="BX46" s="5811">
        <f t="shared" si="27"/>
        <v>0</v>
      </c>
      <c r="BY46" s="5811">
        <f t="shared" si="28"/>
        <v>0</v>
      </c>
    </row>
    <row r="47" spans="1:77" ht="15" customHeight="1">
      <c r="A47" s="5829" t="s">
        <v>514</v>
      </c>
      <c r="B47" s="5812">
        <f>SUM(C47:D47)</f>
        <v>0</v>
      </c>
      <c r="C47" s="1670">
        <f>SUM(E47+G47+I47)</f>
        <v>0</v>
      </c>
      <c r="D47" s="5813">
        <f>SUM(F47+H47+J47)</f>
        <v>0</v>
      </c>
      <c r="E47" s="5814"/>
      <c r="F47" s="5815"/>
      <c r="G47" s="5814"/>
      <c r="H47" s="5816"/>
      <c r="I47" s="5814"/>
      <c r="J47" s="5816"/>
      <c r="K47" s="5871"/>
      <c r="L47" s="5884"/>
      <c r="M47" s="5871"/>
      <c r="N47" s="5884"/>
      <c r="O47" s="5871"/>
      <c r="P47" s="5884"/>
      <c r="Q47" s="5871"/>
      <c r="R47" s="5883"/>
      <c r="S47" s="5871"/>
      <c r="T47" s="5883"/>
      <c r="U47" s="5871"/>
      <c r="V47" s="5883"/>
      <c r="W47" s="5871"/>
      <c r="X47" s="5883"/>
      <c r="Y47" s="5871"/>
      <c r="Z47" s="5883"/>
      <c r="AA47" s="5871"/>
      <c r="AB47" s="5883"/>
      <c r="AC47" s="5871"/>
      <c r="AD47" s="5883"/>
      <c r="AE47" s="5889"/>
      <c r="AF47" s="5890"/>
      <c r="AG47" s="5889"/>
      <c r="AH47" s="5890"/>
      <c r="AI47" s="5889"/>
      <c r="AJ47" s="5890"/>
      <c r="AK47" s="5889"/>
      <c r="AL47" s="5890"/>
      <c r="AM47" s="5889"/>
      <c r="AN47" s="5891"/>
      <c r="AO47" s="5820"/>
      <c r="AP47" s="5821"/>
      <c r="AQ47" s="5880"/>
      <c r="AR47" s="5821"/>
      <c r="AS47" s="5822"/>
      <c r="AT47" s="615" t="str">
        <f t="shared" si="18"/>
        <v/>
      </c>
      <c r="BO47" s="5810" t="str">
        <f t="shared" si="19"/>
        <v/>
      </c>
      <c r="BP47" s="5810" t="str">
        <f t="shared" si="20"/>
        <v/>
      </c>
      <c r="BQ47" s="5810" t="str">
        <f t="shared" si="21"/>
        <v/>
      </c>
      <c r="BR47" s="5810" t="str">
        <f t="shared" si="22"/>
        <v/>
      </c>
      <c r="BS47" s="5810" t="str">
        <f t="shared" si="23"/>
        <v/>
      </c>
      <c r="BU47" s="5811">
        <f t="shared" si="24"/>
        <v>0</v>
      </c>
      <c r="BV47" s="5811">
        <f t="shared" si="25"/>
        <v>0</v>
      </c>
      <c r="BW47" s="5811">
        <f t="shared" si="26"/>
        <v>0</v>
      </c>
      <c r="BX47" s="5811">
        <f t="shared" si="27"/>
        <v>0</v>
      </c>
      <c r="BY47" s="5811">
        <f t="shared" si="28"/>
        <v>0</v>
      </c>
    </row>
    <row r="48" spans="1:77" ht="15" customHeight="1">
      <c r="A48" s="5892" t="s">
        <v>515</v>
      </c>
      <c r="B48" s="5893">
        <f>SUM(C48:D48)</f>
        <v>0</v>
      </c>
      <c r="C48" s="1506">
        <f>SUM(E48+G48+I48+K48+M48+O48+Q48+S48+U48+W48+Y48+AA48+AC48+AE48+AG48+AI48+AK48+AM48)</f>
        <v>0</v>
      </c>
      <c r="D48" s="5851">
        <f>SUM(F48+H48+J48+L48+N48+P48+R48+T48+V48+X48+Z48+AB48+AD48+AF48+AH48+AJ48+AL48+AN48)</f>
        <v>0</v>
      </c>
      <c r="E48" s="5856"/>
      <c r="F48" s="5894"/>
      <c r="G48" s="5856"/>
      <c r="H48" s="5894"/>
      <c r="I48" s="5856"/>
      <c r="J48" s="5894"/>
      <c r="K48" s="5856"/>
      <c r="L48" s="5894"/>
      <c r="M48" s="5856"/>
      <c r="N48" s="5894"/>
      <c r="O48" s="5856"/>
      <c r="P48" s="5894"/>
      <c r="Q48" s="5856"/>
      <c r="R48" s="5894"/>
      <c r="S48" s="5856"/>
      <c r="T48" s="5894"/>
      <c r="U48" s="5856"/>
      <c r="V48" s="5894"/>
      <c r="W48" s="5856"/>
      <c r="X48" s="5894"/>
      <c r="Y48" s="5856"/>
      <c r="Z48" s="5894"/>
      <c r="AA48" s="5856"/>
      <c r="AB48" s="5894"/>
      <c r="AC48" s="5856"/>
      <c r="AD48" s="5894"/>
      <c r="AE48" s="5856"/>
      <c r="AF48" s="5894"/>
      <c r="AG48" s="5856"/>
      <c r="AH48" s="5894"/>
      <c r="AI48" s="5856"/>
      <c r="AJ48" s="5894"/>
      <c r="AK48" s="5856"/>
      <c r="AL48" s="5894"/>
      <c r="AM48" s="5856"/>
      <c r="AN48" s="5895"/>
      <c r="AO48" s="5896"/>
      <c r="AP48" s="5897"/>
      <c r="AQ48" s="5898"/>
      <c r="AR48" s="5897"/>
      <c r="AS48" s="5899"/>
      <c r="AT48" s="615" t="str">
        <f>BO48&amp;BP48&amp;BQ48&amp;BR48&amp;BS48</f>
        <v/>
      </c>
      <c r="BO48" s="5810" t="str">
        <f t="shared" si="19"/>
        <v/>
      </c>
      <c r="BP48" s="5810" t="str">
        <f t="shared" si="20"/>
        <v/>
      </c>
      <c r="BQ48" s="5810" t="str">
        <f t="shared" si="21"/>
        <v/>
      </c>
      <c r="BR48" s="5810" t="str">
        <f t="shared" si="22"/>
        <v/>
      </c>
      <c r="BS48" s="5810" t="str">
        <f t="shared" si="23"/>
        <v/>
      </c>
      <c r="BU48" s="5811">
        <f>IF(AND(B48&gt;0,AO48=""),1,IF(AO48&gt;B48,1,0))</f>
        <v>0</v>
      </c>
      <c r="BV48" s="5811">
        <f t="shared" ref="BV48" si="40">IF(AND(B48&gt;0,AP48=""),1,IF(AP48&gt;B48,1,0))</f>
        <v>0</v>
      </c>
      <c r="BW48" s="5811">
        <f t="shared" ref="BW48" si="41">IF(AND(B48&gt;0,AQ48=""),1,IF(AQ48&gt;B48,1,0))</f>
        <v>0</v>
      </c>
      <c r="BX48" s="5811">
        <f t="shared" ref="BX48" si="42">IF(AND(B48&gt;0,AR48=""),1,IF(AR48&gt;B48,1,0))</f>
        <v>0</v>
      </c>
      <c r="BY48" s="5811">
        <f t="shared" ref="BY48" si="43">IF(AND(B48&gt;0,AS48=""),1,IF(AS48&gt;B48,1,0))</f>
        <v>0</v>
      </c>
    </row>
    <row r="49" spans="1:75" ht="18" customHeight="1">
      <c r="A49" s="992" t="s">
        <v>516</v>
      </c>
      <c r="B49" s="996"/>
      <c r="C49" s="996"/>
      <c r="D49" s="996"/>
      <c r="E49" s="996"/>
      <c r="F49" s="996"/>
      <c r="G49" s="996"/>
      <c r="H49" s="996"/>
      <c r="I49" s="996"/>
      <c r="J49" s="996"/>
      <c r="K49" s="996"/>
      <c r="L49" s="996"/>
      <c r="M49" s="996"/>
    </row>
    <row r="50" spans="1:75" ht="18" customHeight="1">
      <c r="A50" s="7305" t="s">
        <v>27</v>
      </c>
      <c r="B50" s="7538" t="s">
        <v>394</v>
      </c>
      <c r="C50" s="7614" t="s">
        <v>466</v>
      </c>
      <c r="D50" s="7307" t="s">
        <v>59</v>
      </c>
      <c r="E50" s="7617" t="s">
        <v>517</v>
      </c>
      <c r="F50" s="7618"/>
      <c r="G50" s="7618"/>
      <c r="H50" s="7618"/>
      <c r="I50" s="7618"/>
      <c r="J50" s="7618"/>
      <c r="K50" s="7618"/>
      <c r="L50" s="7619"/>
      <c r="M50" s="7306" t="s">
        <v>394</v>
      </c>
      <c r="N50" s="7538" t="s">
        <v>466</v>
      </c>
      <c r="O50" s="7307" t="s">
        <v>59</v>
      </c>
      <c r="P50" s="7617" t="s">
        <v>518</v>
      </c>
      <c r="Q50" s="7618"/>
      <c r="R50" s="7618"/>
      <c r="S50" s="7618"/>
      <c r="T50" s="7618"/>
      <c r="U50" s="7618"/>
      <c r="V50" s="7618"/>
      <c r="W50" s="7312"/>
      <c r="X50" s="7536" t="s">
        <v>519</v>
      </c>
      <c r="Y50" s="7537"/>
      <c r="Z50" s="7538" t="s">
        <v>38</v>
      </c>
      <c r="AA50" s="7307" t="s">
        <v>33</v>
      </c>
      <c r="AB50" s="7531" t="s">
        <v>36</v>
      </c>
      <c r="AC50" s="7315" t="s">
        <v>37</v>
      </c>
    </row>
    <row r="51" spans="1:75" ht="14.45" customHeight="1">
      <c r="A51" s="7613"/>
      <c r="B51" s="7539"/>
      <c r="C51" s="7615"/>
      <c r="D51" s="7535"/>
      <c r="E51" s="7536" t="s">
        <v>94</v>
      </c>
      <c r="F51" s="7537"/>
      <c r="G51" s="7536" t="s">
        <v>44</v>
      </c>
      <c r="H51" s="7537"/>
      <c r="I51" s="7617" t="s">
        <v>45</v>
      </c>
      <c r="J51" s="7619"/>
      <c r="K51" s="7617" t="s">
        <v>520</v>
      </c>
      <c r="L51" s="7619"/>
      <c r="M51" s="7532"/>
      <c r="N51" s="7539"/>
      <c r="O51" s="7535"/>
      <c r="P51" s="7536" t="s">
        <v>94</v>
      </c>
      <c r="Q51" s="7537"/>
      <c r="R51" s="7536" t="s">
        <v>44</v>
      </c>
      <c r="S51" s="7537"/>
      <c r="T51" s="7617" t="s">
        <v>45</v>
      </c>
      <c r="U51" s="7619"/>
      <c r="V51" s="7617" t="s">
        <v>520</v>
      </c>
      <c r="W51" s="7312"/>
      <c r="X51" s="7538" t="s">
        <v>60</v>
      </c>
      <c r="Y51" s="7347" t="s">
        <v>62</v>
      </c>
      <c r="Z51" s="7539"/>
      <c r="AA51" s="7535"/>
      <c r="AB51" s="7532"/>
      <c r="AC51" s="7534"/>
    </row>
    <row r="52" spans="1:75" ht="21.6" customHeight="1">
      <c r="A52" s="7308"/>
      <c r="B52" s="7540"/>
      <c r="C52" s="7616"/>
      <c r="D52" s="7310"/>
      <c r="E52" s="1846" t="s">
        <v>58</v>
      </c>
      <c r="F52" s="5900" t="s">
        <v>59</v>
      </c>
      <c r="G52" s="1846" t="s">
        <v>58</v>
      </c>
      <c r="H52" s="5900" t="s">
        <v>59</v>
      </c>
      <c r="I52" s="1846" t="s">
        <v>58</v>
      </c>
      <c r="J52" s="5900" t="s">
        <v>59</v>
      </c>
      <c r="K52" s="1846" t="s">
        <v>58</v>
      </c>
      <c r="L52" s="5900" t="s">
        <v>59</v>
      </c>
      <c r="M52" s="7309"/>
      <c r="N52" s="7540"/>
      <c r="O52" s="7310"/>
      <c r="P52" s="1846" t="s">
        <v>58</v>
      </c>
      <c r="Q52" s="5900" t="s">
        <v>59</v>
      </c>
      <c r="R52" s="1846" t="s">
        <v>58</v>
      </c>
      <c r="S52" s="5900" t="s">
        <v>59</v>
      </c>
      <c r="T52" s="1846" t="s">
        <v>58</v>
      </c>
      <c r="U52" s="5900" t="s">
        <v>59</v>
      </c>
      <c r="V52" s="1846" t="s">
        <v>58</v>
      </c>
      <c r="W52" s="1845" t="s">
        <v>59</v>
      </c>
      <c r="X52" s="7540"/>
      <c r="Y52" s="7348"/>
      <c r="Z52" s="7540"/>
      <c r="AA52" s="7310"/>
      <c r="AB52" s="7533"/>
      <c r="AC52" s="7316"/>
    </row>
    <row r="53" spans="1:75" ht="15" customHeight="1">
      <c r="A53" s="5901" t="s">
        <v>64</v>
      </c>
      <c r="B53" s="5902">
        <f>SUM(C53:D53)</f>
        <v>0</v>
      </c>
      <c r="C53" s="5903">
        <f>+E53+G53+I53+K53</f>
        <v>0</v>
      </c>
      <c r="D53" s="5904">
        <f>+F53+H53+J53+L53</f>
        <v>0</v>
      </c>
      <c r="E53" s="5905"/>
      <c r="F53" s="5906"/>
      <c r="G53" s="5905"/>
      <c r="H53" s="5906"/>
      <c r="I53" s="5905"/>
      <c r="J53" s="5906"/>
      <c r="K53" s="5905"/>
      <c r="L53" s="5906"/>
      <c r="M53" s="5904">
        <f>SUM(N53:O53)</f>
        <v>0</v>
      </c>
      <c r="N53" s="5902">
        <f>+P53+R53+T53+V53</f>
        <v>0</v>
      </c>
      <c r="O53" s="5904">
        <f>+Q53+S53+U53+W53</f>
        <v>0</v>
      </c>
      <c r="P53" s="5905"/>
      <c r="Q53" s="5906"/>
      <c r="R53" s="5905"/>
      <c r="S53" s="5906"/>
      <c r="T53" s="5905"/>
      <c r="U53" s="5906"/>
      <c r="V53" s="5905"/>
      <c r="W53" s="5907"/>
      <c r="X53" s="5908"/>
      <c r="Y53" s="5906"/>
      <c r="Z53" s="5908"/>
      <c r="AA53" s="5906"/>
      <c r="AB53" s="5909"/>
      <c r="AC53" s="5910"/>
      <c r="AD53" s="615" t="str">
        <f>BO53&amp;BP53&amp;BQ53</f>
        <v/>
      </c>
      <c r="BO53" s="5810" t="str">
        <f>IF(AND(B53&gt;0,AB53="")," * No olvide digitar la variable Pueblos originarios. Digite Cero si no tiene.",IF(AB53&gt;B53,"  * La variable Pueblos originarios No puede ser mayor al Total Ambos Sexos.",""))</f>
        <v/>
      </c>
      <c r="BP53" s="5810" t="str">
        <f>IF(AND(B53&gt;0,AC53="")," * No olvide digitar la variable Migrantes. Digite Cero si no tiene.",IF(AC53&gt;B53,"  * La variable Migrantes No puede ser mayor al Total Ambos Sexos.",""))</f>
        <v/>
      </c>
      <c r="BQ53" s="5810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11">
        <f>IF(AND(B53&gt;0,AB53=""),1,IF(AB53&gt;B53,1,0))</f>
        <v>0</v>
      </c>
      <c r="BV53" s="5811">
        <f>IF(AND(B53&gt;0,AC53=""),1,IF(AC53&gt;B53,1,0))</f>
        <v>0</v>
      </c>
      <c r="BW53" s="5811">
        <f>IF(AND(B53+M53&gt;0,AA53=""),1,IF(AA53&gt;B53+M53,1,0))</f>
        <v>0</v>
      </c>
    </row>
    <row r="54" spans="1:75" ht="15" customHeight="1">
      <c r="A54" s="5911" t="s">
        <v>65</v>
      </c>
      <c r="B54" s="5912">
        <f>SUM(C54:D54)</f>
        <v>0</v>
      </c>
      <c r="C54" s="5913">
        <f>+E54+G54+I54+K54</f>
        <v>0</v>
      </c>
      <c r="D54" s="5914">
        <f>+F54+H54+J54+L54</f>
        <v>0</v>
      </c>
      <c r="E54" s="5915"/>
      <c r="F54" s="5916"/>
      <c r="G54" s="5915"/>
      <c r="H54" s="5916"/>
      <c r="I54" s="5915"/>
      <c r="J54" s="5916"/>
      <c r="K54" s="5915"/>
      <c r="L54" s="5916"/>
      <c r="M54" s="5914">
        <f>SUM(N54:O54)</f>
        <v>0</v>
      </c>
      <c r="N54" s="5912">
        <f>+P54+R54+T54+V54</f>
        <v>0</v>
      </c>
      <c r="O54" s="5914">
        <f>+Q54+S54+U54+W54</f>
        <v>0</v>
      </c>
      <c r="P54" s="5915"/>
      <c r="Q54" s="5916"/>
      <c r="R54" s="5915"/>
      <c r="S54" s="5916"/>
      <c r="T54" s="5915"/>
      <c r="U54" s="5916"/>
      <c r="V54" s="5915"/>
      <c r="W54" s="5917"/>
      <c r="X54" s="5915"/>
      <c r="Y54" s="5916"/>
      <c r="Z54" s="5915"/>
      <c r="AA54" s="5916"/>
      <c r="AB54" s="5918"/>
      <c r="AC54" s="5919"/>
      <c r="AD54" s="615" t="str">
        <f>BO54&amp;BP54&amp;BQ54</f>
        <v/>
      </c>
      <c r="BO54" s="5810" t="str">
        <f>IF(AND(B54&gt;0,AB54="")," * No olvide digitar la variable Pueblos originarios. Digite Cero si no tiene.",IF(AB54&gt;B54,"  * La variable Pueblos originarios No puede ser mayor al Total Ambos Sexos.",""))</f>
        <v/>
      </c>
      <c r="BP54" s="5810" t="str">
        <f>IF(AND(B54&gt;0,AC54="")," * No olvide digitar la variable Migrantes. Digite Cero si no tiene.",IF(AC54&gt;B54,"  * La variable Migrantes No puede ser mayor al Total Ambos Sexos.",""))</f>
        <v/>
      </c>
      <c r="BQ54" s="5810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11">
        <f>IF(AND(B54&gt;0,AB54=""),1,IF(AB54&gt;B54,1,0))</f>
        <v>0</v>
      </c>
      <c r="BV54" s="5811">
        <f>IF(AND(B54&gt;0,AC54=""),1,IF(AC54&gt;B54,1,0))</f>
        <v>0</v>
      </c>
      <c r="BW54" s="5811">
        <f>IF(AND(B54+M54&gt;0,AA54=""),1,IF(AA54&gt;B54+M54,1,0))</f>
        <v>0</v>
      </c>
    </row>
    <row r="55" spans="1:75" ht="18" customHeight="1">
      <c r="A55" s="5920" t="s">
        <v>521</v>
      </c>
      <c r="B55" s="1697"/>
      <c r="C55" s="1697"/>
      <c r="D55" s="1697"/>
      <c r="E55" s="1697"/>
      <c r="F55" s="1697"/>
      <c r="G55" s="5921"/>
      <c r="H55" s="5921"/>
      <c r="I55" s="5921"/>
      <c r="J55" s="5921"/>
      <c r="K55" s="5921"/>
      <c r="L55" s="5921"/>
      <c r="M55" s="5921"/>
      <c r="N55" s="5921"/>
      <c r="O55" s="5922"/>
      <c r="P55" s="1697"/>
      <c r="Q55" s="5921"/>
      <c r="R55" s="5921"/>
      <c r="S55" s="5922"/>
      <c r="T55" s="1697"/>
      <c r="U55" s="5921"/>
      <c r="V55" s="5922"/>
      <c r="W55" s="5923"/>
      <c r="X55" s="960"/>
    </row>
    <row r="56" spans="1:75">
      <c r="A56" s="7175" t="s">
        <v>522</v>
      </c>
      <c r="B56" s="7294" t="s">
        <v>77</v>
      </c>
      <c r="C56" s="7527"/>
      <c r="D56" s="7528"/>
      <c r="E56" s="7425" t="s">
        <v>29</v>
      </c>
      <c r="F56" s="7444"/>
      <c r="G56" s="7444"/>
      <c r="H56" s="7444"/>
      <c r="I56" s="7444"/>
      <c r="J56" s="7444"/>
      <c r="K56" s="7444"/>
      <c r="L56" s="7444"/>
      <c r="M56" s="7444"/>
      <c r="N56" s="7444"/>
      <c r="O56" s="7444"/>
      <c r="P56" s="7444"/>
      <c r="Q56" s="7444"/>
      <c r="R56" s="7444"/>
      <c r="S56" s="7444"/>
      <c r="T56" s="7444"/>
      <c r="U56" s="7444"/>
      <c r="V56" s="7169"/>
      <c r="W56" s="7494" t="s">
        <v>36</v>
      </c>
      <c r="X56" s="7227" t="s">
        <v>37</v>
      </c>
    </row>
    <row r="57" spans="1:75">
      <c r="A57" s="7176"/>
      <c r="B57" s="7200"/>
      <c r="C57" s="7529"/>
      <c r="D57" s="7530"/>
      <c r="E57" s="7549" t="s">
        <v>479</v>
      </c>
      <c r="F57" s="7549" t="s">
        <v>480</v>
      </c>
      <c r="G57" s="7528" t="s">
        <v>331</v>
      </c>
      <c r="H57" s="7175" t="s">
        <v>94</v>
      </c>
      <c r="I57" s="7175" t="s">
        <v>44</v>
      </c>
      <c r="J57" s="7528" t="s">
        <v>45</v>
      </c>
      <c r="K57" s="7528" t="s">
        <v>46</v>
      </c>
      <c r="L57" s="7528" t="s">
        <v>47</v>
      </c>
      <c r="M57" s="7528" t="s">
        <v>48</v>
      </c>
      <c r="N57" s="7528" t="s">
        <v>49</v>
      </c>
      <c r="O57" s="7528" t="s">
        <v>50</v>
      </c>
      <c r="P57" s="7528" t="s">
        <v>51</v>
      </c>
      <c r="Q57" s="7528" t="s">
        <v>52</v>
      </c>
      <c r="R57" s="7528" t="s">
        <v>53</v>
      </c>
      <c r="S57" s="7528" t="s">
        <v>54</v>
      </c>
      <c r="T57" s="7528" t="s">
        <v>55</v>
      </c>
      <c r="U57" s="7528" t="s">
        <v>56</v>
      </c>
      <c r="V57" s="7554" t="s">
        <v>481</v>
      </c>
      <c r="W57" s="7171"/>
      <c r="X57" s="7153"/>
    </row>
    <row r="58" spans="1:75">
      <c r="A58" s="7177"/>
      <c r="B58" s="5531" t="s">
        <v>79</v>
      </c>
      <c r="C58" s="1492" t="s">
        <v>58</v>
      </c>
      <c r="D58" s="1490" t="s">
        <v>59</v>
      </c>
      <c r="E58" s="7154"/>
      <c r="F58" s="7154"/>
      <c r="G58" s="7530"/>
      <c r="H58" s="7177"/>
      <c r="I58" s="7177"/>
      <c r="J58" s="7530"/>
      <c r="K58" s="7530"/>
      <c r="L58" s="7530"/>
      <c r="M58" s="7530"/>
      <c r="N58" s="7530"/>
      <c r="O58" s="7530"/>
      <c r="P58" s="7530"/>
      <c r="Q58" s="7530"/>
      <c r="R58" s="7530"/>
      <c r="S58" s="7530"/>
      <c r="T58" s="7530"/>
      <c r="U58" s="7530"/>
      <c r="V58" s="7555"/>
      <c r="W58" s="7495"/>
      <c r="X58" s="7491"/>
    </row>
    <row r="59" spans="1:75" ht="15" customHeight="1">
      <c r="A59" s="5924" t="s">
        <v>523</v>
      </c>
      <c r="B59" s="5793">
        <f>SUM(B60:B61)</f>
        <v>0</v>
      </c>
      <c r="C59" s="1495">
        <f>SUM(C60:C61)</f>
        <v>0</v>
      </c>
      <c r="D59" s="5925">
        <f t="shared" ref="D59:V59" si="44">SUM(D60:D61)</f>
        <v>0</v>
      </c>
      <c r="E59" s="5926">
        <f t="shared" si="44"/>
        <v>0</v>
      </c>
      <c r="F59" s="5926">
        <f t="shared" si="44"/>
        <v>0</v>
      </c>
      <c r="G59" s="5927">
        <f t="shared" si="44"/>
        <v>0</v>
      </c>
      <c r="H59" s="5926">
        <f t="shared" si="44"/>
        <v>0</v>
      </c>
      <c r="I59" s="5926">
        <f t="shared" si="44"/>
        <v>0</v>
      </c>
      <c r="J59" s="5863">
        <f t="shared" si="44"/>
        <v>0</v>
      </c>
      <c r="K59" s="5926">
        <f t="shared" si="44"/>
        <v>0</v>
      </c>
      <c r="L59" s="5863">
        <f t="shared" si="44"/>
        <v>0</v>
      </c>
      <c r="M59" s="5926">
        <f t="shared" si="44"/>
        <v>0</v>
      </c>
      <c r="N59" s="5863">
        <f t="shared" si="44"/>
        <v>0</v>
      </c>
      <c r="O59" s="5926">
        <f t="shared" si="44"/>
        <v>0</v>
      </c>
      <c r="P59" s="5863">
        <f t="shared" si="44"/>
        <v>0</v>
      </c>
      <c r="Q59" s="5926">
        <f t="shared" si="44"/>
        <v>0</v>
      </c>
      <c r="R59" s="5863">
        <f t="shared" si="44"/>
        <v>0</v>
      </c>
      <c r="S59" s="5926">
        <f t="shared" si="44"/>
        <v>0</v>
      </c>
      <c r="T59" s="5863">
        <f t="shared" si="44"/>
        <v>0</v>
      </c>
      <c r="U59" s="5926">
        <f t="shared" si="44"/>
        <v>0</v>
      </c>
      <c r="V59" s="5928">
        <f t="shared" si="44"/>
        <v>0</v>
      </c>
      <c r="W59" s="5929">
        <f>SUM(W60:W61)</f>
        <v>0</v>
      </c>
      <c r="X59" s="5930">
        <f>SUM(X60:X61)</f>
        <v>0</v>
      </c>
    </row>
    <row r="60" spans="1:75" ht="15" customHeight="1">
      <c r="A60" s="1644" t="s">
        <v>64</v>
      </c>
      <c r="B60" s="5802">
        <f>SUM(C60:D60)</f>
        <v>0</v>
      </c>
      <c r="C60" s="5931"/>
      <c r="D60" s="5932"/>
      <c r="E60" s="5933"/>
      <c r="F60" s="5934"/>
      <c r="G60" s="5933"/>
      <c r="H60" s="5934"/>
      <c r="I60" s="5933"/>
      <c r="J60" s="5934"/>
      <c r="K60" s="5933"/>
      <c r="L60" s="5934"/>
      <c r="M60" s="5933"/>
      <c r="N60" s="5934"/>
      <c r="O60" s="5933"/>
      <c r="P60" s="5934"/>
      <c r="Q60" s="5933"/>
      <c r="R60" s="5934"/>
      <c r="S60" s="5933"/>
      <c r="T60" s="5934"/>
      <c r="U60" s="5933"/>
      <c r="V60" s="5935"/>
      <c r="W60" s="5936"/>
      <c r="X60" s="5933"/>
      <c r="Y60" s="615" t="str">
        <f>BO60&amp;BP60&amp;BQ60</f>
        <v/>
      </c>
      <c r="BO60" s="5810" t="str">
        <f>IF(AND(B60&gt;0,W60="")," * No olvide digitar la variable Pueblos originarios. Digite Cero si no tiene.",IF(W60&gt;B60," * La variable Pueblos originarios No puede ser mayor al Total Ambos Sexos.",""))</f>
        <v/>
      </c>
      <c r="BP60" s="5810" t="str">
        <f>IF(AND(B60&gt;0,X60="")," * No olvide digitar la variable Migrantes. Digite Cero si no tiene.",IF(X60&gt;B60," * La variable Migrantes No puede ser mayor al Total Ambos Sexos.",""))</f>
        <v/>
      </c>
      <c r="BQ60" s="5937" t="str">
        <f>IF((C60+D60)&lt;&gt;SUM(E60:V60)," * La suma de Rangos Etario debe ser igual a la suma de Hombres + Mujeres.","")</f>
        <v/>
      </c>
      <c r="BU60" s="5811">
        <f>IF(AND(B60&gt;0,W60=""),1,IF(W60&gt;B60,1,0))</f>
        <v>0</v>
      </c>
      <c r="BV60" s="5811">
        <f>IF(AND(B60&gt;0,X60=""),1,IF(X60&gt;B60,1,0))</f>
        <v>0</v>
      </c>
      <c r="BW60" s="5811">
        <f>IF((C60+D60)&lt;&gt;SUM(E60:V60),1,0)</f>
        <v>0</v>
      </c>
    </row>
    <row r="61" spans="1:75" ht="15" customHeight="1">
      <c r="A61" s="5938" t="s">
        <v>524</v>
      </c>
      <c r="B61" s="5939">
        <f>SUM(C61:D61)</f>
        <v>0</v>
      </c>
      <c r="C61" s="5940"/>
      <c r="D61" s="5941"/>
      <c r="E61" s="5942"/>
      <c r="F61" s="5943"/>
      <c r="G61" s="5942"/>
      <c r="H61" s="5943"/>
      <c r="I61" s="5942"/>
      <c r="J61" s="5943"/>
      <c r="K61" s="5942"/>
      <c r="L61" s="5943"/>
      <c r="M61" s="5942"/>
      <c r="N61" s="5943"/>
      <c r="O61" s="5942"/>
      <c r="P61" s="5943"/>
      <c r="Q61" s="5942"/>
      <c r="R61" s="5943"/>
      <c r="S61" s="5942"/>
      <c r="T61" s="5943"/>
      <c r="U61" s="5942"/>
      <c r="V61" s="5944"/>
      <c r="W61" s="5945"/>
      <c r="X61" s="5942"/>
      <c r="Y61" s="615" t="str">
        <f>BO61&amp;BP61&amp;BQ61</f>
        <v/>
      </c>
      <c r="BO61" s="5810" t="str">
        <f>IF(AND(B61&gt;0,W61="")," * No olvide digitar la variable Pueblos originarios. Digite Cero si no tiene.",IF(W61&gt;B61,"  * La variable Pueblos originarios No puede ser mayor al Total.",""))</f>
        <v/>
      </c>
      <c r="BP61" s="5810" t="str">
        <f>IF(AND(B61&gt;0,X61="")," * No olvide digitar la variable Migrantes. Digite Cero si no tiene.",IF(X61&gt;B61,"  * La variable Migrantes No puede ser mayor al Total.",""))</f>
        <v/>
      </c>
      <c r="BQ61" s="5937" t="str">
        <f>IF((C61+D61)&lt;&gt;SUM(E61:V61)," * La suma de Rangos Etario debe ser igual a la suma de Hombres + Mujeres.","")</f>
        <v/>
      </c>
      <c r="BU61" s="5811">
        <f>IF(AND(B61&gt;0,W61=""),1,IF(W61&gt;B61,1,0))</f>
        <v>0</v>
      </c>
      <c r="BV61" s="5811">
        <f>IF(AND(B61&gt;0,X61=""),1,IF(X61&gt;B61,1,0))</f>
        <v>0</v>
      </c>
      <c r="BW61" s="5811">
        <f>IF((C61+D61)&lt;&gt;SUM(E61:V61),1,0)</f>
        <v>0</v>
      </c>
    </row>
    <row r="62" spans="1:75" ht="15" customHeight="1">
      <c r="A62" s="5946" t="s">
        <v>525</v>
      </c>
      <c r="B62" s="5947">
        <f>SUM(B63:B64)</f>
        <v>0</v>
      </c>
      <c r="C62" s="5948">
        <f>SUM(C63:C64)</f>
        <v>0</v>
      </c>
      <c r="D62" s="5925">
        <f t="shared" ref="D62:V62" si="45">SUM(D63:D64)</f>
        <v>0</v>
      </c>
      <c r="E62" s="5926">
        <f t="shared" si="45"/>
        <v>0</v>
      </c>
      <c r="F62" s="5863">
        <f t="shared" si="45"/>
        <v>0</v>
      </c>
      <c r="G62" s="5926">
        <f t="shared" si="45"/>
        <v>0</v>
      </c>
      <c r="H62" s="5863">
        <f t="shared" si="45"/>
        <v>0</v>
      </c>
      <c r="I62" s="5926">
        <f t="shared" si="45"/>
        <v>0</v>
      </c>
      <c r="J62" s="5863">
        <f t="shared" si="45"/>
        <v>0</v>
      </c>
      <c r="K62" s="5926">
        <f t="shared" si="45"/>
        <v>0</v>
      </c>
      <c r="L62" s="5863">
        <f t="shared" si="45"/>
        <v>0</v>
      </c>
      <c r="M62" s="5926">
        <f t="shared" si="45"/>
        <v>0</v>
      </c>
      <c r="N62" s="5863">
        <f t="shared" si="45"/>
        <v>0</v>
      </c>
      <c r="O62" s="5926">
        <f t="shared" si="45"/>
        <v>0</v>
      </c>
      <c r="P62" s="5863">
        <f t="shared" si="45"/>
        <v>0</v>
      </c>
      <c r="Q62" s="5926">
        <f t="shared" si="45"/>
        <v>0</v>
      </c>
      <c r="R62" s="5863">
        <f t="shared" si="45"/>
        <v>0</v>
      </c>
      <c r="S62" s="5926">
        <f t="shared" si="45"/>
        <v>0</v>
      </c>
      <c r="T62" s="5863">
        <f t="shared" si="45"/>
        <v>0</v>
      </c>
      <c r="U62" s="5926">
        <f t="shared" si="45"/>
        <v>0</v>
      </c>
      <c r="V62" s="5928">
        <f t="shared" si="45"/>
        <v>0</v>
      </c>
      <c r="W62" s="5929">
        <f>SUM(W63:W64)</f>
        <v>0</v>
      </c>
      <c r="X62" s="5930">
        <f>SUM(X63:X64)</f>
        <v>0</v>
      </c>
    </row>
    <row r="63" spans="1:75" ht="15" customHeight="1">
      <c r="A63" s="1644" t="s">
        <v>64</v>
      </c>
      <c r="B63" s="5802">
        <f>SUM(C63:D63)</f>
        <v>0</v>
      </c>
      <c r="C63" s="5931"/>
      <c r="D63" s="5932"/>
      <c r="E63" s="5933"/>
      <c r="F63" s="5934"/>
      <c r="G63" s="5933"/>
      <c r="H63" s="5934"/>
      <c r="I63" s="5933"/>
      <c r="J63" s="5934"/>
      <c r="K63" s="5933"/>
      <c r="L63" s="5934"/>
      <c r="M63" s="5933"/>
      <c r="N63" s="5934"/>
      <c r="O63" s="5933"/>
      <c r="P63" s="5934"/>
      <c r="Q63" s="5933"/>
      <c r="R63" s="5934"/>
      <c r="S63" s="5933"/>
      <c r="T63" s="5934"/>
      <c r="U63" s="5933"/>
      <c r="V63" s="5935"/>
      <c r="W63" s="5936"/>
      <c r="X63" s="5933"/>
      <c r="Y63" s="615" t="str">
        <f t="shared" ref="Y63:Y64" si="46">BO63&amp;BP63&amp;BQ63</f>
        <v/>
      </c>
      <c r="BO63" s="5810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10" t="str">
        <f t="shared" ref="BP63:BP64" si="48">IF(AND(B63&gt;0,X63="")," * No olvide digitar la variable Migrantes. Digite Cero si no tiene.",IF(X63&gt;B63,"  * La variable Migrantes No puede ser mayor al Total.",""))</f>
        <v/>
      </c>
      <c r="BQ63" s="5937" t="str">
        <f>IF((C63+D63)&lt;&gt;SUM(E63:V63)," * La suma de Rangos Etario debe ser igual a la suma de Hombres + Mujeres.","")</f>
        <v/>
      </c>
      <c r="BU63" s="5811">
        <f t="shared" ref="BU63:BU64" si="49">IF(AND(B63&gt;0,W63=""),1,IF(W63&gt;B63,1,0))</f>
        <v>0</v>
      </c>
      <c r="BV63" s="5811">
        <f t="shared" ref="BV63:BV64" si="50">IF(AND(B63&gt;0,X63=""),1,IF(X63&gt;B63,1,0))</f>
        <v>0</v>
      </c>
      <c r="BW63" s="5811">
        <f t="shared" ref="BW63:BW64" si="51">IF((C63+D63)&lt;&gt;SUM(E63:V63),1,0)</f>
        <v>0</v>
      </c>
    </row>
    <row r="64" spans="1:75" ht="15" customHeight="1">
      <c r="A64" s="5938" t="s">
        <v>524</v>
      </c>
      <c r="B64" s="5939">
        <f>SUM(C64:D64)</f>
        <v>0</v>
      </c>
      <c r="C64" s="5940"/>
      <c r="D64" s="5941"/>
      <c r="E64" s="5942"/>
      <c r="F64" s="5943"/>
      <c r="G64" s="5942"/>
      <c r="H64" s="5943"/>
      <c r="I64" s="5942"/>
      <c r="J64" s="5943"/>
      <c r="K64" s="5942"/>
      <c r="L64" s="5943"/>
      <c r="M64" s="5942"/>
      <c r="N64" s="5943"/>
      <c r="O64" s="5942"/>
      <c r="P64" s="5943"/>
      <c r="Q64" s="5942"/>
      <c r="R64" s="5943"/>
      <c r="S64" s="5942"/>
      <c r="T64" s="5943"/>
      <c r="U64" s="5942"/>
      <c r="V64" s="5944"/>
      <c r="W64" s="5945"/>
      <c r="X64" s="5942"/>
      <c r="Y64" s="615" t="str">
        <f t="shared" si="46"/>
        <v/>
      </c>
      <c r="BO64" s="5810" t="str">
        <f t="shared" si="47"/>
        <v/>
      </c>
      <c r="BP64" s="5810" t="str">
        <f t="shared" si="48"/>
        <v/>
      </c>
      <c r="BQ64" s="5937" t="str">
        <f t="shared" ref="BQ64" si="52">IF((C64+D64)&lt;&gt;SUM(E64:V64)," * La suma de Rangos Etario debe ser igual a la suma de Hombres + Mujeres.","")</f>
        <v/>
      </c>
      <c r="BU64" s="5811">
        <f t="shared" si="49"/>
        <v>0</v>
      </c>
      <c r="BV64" s="5811">
        <f t="shared" si="50"/>
        <v>0</v>
      </c>
      <c r="BW64" s="5811">
        <f t="shared" si="51"/>
        <v>0</v>
      </c>
    </row>
    <row r="65" spans="1:77" ht="18" customHeight="1">
      <c r="A65" s="5920" t="s">
        <v>526</v>
      </c>
      <c r="B65" s="996"/>
    </row>
    <row r="66" spans="1:77" ht="15" customHeight="1">
      <c r="A66" s="5949" t="s">
        <v>27</v>
      </c>
      <c r="B66" s="5949" t="s">
        <v>77</v>
      </c>
    </row>
    <row r="67" spans="1:77" ht="15" customHeight="1">
      <c r="A67" s="1644" t="s">
        <v>64</v>
      </c>
      <c r="B67" s="5950"/>
    </row>
    <row r="68" spans="1:77" ht="15" customHeight="1">
      <c r="A68" s="1646" t="s">
        <v>65</v>
      </c>
      <c r="B68" s="5860"/>
    </row>
    <row r="69" spans="1:77" ht="18" customHeight="1">
      <c r="A69" s="992" t="s">
        <v>527</v>
      </c>
      <c r="B69" s="996"/>
      <c r="C69" s="5951"/>
      <c r="D69" s="5951"/>
      <c r="E69" s="960"/>
      <c r="F69" s="960"/>
      <c r="G69" s="960"/>
      <c r="H69" s="960"/>
      <c r="I69" s="960"/>
      <c r="J69" s="5952"/>
      <c r="K69" s="5952"/>
      <c r="L69" s="5952"/>
      <c r="M69" s="5952"/>
      <c r="N69" s="5952"/>
      <c r="O69" s="5952"/>
      <c r="P69" s="5952"/>
      <c r="Q69" s="5952"/>
      <c r="R69" s="5952"/>
      <c r="S69" s="5952"/>
      <c r="T69" s="5953"/>
      <c r="U69" s="5953"/>
    </row>
    <row r="70" spans="1:77" ht="15" customHeight="1">
      <c r="A70" s="7542" t="s">
        <v>306</v>
      </c>
      <c r="B70" s="7543"/>
      <c r="C70" s="7550" t="s">
        <v>77</v>
      </c>
      <c r="D70" s="7552"/>
      <c r="E70" s="7551"/>
      <c r="F70" s="7546" t="s">
        <v>101</v>
      </c>
      <c r="G70" s="7547"/>
      <c r="H70" s="7547"/>
      <c r="I70" s="7547"/>
      <c r="J70" s="7547"/>
      <c r="K70" s="7547"/>
      <c r="L70" s="7547"/>
      <c r="M70" s="7547"/>
      <c r="N70" s="7547"/>
      <c r="O70" s="7547"/>
      <c r="P70" s="7547"/>
      <c r="Q70" s="7547"/>
      <c r="R70" s="7547"/>
      <c r="S70" s="7547"/>
      <c r="T70" s="7547"/>
      <c r="U70" s="7547"/>
      <c r="V70" s="7547"/>
      <c r="W70" s="7547"/>
      <c r="X70" s="7547"/>
      <c r="Y70" s="7547"/>
      <c r="Z70" s="7547"/>
      <c r="AA70" s="7547"/>
      <c r="AB70" s="7547"/>
      <c r="AC70" s="7547"/>
      <c r="AD70" s="7547"/>
      <c r="AE70" s="7547"/>
      <c r="AF70" s="7547"/>
      <c r="AG70" s="7547"/>
      <c r="AH70" s="7547"/>
      <c r="AI70" s="7547"/>
      <c r="AJ70" s="7547"/>
      <c r="AK70" s="7547"/>
      <c r="AL70" s="7547"/>
      <c r="AM70" s="7548"/>
    </row>
    <row r="71" spans="1:77" ht="15" customHeight="1">
      <c r="A71" s="7544"/>
      <c r="B71" s="7475"/>
      <c r="C71" s="7553" t="s">
        <v>79</v>
      </c>
      <c r="D71" s="7635" t="s">
        <v>528</v>
      </c>
      <c r="E71" s="7357" t="s">
        <v>529</v>
      </c>
      <c r="F71" s="7550" t="s">
        <v>348</v>
      </c>
      <c r="G71" s="7551"/>
      <c r="H71" s="7552" t="s">
        <v>530</v>
      </c>
      <c r="I71" s="7552"/>
      <c r="J71" s="7550" t="s">
        <v>94</v>
      </c>
      <c r="K71" s="7551"/>
      <c r="L71" s="7552" t="s">
        <v>44</v>
      </c>
      <c r="M71" s="7552"/>
      <c r="N71" s="7550" t="s">
        <v>45</v>
      </c>
      <c r="O71" s="7551"/>
      <c r="P71" s="7552" t="s">
        <v>46</v>
      </c>
      <c r="Q71" s="7552"/>
      <c r="R71" s="7550" t="s">
        <v>47</v>
      </c>
      <c r="S71" s="7551"/>
      <c r="T71" s="7552" t="s">
        <v>48</v>
      </c>
      <c r="U71" s="7552"/>
      <c r="V71" s="7550" t="s">
        <v>49</v>
      </c>
      <c r="W71" s="7551"/>
      <c r="X71" s="7552" t="s">
        <v>50</v>
      </c>
      <c r="Y71" s="7552"/>
      <c r="Z71" s="7550" t="s">
        <v>51</v>
      </c>
      <c r="AA71" s="7551"/>
      <c r="AB71" s="7552" t="s">
        <v>52</v>
      </c>
      <c r="AC71" s="7552"/>
      <c r="AD71" s="7550" t="s">
        <v>53</v>
      </c>
      <c r="AE71" s="7551"/>
      <c r="AF71" s="7552" t="s">
        <v>54</v>
      </c>
      <c r="AG71" s="7552"/>
      <c r="AH71" s="7550" t="s">
        <v>55</v>
      </c>
      <c r="AI71" s="7551"/>
      <c r="AJ71" s="7550" t="s">
        <v>56</v>
      </c>
      <c r="AK71" s="7551"/>
      <c r="AL71" s="7550" t="s">
        <v>481</v>
      </c>
      <c r="AM71" s="7551"/>
    </row>
    <row r="72" spans="1:77" ht="15" customHeight="1">
      <c r="A72" s="7545"/>
      <c r="B72" s="7262"/>
      <c r="C72" s="7255"/>
      <c r="D72" s="7636"/>
      <c r="E72" s="7530"/>
      <c r="F72" s="5954" t="s">
        <v>528</v>
      </c>
      <c r="G72" s="5955" t="s">
        <v>529</v>
      </c>
      <c r="H72" s="5956" t="s">
        <v>528</v>
      </c>
      <c r="I72" s="5957" t="s">
        <v>529</v>
      </c>
      <c r="J72" s="5954" t="s">
        <v>528</v>
      </c>
      <c r="K72" s="5955" t="s">
        <v>529</v>
      </c>
      <c r="L72" s="5956" t="s">
        <v>528</v>
      </c>
      <c r="M72" s="5957" t="s">
        <v>529</v>
      </c>
      <c r="N72" s="5954" t="s">
        <v>528</v>
      </c>
      <c r="O72" s="5955" t="s">
        <v>529</v>
      </c>
      <c r="P72" s="5956" t="s">
        <v>528</v>
      </c>
      <c r="Q72" s="5957" t="s">
        <v>529</v>
      </c>
      <c r="R72" s="5954" t="s">
        <v>528</v>
      </c>
      <c r="S72" s="5955" t="s">
        <v>529</v>
      </c>
      <c r="T72" s="5956" t="s">
        <v>528</v>
      </c>
      <c r="U72" s="5957" t="s">
        <v>529</v>
      </c>
      <c r="V72" s="5954" t="s">
        <v>528</v>
      </c>
      <c r="W72" s="5955" t="s">
        <v>529</v>
      </c>
      <c r="X72" s="5956" t="s">
        <v>528</v>
      </c>
      <c r="Y72" s="5957" t="s">
        <v>529</v>
      </c>
      <c r="Z72" s="5954" t="s">
        <v>528</v>
      </c>
      <c r="AA72" s="5955" t="s">
        <v>529</v>
      </c>
      <c r="AB72" s="5956" t="s">
        <v>528</v>
      </c>
      <c r="AC72" s="5957" t="s">
        <v>529</v>
      </c>
      <c r="AD72" s="5954" t="s">
        <v>528</v>
      </c>
      <c r="AE72" s="5955" t="s">
        <v>529</v>
      </c>
      <c r="AF72" s="5956" t="s">
        <v>528</v>
      </c>
      <c r="AG72" s="5957" t="s">
        <v>529</v>
      </c>
      <c r="AH72" s="5954" t="s">
        <v>528</v>
      </c>
      <c r="AI72" s="5955" t="s">
        <v>529</v>
      </c>
      <c r="AJ72" s="5954" t="s">
        <v>528</v>
      </c>
      <c r="AK72" s="5955" t="s">
        <v>529</v>
      </c>
      <c r="AL72" s="5954" t="s">
        <v>528</v>
      </c>
      <c r="AM72" s="5955" t="s">
        <v>529</v>
      </c>
    </row>
    <row r="73" spans="1:77" ht="15" customHeight="1">
      <c r="A73" s="7549" t="s">
        <v>531</v>
      </c>
      <c r="B73" s="5958" t="s">
        <v>327</v>
      </c>
      <c r="C73" s="5959">
        <f>SUM(D73:E73)</f>
        <v>0</v>
      </c>
      <c r="D73" s="1569">
        <f>SUM(F73+H73+J73+L73+N73+P73+R73+T73+V73+X73+Z73+AB73+AD73+AF73+AH73+AJ73+AL73)</f>
        <v>0</v>
      </c>
      <c r="E73" s="5960">
        <f>SUM(G73+I73+K73+M73+O73+Q73+S73+U73+W73+Y73+AA73+AC73+AE73+AG73+AI73+AK73+AM73)</f>
        <v>0</v>
      </c>
      <c r="F73" s="5961"/>
      <c r="G73" s="5962"/>
      <c r="H73" s="5961"/>
      <c r="I73" s="5963"/>
      <c r="J73" s="5961"/>
      <c r="K73" s="5963"/>
      <c r="L73" s="5961"/>
      <c r="M73" s="5963"/>
      <c r="N73" s="5964"/>
      <c r="O73" s="5965"/>
      <c r="P73" s="5961"/>
      <c r="Q73" s="5963"/>
      <c r="R73" s="5964"/>
      <c r="S73" s="5965"/>
      <c r="T73" s="5961"/>
      <c r="U73" s="5965"/>
      <c r="V73" s="5961"/>
      <c r="W73" s="5963"/>
      <c r="X73" s="5964"/>
      <c r="Y73" s="5965"/>
      <c r="Z73" s="5961"/>
      <c r="AA73" s="5963"/>
      <c r="AB73" s="5964"/>
      <c r="AC73" s="5965"/>
      <c r="AD73" s="5961"/>
      <c r="AE73" s="5963"/>
      <c r="AF73" s="5964"/>
      <c r="AG73" s="5965"/>
      <c r="AH73" s="5961"/>
      <c r="AI73" s="5963"/>
      <c r="AJ73" s="5961"/>
      <c r="AK73" s="5963"/>
      <c r="AL73" s="5961"/>
      <c r="AM73" s="5963"/>
    </row>
    <row r="74" spans="1:77" ht="15" customHeight="1">
      <c r="A74" s="7154"/>
      <c r="B74" s="1566" t="s">
        <v>532</v>
      </c>
      <c r="C74" s="5966">
        <f>SUM(D74:E74)</f>
        <v>0</v>
      </c>
      <c r="D74" s="1579">
        <f>SUM(F74+H74+J74+L74+N74+P74+R74+T74+V74+X74+Z74+AB74+AD74+AF74+AH74+AJ74+AL74)</f>
        <v>0</v>
      </c>
      <c r="E74" s="5967">
        <f>SUM(G74+I74+K74+M74+O74+Q74+S74+U74+W74+Y74+AA74+AC74+AE74+AG74+AI74+AK74+AM74)</f>
        <v>0</v>
      </c>
      <c r="F74" s="5968"/>
      <c r="G74" s="5969"/>
      <c r="H74" s="5968"/>
      <c r="I74" s="5970"/>
      <c r="J74" s="5968"/>
      <c r="K74" s="5970"/>
      <c r="L74" s="5968"/>
      <c r="M74" s="5970"/>
      <c r="N74" s="5971"/>
      <c r="O74" s="5972"/>
      <c r="P74" s="5968"/>
      <c r="Q74" s="5970"/>
      <c r="R74" s="5971"/>
      <c r="S74" s="5972"/>
      <c r="T74" s="5968"/>
      <c r="U74" s="5972"/>
      <c r="V74" s="5968"/>
      <c r="W74" s="5970"/>
      <c r="X74" s="5971"/>
      <c r="Y74" s="5972"/>
      <c r="Z74" s="5968"/>
      <c r="AA74" s="5970"/>
      <c r="AB74" s="5971"/>
      <c r="AC74" s="5972"/>
      <c r="AD74" s="5968"/>
      <c r="AE74" s="5970"/>
      <c r="AF74" s="5971"/>
      <c r="AG74" s="5972"/>
      <c r="AH74" s="5968"/>
      <c r="AI74" s="5970"/>
      <c r="AJ74" s="5968"/>
      <c r="AK74" s="5970"/>
      <c r="AL74" s="5968"/>
      <c r="AM74" s="5970"/>
    </row>
    <row r="75" spans="1:77" ht="15" customHeight="1">
      <c r="A75" s="7562" t="s">
        <v>77</v>
      </c>
      <c r="B75" s="7562"/>
      <c r="C75" s="5973">
        <f>SUM(D75:E75)</f>
        <v>0</v>
      </c>
      <c r="D75" s="1579">
        <f>SUM(F75,H75,J75,L75,N75,P75,R75,T75,V75,X75,Z75,AB75,AD75,AF75,AH75,AJ75,AL75)</f>
        <v>0</v>
      </c>
      <c r="E75" s="5967">
        <f>SUM(G75,I75,K75,M75,O75,Q75,S75,U75,W75,Y75,AA75,AC75,AE75,AG75,AI75,AK75,AM75)</f>
        <v>0</v>
      </c>
      <c r="F75" s="5974">
        <f t="shared" ref="F75:AM75" si="53">SUM(F73:F74)</f>
        <v>0</v>
      </c>
      <c r="G75" s="5975">
        <f t="shared" si="53"/>
        <v>0</v>
      </c>
      <c r="H75" s="5974">
        <f t="shared" si="53"/>
        <v>0</v>
      </c>
      <c r="I75" s="5975">
        <f t="shared" si="53"/>
        <v>0</v>
      </c>
      <c r="J75" s="5974">
        <f t="shared" si="53"/>
        <v>0</v>
      </c>
      <c r="K75" s="5975">
        <f t="shared" si="53"/>
        <v>0</v>
      </c>
      <c r="L75" s="5974">
        <f t="shared" si="53"/>
        <v>0</v>
      </c>
      <c r="M75" s="5975">
        <f t="shared" si="53"/>
        <v>0</v>
      </c>
      <c r="N75" s="5974">
        <f t="shared" si="53"/>
        <v>0</v>
      </c>
      <c r="O75" s="5975">
        <f t="shared" si="53"/>
        <v>0</v>
      </c>
      <c r="P75" s="5974">
        <f t="shared" si="53"/>
        <v>0</v>
      </c>
      <c r="Q75" s="5975">
        <f t="shared" si="53"/>
        <v>0</v>
      </c>
      <c r="R75" s="5974">
        <f t="shared" si="53"/>
        <v>0</v>
      </c>
      <c r="S75" s="5975">
        <f t="shared" si="53"/>
        <v>0</v>
      </c>
      <c r="T75" s="5974">
        <f t="shared" si="53"/>
        <v>0</v>
      </c>
      <c r="U75" s="5975">
        <f t="shared" si="53"/>
        <v>0</v>
      </c>
      <c r="V75" s="5974">
        <f t="shared" si="53"/>
        <v>0</v>
      </c>
      <c r="W75" s="5975">
        <f t="shared" si="53"/>
        <v>0</v>
      </c>
      <c r="X75" s="5974">
        <f t="shared" si="53"/>
        <v>0</v>
      </c>
      <c r="Y75" s="5975">
        <f t="shared" si="53"/>
        <v>0</v>
      </c>
      <c r="Z75" s="5974">
        <f t="shared" si="53"/>
        <v>0</v>
      </c>
      <c r="AA75" s="5975">
        <f t="shared" si="53"/>
        <v>0</v>
      </c>
      <c r="AB75" s="5974">
        <f t="shared" si="53"/>
        <v>0</v>
      </c>
      <c r="AC75" s="5975">
        <f t="shared" si="53"/>
        <v>0</v>
      </c>
      <c r="AD75" s="5974">
        <f t="shared" si="53"/>
        <v>0</v>
      </c>
      <c r="AE75" s="5975">
        <f t="shared" si="53"/>
        <v>0</v>
      </c>
      <c r="AF75" s="5974">
        <f t="shared" si="53"/>
        <v>0</v>
      </c>
      <c r="AG75" s="5975">
        <f t="shared" si="53"/>
        <v>0</v>
      </c>
      <c r="AH75" s="5974">
        <f t="shared" si="53"/>
        <v>0</v>
      </c>
      <c r="AI75" s="5975">
        <f t="shared" si="53"/>
        <v>0</v>
      </c>
      <c r="AJ75" s="5974">
        <f t="shared" si="53"/>
        <v>0</v>
      </c>
      <c r="AK75" s="5975">
        <f t="shared" si="53"/>
        <v>0</v>
      </c>
      <c r="AL75" s="5974">
        <f t="shared" si="53"/>
        <v>0</v>
      </c>
      <c r="AM75" s="5975">
        <f t="shared" si="53"/>
        <v>0</v>
      </c>
      <c r="BO75" s="65"/>
      <c r="BP75" s="65"/>
    </row>
    <row r="76" spans="1:77" ht="18" customHeight="1">
      <c r="A76" s="7559" t="s">
        <v>533</v>
      </c>
      <c r="B76" s="7559"/>
      <c r="C76" s="7559"/>
      <c r="D76" s="7559"/>
      <c r="E76" s="7559"/>
      <c r="F76" s="7559"/>
      <c r="G76" s="7559"/>
      <c r="H76" s="996"/>
      <c r="I76" s="996"/>
      <c r="J76" s="996"/>
      <c r="K76" s="996"/>
      <c r="L76" s="996"/>
      <c r="M76" s="996"/>
      <c r="N76" s="960"/>
      <c r="O76" s="960"/>
      <c r="P76" s="960"/>
      <c r="Q76" s="5976"/>
      <c r="R76" s="5976"/>
      <c r="S76" s="5976"/>
      <c r="T76" s="5976"/>
      <c r="U76" s="5976"/>
      <c r="V76" s="5976"/>
      <c r="W76" s="960"/>
      <c r="X76" s="5976"/>
      <c r="Y76" s="5976"/>
      <c r="Z76" s="5976"/>
      <c r="AA76" s="5977"/>
      <c r="AB76" s="5977"/>
      <c r="AC76" s="5977"/>
      <c r="AD76" s="5977"/>
      <c r="AE76" s="5978"/>
      <c r="AF76" s="5978"/>
      <c r="AG76" s="5978"/>
      <c r="AH76" s="5979"/>
      <c r="AI76" s="5980"/>
      <c r="AJ76" s="5980"/>
      <c r="AK76" s="5980"/>
      <c r="AL76" s="5980"/>
      <c r="AM76" s="5980"/>
      <c r="AN76" s="5980"/>
    </row>
    <row r="77" spans="1:77" ht="15" customHeight="1">
      <c r="A77" s="7175" t="s">
        <v>27</v>
      </c>
      <c r="B77" s="7294" t="s">
        <v>534</v>
      </c>
      <c r="C77" s="7294" t="s">
        <v>77</v>
      </c>
      <c r="D77" s="7527"/>
      <c r="E77" s="7528"/>
      <c r="F77" s="7556" t="s">
        <v>101</v>
      </c>
      <c r="G77" s="7444"/>
      <c r="H77" s="7444"/>
      <c r="I77" s="7444"/>
      <c r="J77" s="7444"/>
      <c r="K77" s="7444"/>
      <c r="L77" s="7444"/>
      <c r="M77" s="7444"/>
      <c r="N77" s="7444"/>
      <c r="O77" s="7444"/>
      <c r="P77" s="7444"/>
      <c r="Q77" s="7444"/>
      <c r="R77" s="7444"/>
      <c r="S77" s="7444"/>
      <c r="T77" s="7444"/>
      <c r="U77" s="7444"/>
      <c r="V77" s="7444"/>
      <c r="W77" s="7444"/>
      <c r="X77" s="7444"/>
      <c r="Y77" s="7444"/>
      <c r="Z77" s="7444"/>
      <c r="AA77" s="7444"/>
      <c r="AB77" s="7444"/>
      <c r="AC77" s="7444"/>
      <c r="AD77" s="7444"/>
      <c r="AE77" s="7444"/>
      <c r="AF77" s="7444"/>
      <c r="AG77" s="7444"/>
      <c r="AH77" s="7444"/>
      <c r="AI77" s="7557"/>
      <c r="AJ77" s="7496" t="s">
        <v>460</v>
      </c>
      <c r="AK77" s="7227" t="s">
        <v>67</v>
      </c>
      <c r="AL77" s="7496" t="s">
        <v>36</v>
      </c>
      <c r="AM77" s="7227" t="s">
        <v>37</v>
      </c>
      <c r="AN77" s="7227" t="s">
        <v>33</v>
      </c>
    </row>
    <row r="78" spans="1:77" ht="15" customHeight="1">
      <c r="A78" s="7176"/>
      <c r="B78" s="7181"/>
      <c r="C78" s="7200"/>
      <c r="D78" s="7529"/>
      <c r="E78" s="7530"/>
      <c r="F78" s="7556" t="s">
        <v>535</v>
      </c>
      <c r="G78" s="7426"/>
      <c r="H78" s="7556" t="s">
        <v>330</v>
      </c>
      <c r="I78" s="7426"/>
      <c r="J78" s="7550" t="s">
        <v>331</v>
      </c>
      <c r="K78" s="7268"/>
      <c r="L78" s="7550" t="s">
        <v>94</v>
      </c>
      <c r="M78" s="7268"/>
      <c r="N78" s="7556" t="s">
        <v>536</v>
      </c>
      <c r="O78" s="7426"/>
      <c r="P78" s="7556" t="s">
        <v>537</v>
      </c>
      <c r="Q78" s="7426"/>
      <c r="R78" s="7550" t="s">
        <v>45</v>
      </c>
      <c r="S78" s="7268"/>
      <c r="T78" s="7550" t="s">
        <v>46</v>
      </c>
      <c r="U78" s="7268"/>
      <c r="V78" s="7550" t="s">
        <v>47</v>
      </c>
      <c r="W78" s="7268"/>
      <c r="X78" s="7550" t="s">
        <v>48</v>
      </c>
      <c r="Y78" s="7268"/>
      <c r="Z78" s="7550" t="s">
        <v>49</v>
      </c>
      <c r="AA78" s="7268"/>
      <c r="AB78" s="7550" t="s">
        <v>50</v>
      </c>
      <c r="AC78" s="7268"/>
      <c r="AD78" s="7550" t="s">
        <v>51</v>
      </c>
      <c r="AE78" s="7268"/>
      <c r="AF78" s="7550" t="s">
        <v>52</v>
      </c>
      <c r="AG78" s="7268"/>
      <c r="AH78" s="7550" t="s">
        <v>53</v>
      </c>
      <c r="AI78" s="7558"/>
      <c r="AJ78" s="7182"/>
      <c r="AK78" s="7153"/>
      <c r="AL78" s="7182"/>
      <c r="AM78" s="7153"/>
      <c r="AN78" s="7153"/>
    </row>
    <row r="79" spans="1:77" ht="15" customHeight="1">
      <c r="A79" s="7177"/>
      <c r="B79" s="7200"/>
      <c r="C79" s="5954" t="s">
        <v>79</v>
      </c>
      <c r="D79" s="5956" t="s">
        <v>58</v>
      </c>
      <c r="E79" s="1490" t="s">
        <v>59</v>
      </c>
      <c r="F79" s="5954" t="s">
        <v>58</v>
      </c>
      <c r="G79" s="1490" t="s">
        <v>59</v>
      </c>
      <c r="H79" s="1492" t="s">
        <v>58</v>
      </c>
      <c r="I79" s="1490" t="s">
        <v>59</v>
      </c>
      <c r="J79" s="5954" t="s">
        <v>58</v>
      </c>
      <c r="K79" s="1490" t="s">
        <v>59</v>
      </c>
      <c r="L79" s="5954" t="s">
        <v>58</v>
      </c>
      <c r="M79" s="1490" t="s">
        <v>59</v>
      </c>
      <c r="N79" s="5954" t="s">
        <v>58</v>
      </c>
      <c r="O79" s="1490" t="s">
        <v>59</v>
      </c>
      <c r="P79" s="5954" t="s">
        <v>58</v>
      </c>
      <c r="Q79" s="1490" t="s">
        <v>59</v>
      </c>
      <c r="R79" s="5954" t="s">
        <v>58</v>
      </c>
      <c r="S79" s="1490" t="s">
        <v>59</v>
      </c>
      <c r="T79" s="5954" t="s">
        <v>58</v>
      </c>
      <c r="U79" s="1490" t="s">
        <v>59</v>
      </c>
      <c r="V79" s="5954" t="s">
        <v>58</v>
      </c>
      <c r="W79" s="1490" t="s">
        <v>59</v>
      </c>
      <c r="X79" s="5954" t="s">
        <v>58</v>
      </c>
      <c r="Y79" s="1490" t="s">
        <v>59</v>
      </c>
      <c r="Z79" s="5954" t="s">
        <v>58</v>
      </c>
      <c r="AA79" s="1490" t="s">
        <v>59</v>
      </c>
      <c r="AB79" s="5954" t="s">
        <v>58</v>
      </c>
      <c r="AC79" s="1490" t="s">
        <v>59</v>
      </c>
      <c r="AD79" s="5954" t="s">
        <v>58</v>
      </c>
      <c r="AE79" s="1490" t="s">
        <v>59</v>
      </c>
      <c r="AF79" s="5954" t="s">
        <v>58</v>
      </c>
      <c r="AG79" s="1490" t="s">
        <v>59</v>
      </c>
      <c r="AH79" s="5954" t="s">
        <v>58</v>
      </c>
      <c r="AI79" s="5981" t="s">
        <v>59</v>
      </c>
      <c r="AJ79" s="7541"/>
      <c r="AK79" s="7491"/>
      <c r="AL79" s="7541"/>
      <c r="AM79" s="7491"/>
      <c r="AN79" s="7491"/>
    </row>
    <row r="80" spans="1:77" ht="15" customHeight="1">
      <c r="A80" s="5982" t="s">
        <v>538</v>
      </c>
      <c r="B80" s="5983" t="s">
        <v>539</v>
      </c>
      <c r="C80" s="5984">
        <f>SUM(D80:E80)</f>
        <v>0</v>
      </c>
      <c r="D80" s="1495">
        <f>SUM(F80,H80,J80,L80,N80,P80,R80,T80,V80,X80,Z80,AB80,AD80,AF80,AH80)</f>
        <v>0</v>
      </c>
      <c r="E80" s="5925">
        <f>SUM(G80,I80,K80,M80,O80,Q80,S80,U80,W80,Y80,AA80,AC80,AE80,AG80,AI80)</f>
        <v>0</v>
      </c>
      <c r="F80" s="1074"/>
      <c r="G80" s="1581"/>
      <c r="H80" s="1619"/>
      <c r="I80" s="1581"/>
      <c r="J80" s="1074"/>
      <c r="K80" s="940"/>
      <c r="L80" s="1074"/>
      <c r="M80" s="940"/>
      <c r="N80" s="1074"/>
      <c r="O80" s="940"/>
      <c r="P80" s="1074"/>
      <c r="Q80" s="940"/>
      <c r="R80" s="1074"/>
      <c r="S80" s="940"/>
      <c r="T80" s="1074"/>
      <c r="U80" s="940"/>
      <c r="V80" s="1074"/>
      <c r="W80" s="940"/>
      <c r="X80" s="1074"/>
      <c r="Y80" s="940"/>
      <c r="Z80" s="1074"/>
      <c r="AA80" s="940"/>
      <c r="AB80" s="1074"/>
      <c r="AC80" s="940"/>
      <c r="AD80" s="1074"/>
      <c r="AE80" s="940"/>
      <c r="AF80" s="1074"/>
      <c r="AG80" s="940"/>
      <c r="AH80" s="1074"/>
      <c r="AI80" s="953"/>
      <c r="AJ80" s="5285"/>
      <c r="AK80" s="5286"/>
      <c r="AL80" s="5289"/>
      <c r="AM80" s="5286"/>
      <c r="AN80" s="5286"/>
      <c r="AO80" s="615" t="str">
        <f>BO80&amp;BP80&amp;BQ80&amp;BR80&amp;BS80</f>
        <v/>
      </c>
      <c r="BO80" s="5810" t="str">
        <f>IF(AND(E80&gt;0,AJ80="")," *  No olvide digitar la variable Gestantes. Digite Cero si no tiene.",IF(AJ80&gt;E80,"  * La variable Gestantes No puede ser mayor al Total Mujeres.",""))</f>
        <v/>
      </c>
      <c r="BP80" s="5810" t="str">
        <f>IF(AND(E80&gt;0,AK80="")," *  No olvide digitar la variable Postparto. Digite Cero si no tiene.",IF(AK80&gt;E80,"  * La variable Postparto No puede ser mayor al Total Mujeres.",""))</f>
        <v/>
      </c>
      <c r="BQ80" s="5810" t="str">
        <f>IF(AND(C80&gt;0,AL80="")," *  No olvide digitar la variable Pueblos originarios. Digite Cero si no tiene.",IF(AL80&gt;C80,"  * La variable Pueblos originarios No puede ser mayor al Total.",""))</f>
        <v/>
      </c>
      <c r="BR80" s="5810" t="str">
        <f>IF(AND(C80&gt;0,AM80="")," *  No olvide digitar la variable Migrantes. Digite Cero si no tiene.",IF(AM80&gt;C80,"  * La variable Migrantes No puede ser mayor al Total.",""))</f>
        <v/>
      </c>
      <c r="BS80" s="5810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11">
        <f>IF(AND(E80&gt;0,AJ80=""),1,IF(AJ80&gt;E80,1,0))</f>
        <v>0</v>
      </c>
      <c r="BV80" s="5811">
        <f>IF(AND(E80&gt;0,AK80=""),1,IF(AK80&gt;E80,1,0))</f>
        <v>0</v>
      </c>
      <c r="BW80" s="5811">
        <f>IF(AND(C80&gt;0,AL80=""),1,IF(AL80&gt;C80,1,0))</f>
        <v>0</v>
      </c>
      <c r="BX80" s="5811">
        <f>IF(AND(C80&gt;0,AM80=""),1,IF(AM80&gt;C80,1,0))</f>
        <v>0</v>
      </c>
      <c r="BY80" s="5811">
        <f>IF(AND(C80&gt;0,AN80=""),1,IF(AN80&gt;C80,1,0))</f>
        <v>0</v>
      </c>
    </row>
    <row r="81" spans="1:77" ht="15" customHeight="1">
      <c r="A81" s="7564" t="s">
        <v>540</v>
      </c>
      <c r="B81" s="1499" t="s">
        <v>541</v>
      </c>
      <c r="C81" s="5802">
        <f>SUM(D81:E81)</f>
        <v>0</v>
      </c>
      <c r="D81" s="1594">
        <f t="shared" ref="D81:E83" si="54">SUM(F81,H81,J81,L81,N81,P81,R81,T81,V81,X81,Z81,AB81,AD81,AF81,AH81)</f>
        <v>0</v>
      </c>
      <c r="E81" s="5986">
        <f t="shared" si="54"/>
        <v>0</v>
      </c>
      <c r="F81" s="5987"/>
      <c r="G81" s="1526"/>
      <c r="H81" s="1626"/>
      <c r="I81" s="1526"/>
      <c r="J81" s="5987"/>
      <c r="K81" s="934"/>
      <c r="L81" s="5987"/>
      <c r="M81" s="934"/>
      <c r="N81" s="5987"/>
      <c r="O81" s="934"/>
      <c r="P81" s="5987"/>
      <c r="Q81" s="934"/>
      <c r="R81" s="5987"/>
      <c r="S81" s="934"/>
      <c r="T81" s="5987"/>
      <c r="U81" s="934"/>
      <c r="V81" s="5987"/>
      <c r="W81" s="934"/>
      <c r="X81" s="5987"/>
      <c r="Y81" s="934"/>
      <c r="Z81" s="5987"/>
      <c r="AA81" s="934"/>
      <c r="AB81" s="5987"/>
      <c r="AC81" s="934"/>
      <c r="AD81" s="5987"/>
      <c r="AE81" s="934"/>
      <c r="AF81" s="5987"/>
      <c r="AG81" s="934"/>
      <c r="AH81" s="5987"/>
      <c r="AI81" s="995"/>
      <c r="AJ81" s="5276"/>
      <c r="AK81" s="1636"/>
      <c r="AL81" s="1068"/>
      <c r="AM81" s="1636"/>
      <c r="AN81" s="1636"/>
      <c r="AO81" s="615" t="str">
        <f t="shared" ref="AO81:AO83" si="55">BO81&amp;BP81&amp;BQ81&amp;BR81&amp;BS81</f>
        <v/>
      </c>
      <c r="BO81" s="5810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10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10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10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10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11">
        <f t="shared" ref="BU81:BU83" si="61">IF(AND(E81&gt;0,AJ81=""),1,IF(AJ81&gt;E81,1,0))</f>
        <v>0</v>
      </c>
      <c r="BV81" s="5811">
        <f t="shared" ref="BV81:BV83" si="62">IF(AND(E81&gt;0,AK81=""),1,IF(AK81&gt;E81,1,0))</f>
        <v>0</v>
      </c>
      <c r="BW81" s="5811">
        <f t="shared" ref="BW81:BW83" si="63">IF(AND(C81&gt;0,AL81=""),1,IF(AL81&gt;C81,1,0))</f>
        <v>0</v>
      </c>
      <c r="BX81" s="5811">
        <f t="shared" ref="BX81:BX83" si="64">IF(AND(C81&gt;0,AM81=""),1,IF(AM81&gt;C81,1,0))</f>
        <v>0</v>
      </c>
      <c r="BY81" s="5811">
        <f t="shared" ref="BY81:BY83" si="65">IF(AND(C81&gt;0,AN81=""),1,IF(AN81&gt;C81,1,0))</f>
        <v>0</v>
      </c>
    </row>
    <row r="82" spans="1:77" ht="15" customHeight="1">
      <c r="A82" s="7564"/>
      <c r="B82" s="1527" t="s">
        <v>542</v>
      </c>
      <c r="C82" s="5844">
        <f>SUM(D82:E82)</f>
        <v>0</v>
      </c>
      <c r="D82" s="1594">
        <f t="shared" si="54"/>
        <v>0</v>
      </c>
      <c r="E82" s="5986">
        <f t="shared" si="54"/>
        <v>0</v>
      </c>
      <c r="F82" s="1552"/>
      <c r="G82" s="1556"/>
      <c r="H82" s="1772"/>
      <c r="I82" s="1556"/>
      <c r="J82" s="1552"/>
      <c r="K82" s="1553"/>
      <c r="L82" s="1552"/>
      <c r="M82" s="1553"/>
      <c r="N82" s="1552"/>
      <c r="O82" s="1553"/>
      <c r="P82" s="1552"/>
      <c r="Q82" s="1553"/>
      <c r="R82" s="1552"/>
      <c r="S82" s="1553"/>
      <c r="T82" s="1552"/>
      <c r="U82" s="1553"/>
      <c r="V82" s="1552"/>
      <c r="W82" s="1553"/>
      <c r="X82" s="1552"/>
      <c r="Y82" s="1553"/>
      <c r="Z82" s="1552"/>
      <c r="AA82" s="1553"/>
      <c r="AB82" s="1552"/>
      <c r="AC82" s="1553"/>
      <c r="AD82" s="1552"/>
      <c r="AE82" s="1553"/>
      <c r="AF82" s="1552"/>
      <c r="AG82" s="1553"/>
      <c r="AH82" s="1552"/>
      <c r="AI82" s="1785"/>
      <c r="AJ82" s="5280"/>
      <c r="AK82" s="5284"/>
      <c r="AL82" s="969"/>
      <c r="AM82" s="5284"/>
      <c r="AN82" s="5284"/>
      <c r="AO82" s="615" t="str">
        <f t="shared" si="55"/>
        <v/>
      </c>
      <c r="BO82" s="5810" t="str">
        <f t="shared" si="56"/>
        <v/>
      </c>
      <c r="BP82" s="5810" t="str">
        <f t="shared" si="57"/>
        <v/>
      </c>
      <c r="BQ82" s="5810" t="str">
        <f t="shared" si="58"/>
        <v/>
      </c>
      <c r="BR82" s="5810" t="str">
        <f t="shared" si="59"/>
        <v/>
      </c>
      <c r="BS82" s="5810" t="str">
        <f t="shared" si="60"/>
        <v/>
      </c>
      <c r="BU82" s="5811">
        <f t="shared" si="61"/>
        <v>0</v>
      </c>
      <c r="BV82" s="5811">
        <f t="shared" si="62"/>
        <v>0</v>
      </c>
      <c r="BW82" s="5811">
        <f t="shared" si="63"/>
        <v>0</v>
      </c>
      <c r="BX82" s="5811">
        <f t="shared" si="64"/>
        <v>0</v>
      </c>
      <c r="BY82" s="5811">
        <f t="shared" si="65"/>
        <v>0</v>
      </c>
    </row>
    <row r="83" spans="1:77" ht="15" customHeight="1">
      <c r="A83" s="5985" t="s">
        <v>509</v>
      </c>
      <c r="B83" s="5988" t="s">
        <v>543</v>
      </c>
      <c r="C83" s="5984">
        <f>SUM(D83:E83)</f>
        <v>0</v>
      </c>
      <c r="D83" s="1495">
        <f t="shared" si="54"/>
        <v>0</v>
      </c>
      <c r="E83" s="5925">
        <f t="shared" si="54"/>
        <v>0</v>
      </c>
      <c r="F83" s="5989"/>
      <c r="G83" s="1498"/>
      <c r="H83" s="5990"/>
      <c r="I83" s="1498"/>
      <c r="J83" s="5989"/>
      <c r="K83" s="5991"/>
      <c r="L83" s="5989"/>
      <c r="M83" s="5991"/>
      <c r="N83" s="5989"/>
      <c r="O83" s="5991"/>
      <c r="P83" s="5989"/>
      <c r="Q83" s="5991"/>
      <c r="R83" s="5989"/>
      <c r="S83" s="5991"/>
      <c r="T83" s="5989"/>
      <c r="U83" s="5991"/>
      <c r="V83" s="5989"/>
      <c r="W83" s="5991"/>
      <c r="X83" s="5989"/>
      <c r="Y83" s="5991"/>
      <c r="Z83" s="5989"/>
      <c r="AA83" s="5991"/>
      <c r="AB83" s="5989"/>
      <c r="AC83" s="5991"/>
      <c r="AD83" s="5989"/>
      <c r="AE83" s="5991"/>
      <c r="AF83" s="5989"/>
      <c r="AG83" s="5991"/>
      <c r="AH83" s="5989"/>
      <c r="AI83" s="5992"/>
      <c r="AJ83" s="5275"/>
      <c r="AK83" s="5281"/>
      <c r="AL83" s="5993"/>
      <c r="AM83" s="5281"/>
      <c r="AN83" s="5281"/>
      <c r="AO83" s="615" t="str">
        <f t="shared" si="55"/>
        <v/>
      </c>
      <c r="BO83" s="5810" t="str">
        <f>IF(AND(E83&gt;0,AJ83="")," *  No olvide digitar la variable Gestantes. Digite Cero si no tiene.",IF(AJ83&gt;E83,"  * La variable Gestantes No puede ser mayor al Total Mujeres.",""))</f>
        <v/>
      </c>
      <c r="BP83" s="5810" t="str">
        <f t="shared" si="57"/>
        <v/>
      </c>
      <c r="BQ83" s="5810" t="str">
        <f t="shared" si="58"/>
        <v/>
      </c>
      <c r="BR83" s="5810" t="str">
        <f t="shared" si="59"/>
        <v/>
      </c>
      <c r="BS83" s="5810" t="str">
        <f t="shared" si="60"/>
        <v/>
      </c>
      <c r="BU83" s="5811">
        <f t="shared" si="61"/>
        <v>0</v>
      </c>
      <c r="BV83" s="5811">
        <f t="shared" si="62"/>
        <v>0</v>
      </c>
      <c r="BW83" s="5811">
        <f t="shared" si="63"/>
        <v>0</v>
      </c>
      <c r="BX83" s="5811">
        <f t="shared" si="64"/>
        <v>0</v>
      </c>
      <c r="BY83" s="5811">
        <f t="shared" si="65"/>
        <v>0</v>
      </c>
    </row>
    <row r="84" spans="1:77" ht="18" customHeight="1">
      <c r="A84" s="992" t="s">
        <v>544</v>
      </c>
      <c r="B84" s="960"/>
      <c r="C84" s="960"/>
      <c r="D84" s="960"/>
      <c r="E84" s="960"/>
      <c r="F84" s="960"/>
    </row>
    <row r="85" spans="1:77" ht="31.15" customHeight="1">
      <c r="A85" s="7560" t="s">
        <v>306</v>
      </c>
      <c r="B85" s="7561"/>
      <c r="C85" s="7562" t="s">
        <v>545</v>
      </c>
      <c r="D85" s="7563" t="s">
        <v>546</v>
      </c>
      <c r="E85" s="7551" t="s">
        <v>547</v>
      </c>
      <c r="F85" s="7562" t="s">
        <v>548</v>
      </c>
    </row>
    <row r="86" spans="1:77" ht="24.6" customHeight="1">
      <c r="A86" s="7560"/>
      <c r="B86" s="7561"/>
      <c r="C86" s="7562"/>
      <c r="D86" s="7563"/>
      <c r="E86" s="7551"/>
      <c r="F86" s="7562"/>
    </row>
    <row r="87" spans="1:77" ht="15" customHeight="1">
      <c r="A87" s="7573" t="s">
        <v>549</v>
      </c>
      <c r="B87" s="7574"/>
      <c r="C87" s="7574"/>
      <c r="D87" s="7574"/>
      <c r="E87" s="7574"/>
      <c r="F87" s="7575"/>
    </row>
    <row r="88" spans="1:77" ht="15" customHeight="1">
      <c r="A88" s="1499" t="s">
        <v>550</v>
      </c>
      <c r="B88" s="5994"/>
      <c r="C88" s="5995"/>
      <c r="D88" s="5996"/>
      <c r="E88" s="5805"/>
      <c r="F88" s="5995"/>
    </row>
    <row r="89" spans="1:77" ht="15" customHeight="1">
      <c r="A89" s="5534" t="s">
        <v>551</v>
      </c>
      <c r="B89" s="5997"/>
      <c r="C89" s="5998"/>
      <c r="D89" s="5999"/>
      <c r="E89" s="5815"/>
      <c r="F89" s="5998"/>
    </row>
    <row r="90" spans="1:77" ht="15" customHeight="1">
      <c r="A90" s="5534" t="s">
        <v>552</v>
      </c>
      <c r="B90" s="5997"/>
      <c r="C90" s="5998"/>
      <c r="D90" s="5999"/>
      <c r="E90" s="5815"/>
      <c r="F90" s="5998"/>
    </row>
    <row r="91" spans="1:77" ht="15" customHeight="1">
      <c r="A91" s="5534" t="s">
        <v>553</v>
      </c>
      <c r="B91" s="5997"/>
      <c r="C91" s="5998"/>
      <c r="D91" s="5999"/>
      <c r="E91" s="5815"/>
      <c r="F91" s="5998"/>
    </row>
    <row r="92" spans="1:77" ht="15" customHeight="1">
      <c r="A92" s="5608" t="s">
        <v>554</v>
      </c>
      <c r="B92" s="6000"/>
      <c r="C92" s="5933"/>
      <c r="D92" s="6001"/>
      <c r="E92" s="6002"/>
      <c r="F92" s="5933"/>
    </row>
    <row r="93" spans="1:77" ht="15" customHeight="1">
      <c r="A93" s="7573" t="s">
        <v>555</v>
      </c>
      <c r="B93" s="7574"/>
      <c r="C93" s="7574"/>
      <c r="D93" s="7574"/>
      <c r="E93" s="7574"/>
      <c r="F93" s="7575"/>
    </row>
    <row r="94" spans="1:77" ht="15" customHeight="1">
      <c r="A94" s="1522" t="s">
        <v>556</v>
      </c>
      <c r="B94" s="6003"/>
      <c r="C94" s="5995"/>
      <c r="D94" s="5996"/>
      <c r="E94" s="5805"/>
      <c r="F94" s="5995"/>
    </row>
    <row r="95" spans="1:77" ht="15" customHeight="1">
      <c r="A95" s="1527" t="s">
        <v>557</v>
      </c>
      <c r="B95" s="6004"/>
      <c r="C95" s="5998"/>
      <c r="D95" s="5999"/>
      <c r="E95" s="5815"/>
      <c r="F95" s="5998"/>
    </row>
    <row r="96" spans="1:77" ht="21.6" customHeight="1">
      <c r="A96" s="6005" t="s">
        <v>558</v>
      </c>
      <c r="B96" s="5574"/>
      <c r="C96" s="6006"/>
      <c r="D96" s="6001"/>
      <c r="E96" s="5894"/>
      <c r="F96" s="6006"/>
    </row>
    <row r="97" spans="1:18" ht="21.6" customHeight="1">
      <c r="A97" s="992" t="s">
        <v>559</v>
      </c>
      <c r="B97" s="960"/>
      <c r="C97" s="960"/>
      <c r="D97" s="960"/>
      <c r="E97" s="960"/>
    </row>
    <row r="98" spans="1:18" ht="21.6" customHeight="1">
      <c r="A98" s="7560" t="s">
        <v>306</v>
      </c>
      <c r="B98" s="7562" t="s">
        <v>77</v>
      </c>
      <c r="C98" s="7562" t="s">
        <v>545</v>
      </c>
      <c r="D98" s="7562" t="s">
        <v>546</v>
      </c>
      <c r="E98" s="7551" t="s">
        <v>560</v>
      </c>
    </row>
    <row r="99" spans="1:18" ht="21.6" customHeight="1">
      <c r="A99" s="7560"/>
      <c r="B99" s="7562"/>
      <c r="C99" s="7562"/>
      <c r="D99" s="7562"/>
      <c r="E99" s="7551"/>
    </row>
    <row r="100" spans="1:18" ht="15" customHeight="1">
      <c r="A100" s="6007" t="s">
        <v>549</v>
      </c>
      <c r="B100" s="6008"/>
      <c r="C100" s="6008"/>
      <c r="D100" s="6008"/>
      <c r="E100" s="6009"/>
    </row>
    <row r="101" spans="1:18" ht="15" customHeight="1">
      <c r="A101" s="1499" t="s">
        <v>550</v>
      </c>
      <c r="B101" s="6010">
        <f>SUM(C101:E101)</f>
        <v>0</v>
      </c>
      <c r="C101" s="5995"/>
      <c r="D101" s="5995"/>
      <c r="E101" s="5805"/>
    </row>
    <row r="102" spans="1:18" ht="15" customHeight="1">
      <c r="A102" s="5534" t="s">
        <v>551</v>
      </c>
      <c r="B102" s="6011">
        <f t="shared" ref="B102:B105" si="66">SUM(C102:E102)</f>
        <v>0</v>
      </c>
      <c r="C102" s="5998"/>
      <c r="D102" s="5998"/>
      <c r="E102" s="5815"/>
    </row>
    <row r="103" spans="1:18" ht="15" customHeight="1">
      <c r="A103" s="5534" t="s">
        <v>552</v>
      </c>
      <c r="B103" s="6011">
        <f t="shared" si="66"/>
        <v>0</v>
      </c>
      <c r="C103" s="5998"/>
      <c r="D103" s="5998"/>
      <c r="E103" s="5815"/>
    </row>
    <row r="104" spans="1:18" ht="15" customHeight="1">
      <c r="A104" s="5534" t="s">
        <v>553</v>
      </c>
      <c r="B104" s="6011">
        <f t="shared" si="66"/>
        <v>0</v>
      </c>
      <c r="C104" s="5998"/>
      <c r="D104" s="5998"/>
      <c r="E104" s="5815"/>
    </row>
    <row r="105" spans="1:18" ht="15" customHeight="1">
      <c r="A105" s="5608" t="s">
        <v>554</v>
      </c>
      <c r="B105" s="6012">
        <f t="shared" si="66"/>
        <v>0</v>
      </c>
      <c r="C105" s="5933"/>
      <c r="D105" s="6006"/>
      <c r="E105" s="6002"/>
    </row>
    <row r="106" spans="1:18" ht="15" customHeight="1">
      <c r="A106" s="6007" t="s">
        <v>555</v>
      </c>
      <c r="B106" s="6008"/>
      <c r="C106" s="6008"/>
      <c r="D106" s="6008"/>
      <c r="E106" s="6009"/>
    </row>
    <row r="107" spans="1:18" ht="15" customHeight="1">
      <c r="A107" s="1522" t="s">
        <v>556</v>
      </c>
      <c r="B107" s="6010">
        <f>SUM(C107:E107)</f>
        <v>0</v>
      </c>
      <c r="C107" s="5995"/>
      <c r="D107" s="5995"/>
      <c r="E107" s="5805"/>
    </row>
    <row r="108" spans="1:18" ht="15" customHeight="1">
      <c r="A108" s="1527" t="s">
        <v>557</v>
      </c>
      <c r="B108" s="6011">
        <f t="shared" ref="B108:B109" si="67">SUM(C108:E108)</f>
        <v>0</v>
      </c>
      <c r="C108" s="5998"/>
      <c r="D108" s="5998"/>
      <c r="E108" s="5815"/>
    </row>
    <row r="109" spans="1:18" ht="20.25" customHeight="1">
      <c r="A109" s="6005" t="s">
        <v>558</v>
      </c>
      <c r="B109" s="6013">
        <f t="shared" si="67"/>
        <v>0</v>
      </c>
      <c r="C109" s="6006"/>
      <c r="D109" s="6006"/>
      <c r="E109" s="5894"/>
    </row>
    <row r="110" spans="1:18" ht="18" customHeight="1">
      <c r="A110" s="7576" t="s">
        <v>561</v>
      </c>
      <c r="B110" s="7576"/>
      <c r="C110" s="7576"/>
      <c r="D110" s="7576"/>
      <c r="E110" s="7576"/>
      <c r="F110" s="7577"/>
      <c r="G110" s="6014"/>
      <c r="H110" s="6014"/>
      <c r="I110" s="6014"/>
      <c r="J110" s="6014"/>
      <c r="K110" s="6014"/>
      <c r="L110" s="6014"/>
      <c r="M110" s="6014"/>
      <c r="N110" s="6014"/>
      <c r="O110" s="6014"/>
    </row>
    <row r="111" spans="1:18" ht="24" customHeight="1">
      <c r="A111" s="7519" t="s">
        <v>562</v>
      </c>
      <c r="B111" s="7510" t="s">
        <v>563</v>
      </c>
      <c r="C111" s="7522"/>
      <c r="D111" s="7523"/>
      <c r="E111" s="7510" t="s">
        <v>564</v>
      </c>
      <c r="F111" s="7523"/>
      <c r="G111" s="7510" t="s">
        <v>565</v>
      </c>
      <c r="H111" s="7511"/>
      <c r="I111" s="7565" t="s">
        <v>566</v>
      </c>
      <c r="J111" s="7566"/>
      <c r="K111" s="7514" t="s">
        <v>567</v>
      </c>
      <c r="L111" s="7569" t="s">
        <v>568</v>
      </c>
      <c r="M111" s="7570"/>
      <c r="N111" s="7514"/>
      <c r="O111" s="7569" t="s">
        <v>569</v>
      </c>
      <c r="P111" s="7514"/>
      <c r="Q111" s="7569" t="s">
        <v>570</v>
      </c>
      <c r="R111" s="7514"/>
    </row>
    <row r="112" spans="1:18" ht="21" customHeight="1">
      <c r="A112" s="7520"/>
      <c r="B112" s="7512"/>
      <c r="C112" s="7524"/>
      <c r="D112" s="7525"/>
      <c r="E112" s="7512"/>
      <c r="F112" s="7525"/>
      <c r="G112" s="7512"/>
      <c r="H112" s="7513"/>
      <c r="I112" s="7567"/>
      <c r="J112" s="7568"/>
      <c r="K112" s="7515"/>
      <c r="L112" s="7571"/>
      <c r="M112" s="7572"/>
      <c r="N112" s="7516"/>
      <c r="O112" s="7571"/>
      <c r="P112" s="7516"/>
      <c r="Q112" s="7571"/>
      <c r="R112" s="7516"/>
    </row>
    <row r="113" spans="1:20" ht="41.25" customHeight="1">
      <c r="A113" s="7521"/>
      <c r="B113" s="6015" t="s">
        <v>571</v>
      </c>
      <c r="C113" s="6015" t="s">
        <v>572</v>
      </c>
      <c r="D113" s="6016" t="s">
        <v>573</v>
      </c>
      <c r="E113" s="6017" t="s">
        <v>574</v>
      </c>
      <c r="F113" s="6018" t="s">
        <v>575</v>
      </c>
      <c r="G113" s="6017" t="s">
        <v>576</v>
      </c>
      <c r="H113" s="6019" t="s">
        <v>577</v>
      </c>
      <c r="I113" s="6020" t="s">
        <v>574</v>
      </c>
      <c r="J113" s="6021" t="s">
        <v>575</v>
      </c>
      <c r="K113" s="7516"/>
      <c r="L113" s="6015" t="s">
        <v>578</v>
      </c>
      <c r="M113" s="6022" t="s">
        <v>572</v>
      </c>
      <c r="N113" s="6023" t="s">
        <v>579</v>
      </c>
      <c r="O113" s="6015" t="s">
        <v>576</v>
      </c>
      <c r="P113" s="6024" t="s">
        <v>577</v>
      </c>
      <c r="Q113" s="6015" t="s">
        <v>580</v>
      </c>
      <c r="R113" s="6024" t="s">
        <v>581</v>
      </c>
    </row>
    <row r="114" spans="1:20" ht="15" customHeight="1">
      <c r="A114" s="6025" t="s">
        <v>582</v>
      </c>
      <c r="B114" s="6026">
        <f>SUM(C114:D114)</f>
        <v>0</v>
      </c>
      <c r="C114" s="6027"/>
      <c r="D114" s="6028"/>
      <c r="E114" s="6027"/>
      <c r="F114" s="6028"/>
      <c r="G114" s="6027"/>
      <c r="H114" s="6029"/>
      <c r="I114" s="6030"/>
      <c r="J114" s="6031"/>
      <c r="K114" s="6028"/>
      <c r="L114" s="6027"/>
      <c r="M114" s="6032"/>
      <c r="N114" s="6033"/>
      <c r="O114" s="6027"/>
      <c r="P114" s="6033"/>
      <c r="Q114" s="6034"/>
      <c r="R114" s="6035"/>
    </row>
    <row r="115" spans="1:20" ht="15" customHeight="1">
      <c r="A115" s="6036" t="s">
        <v>583</v>
      </c>
      <c r="B115" s="6026">
        <f>SUM(C115:D115)</f>
        <v>0</v>
      </c>
      <c r="C115" s="6037"/>
      <c r="D115" s="6038"/>
      <c r="E115" s="6037"/>
      <c r="F115" s="6038"/>
      <c r="G115" s="6037"/>
      <c r="H115" s="6039"/>
      <c r="I115" s="6040"/>
      <c r="J115" s="6041"/>
      <c r="K115" s="6038"/>
      <c r="L115" s="6034"/>
      <c r="M115" s="6042"/>
      <c r="N115" s="6035"/>
      <c r="O115" s="6034"/>
      <c r="P115" s="6035"/>
      <c r="Q115" s="6027"/>
      <c r="R115" s="6033"/>
    </row>
    <row r="116" spans="1:20" ht="15" customHeight="1">
      <c r="A116" s="6036" t="s">
        <v>584</v>
      </c>
      <c r="B116" s="6043">
        <f>SUM(C116:D116)</f>
        <v>0</v>
      </c>
      <c r="C116" s="6044"/>
      <c r="D116" s="6045"/>
      <c r="E116" s="6046"/>
      <c r="F116" s="6045"/>
      <c r="G116" s="6044"/>
      <c r="H116" s="6047"/>
      <c r="I116" s="6048"/>
      <c r="J116" s="6049"/>
      <c r="K116" s="6045"/>
      <c r="L116" s="6050"/>
      <c r="M116" s="6051"/>
      <c r="N116" s="6052"/>
      <c r="O116" s="6053"/>
      <c r="P116" s="6052"/>
      <c r="Q116" s="6044"/>
      <c r="R116" s="6054"/>
    </row>
    <row r="117" spans="1:20" ht="15" customHeight="1">
      <c r="A117" s="6055" t="s">
        <v>77</v>
      </c>
      <c r="B117" s="6056">
        <f>SUM(C117:D117)</f>
        <v>0</v>
      </c>
      <c r="C117" s="6056">
        <f t="shared" ref="C117:K117" si="68">SUM(C114:C116)</f>
        <v>0</v>
      </c>
      <c r="D117" s="6057">
        <f t="shared" si="68"/>
        <v>0</v>
      </c>
      <c r="E117" s="6056">
        <f t="shared" si="68"/>
        <v>0</v>
      </c>
      <c r="F117" s="6057">
        <f t="shared" si="68"/>
        <v>0</v>
      </c>
      <c r="G117" s="6056">
        <f t="shared" si="68"/>
        <v>0</v>
      </c>
      <c r="H117" s="6058">
        <f t="shared" si="68"/>
        <v>0</v>
      </c>
      <c r="I117" s="6059">
        <f t="shared" si="68"/>
        <v>0</v>
      </c>
      <c r="J117" s="6060">
        <f t="shared" si="68"/>
        <v>0</v>
      </c>
      <c r="K117" s="6057">
        <f t="shared" si="68"/>
        <v>0</v>
      </c>
      <c r="L117" s="6056">
        <f>SUM(L114)</f>
        <v>0</v>
      </c>
      <c r="M117" s="6061">
        <f t="shared" ref="M117:P117" si="69">SUM(M114)</f>
        <v>0</v>
      </c>
      <c r="N117" s="6062">
        <f>SUM(N114)</f>
        <v>0</v>
      </c>
      <c r="O117" s="6056">
        <f t="shared" si="69"/>
        <v>0</v>
      </c>
      <c r="P117" s="6062">
        <f t="shared" si="69"/>
        <v>0</v>
      </c>
      <c r="Q117" s="6056">
        <f>SUM(Q115:Q116)</f>
        <v>0</v>
      </c>
      <c r="R117" s="6061">
        <f>SUM(R115:R116)</f>
        <v>0</v>
      </c>
    </row>
    <row r="118" spans="1:20" ht="15" customHeight="1">
      <c r="A118" s="7517" t="s">
        <v>585</v>
      </c>
      <c r="B118" s="7517"/>
      <c r="C118" s="7517"/>
      <c r="D118" s="7517"/>
      <c r="E118" s="7517"/>
      <c r="F118" s="7518"/>
      <c r="G118" s="6063"/>
      <c r="H118" s="6063"/>
      <c r="I118" s="6063"/>
      <c r="J118" s="6063"/>
      <c r="K118" s="6063"/>
      <c r="L118" s="6064"/>
      <c r="M118" s="6064"/>
      <c r="N118" s="6064"/>
      <c r="O118" s="6064"/>
      <c r="P118" s="6064"/>
      <c r="Q118" s="6064"/>
      <c r="R118" s="6064"/>
    </row>
    <row r="119" spans="1:20" ht="15" customHeight="1">
      <c r="A119" s="7519" t="s">
        <v>562</v>
      </c>
      <c r="B119" s="7510" t="s">
        <v>563</v>
      </c>
      <c r="C119" s="7522"/>
      <c r="D119" s="7523"/>
      <c r="E119" s="7510" t="s">
        <v>564</v>
      </c>
      <c r="F119" s="7522"/>
      <c r="G119" s="7522"/>
      <c r="H119" s="7523"/>
      <c r="I119" s="7510" t="s">
        <v>565</v>
      </c>
      <c r="J119" s="7511"/>
      <c r="K119" s="7514" t="s">
        <v>586</v>
      </c>
      <c r="L119" s="7510" t="s">
        <v>587</v>
      </c>
      <c r="M119" s="7523"/>
      <c r="N119" s="6064"/>
      <c r="O119" s="6064"/>
      <c r="P119" s="6064"/>
      <c r="Q119" s="6064"/>
      <c r="R119" s="6064"/>
      <c r="S119" s="6064"/>
      <c r="T119" s="6064"/>
    </row>
    <row r="120" spans="1:20" ht="15" customHeight="1">
      <c r="A120" s="7520"/>
      <c r="B120" s="7512"/>
      <c r="C120" s="7524"/>
      <c r="D120" s="7525"/>
      <c r="E120" s="7512"/>
      <c r="F120" s="7524"/>
      <c r="G120" s="7524"/>
      <c r="H120" s="7525"/>
      <c r="I120" s="7512"/>
      <c r="J120" s="7513"/>
      <c r="K120" s="7515"/>
      <c r="L120" s="7512"/>
      <c r="M120" s="7525"/>
      <c r="N120" s="6064"/>
      <c r="O120" s="6064"/>
      <c r="P120" s="6064"/>
      <c r="Q120" s="6064"/>
      <c r="R120" s="6064"/>
      <c r="S120" s="6064"/>
      <c r="T120" s="6064"/>
    </row>
    <row r="121" spans="1:20" ht="63.75" customHeight="1">
      <c r="A121" s="7521"/>
      <c r="B121" s="6015" t="s">
        <v>571</v>
      </c>
      <c r="C121" s="6015" t="s">
        <v>572</v>
      </c>
      <c r="D121" s="6016" t="s">
        <v>573</v>
      </c>
      <c r="E121" s="6017" t="s">
        <v>574</v>
      </c>
      <c r="F121" s="6018" t="s">
        <v>575</v>
      </c>
      <c r="G121" s="6017" t="s">
        <v>588</v>
      </c>
      <c r="H121" s="6018" t="s">
        <v>589</v>
      </c>
      <c r="I121" s="6017" t="s">
        <v>576</v>
      </c>
      <c r="J121" s="6019" t="s">
        <v>577</v>
      </c>
      <c r="K121" s="7516"/>
      <c r="L121" s="6017" t="s">
        <v>590</v>
      </c>
      <c r="M121" s="6065" t="s">
        <v>591</v>
      </c>
      <c r="N121" s="6064"/>
      <c r="O121" s="6064"/>
      <c r="P121" s="6064"/>
      <c r="Q121" s="6064"/>
      <c r="R121" s="6064"/>
      <c r="S121" s="6064"/>
      <c r="T121" s="6064"/>
    </row>
    <row r="122" spans="1:20" ht="15" customHeight="1">
      <c r="A122" s="6025" t="s">
        <v>592</v>
      </c>
      <c r="B122" s="6026">
        <f>SUM(C122:D122)</f>
        <v>0</v>
      </c>
      <c r="C122" s="6027"/>
      <c r="D122" s="6028"/>
      <c r="E122" s="6066"/>
      <c r="F122" s="6067"/>
      <c r="G122" s="6066"/>
      <c r="H122" s="6067"/>
      <c r="I122" s="6027"/>
      <c r="J122" s="6029"/>
      <c r="K122" s="6067"/>
      <c r="L122" s="6027"/>
      <c r="M122" s="6033"/>
      <c r="N122" s="6064"/>
      <c r="O122" s="6064"/>
      <c r="P122" s="6064"/>
      <c r="Q122" s="6064"/>
      <c r="R122" s="6064"/>
      <c r="S122" s="6064"/>
      <c r="T122" s="6064"/>
    </row>
    <row r="123" spans="1:20" ht="15" customHeight="1">
      <c r="A123" s="6036" t="s">
        <v>593</v>
      </c>
      <c r="B123" s="6026">
        <f t="shared" ref="B123:B124" si="70">SUM(C123:D123)</f>
        <v>0</v>
      </c>
      <c r="C123" s="6037"/>
      <c r="D123" s="6038"/>
      <c r="E123" s="6037"/>
      <c r="F123" s="6038"/>
      <c r="G123" s="6037"/>
      <c r="H123" s="6038"/>
      <c r="I123" s="6037"/>
      <c r="J123" s="6039"/>
      <c r="K123" s="6038"/>
      <c r="L123" s="6037"/>
      <c r="M123" s="6068"/>
      <c r="N123" s="6064"/>
      <c r="O123" s="6064"/>
      <c r="P123" s="6064"/>
      <c r="Q123" s="6064"/>
      <c r="R123" s="6064"/>
      <c r="S123" s="6064"/>
      <c r="T123" s="6064"/>
    </row>
    <row r="124" spans="1:20" ht="15" customHeight="1">
      <c r="A124" s="6069" t="s">
        <v>560</v>
      </c>
      <c r="B124" s="6043">
        <f t="shared" si="70"/>
        <v>0</v>
      </c>
      <c r="C124" s="6044"/>
      <c r="D124" s="6070"/>
      <c r="E124" s="6050"/>
      <c r="F124" s="6071"/>
      <c r="G124" s="6050"/>
      <c r="H124" s="6071"/>
      <c r="I124" s="6044"/>
      <c r="J124" s="6072"/>
      <c r="K124" s="6071"/>
      <c r="L124" s="6044"/>
      <c r="M124" s="6054"/>
      <c r="N124" s="6064"/>
      <c r="O124" s="6064"/>
      <c r="P124" s="6064"/>
      <c r="Q124" s="6064"/>
      <c r="R124" s="6064"/>
      <c r="S124" s="6064"/>
      <c r="T124" s="6064"/>
    </row>
    <row r="125" spans="1:20" ht="18" customHeight="1">
      <c r="A125" s="5920" t="s">
        <v>594</v>
      </c>
      <c r="B125" s="6073"/>
      <c r="C125" s="6073"/>
      <c r="D125" s="6074"/>
      <c r="E125" s="6075"/>
      <c r="F125" s="6075"/>
      <c r="G125" s="6075"/>
      <c r="H125" s="6075"/>
      <c r="I125" s="6076"/>
      <c r="J125" s="5790"/>
      <c r="K125" s="6076"/>
      <c r="L125" s="5790"/>
      <c r="M125" s="6077"/>
    </row>
    <row r="126" spans="1:20" ht="15" customHeight="1">
      <c r="A126" s="7578" t="s">
        <v>595</v>
      </c>
      <c r="B126" s="7519" t="s">
        <v>596</v>
      </c>
      <c r="C126" s="7580" t="s">
        <v>597</v>
      </c>
      <c r="D126" s="7581"/>
      <c r="E126" s="7581"/>
      <c r="F126" s="7581"/>
      <c r="G126" s="7581"/>
      <c r="H126" s="7581"/>
      <c r="I126" s="7581"/>
      <c r="J126" s="7581"/>
      <c r="K126" s="7581"/>
      <c r="L126" s="7582"/>
      <c r="M126" s="7519" t="s">
        <v>598</v>
      </c>
    </row>
    <row r="127" spans="1:20" ht="38.450000000000003" customHeight="1">
      <c r="A127" s="7579"/>
      <c r="B127" s="7521"/>
      <c r="C127" s="5527" t="s">
        <v>64</v>
      </c>
      <c r="D127" s="5528" t="s">
        <v>599</v>
      </c>
      <c r="E127" s="5528" t="s">
        <v>98</v>
      </c>
      <c r="F127" s="5528" t="s">
        <v>65</v>
      </c>
      <c r="G127" s="5528" t="s">
        <v>105</v>
      </c>
      <c r="H127" s="1515" t="s">
        <v>195</v>
      </c>
      <c r="I127" s="1515" t="s">
        <v>600</v>
      </c>
      <c r="J127" s="5528" t="s">
        <v>601</v>
      </c>
      <c r="K127" s="1515" t="s">
        <v>602</v>
      </c>
      <c r="L127" s="5532" t="s">
        <v>603</v>
      </c>
      <c r="M127" s="7521"/>
    </row>
    <row r="128" spans="1:20" ht="15" customHeight="1">
      <c r="A128" s="1712" t="s">
        <v>604</v>
      </c>
      <c r="B128" s="6028"/>
      <c r="C128" s="6027"/>
      <c r="D128" s="6078"/>
      <c r="E128" s="6078"/>
      <c r="F128" s="6078"/>
      <c r="G128" s="6078"/>
      <c r="H128" s="6078"/>
      <c r="I128" s="6078"/>
      <c r="J128" s="6078"/>
      <c r="K128" s="6078"/>
      <c r="L128" s="6028"/>
      <c r="M128" s="6079"/>
    </row>
    <row r="129" spans="1:76" ht="15" customHeight="1">
      <c r="A129" s="1637" t="s">
        <v>605</v>
      </c>
      <c r="B129" s="6045"/>
      <c r="C129" s="6046"/>
      <c r="D129" s="6080"/>
      <c r="E129" s="6080"/>
      <c r="F129" s="6080"/>
      <c r="G129" s="6080"/>
      <c r="H129" s="6080"/>
      <c r="I129" s="6080"/>
      <c r="J129" s="6080"/>
      <c r="K129" s="6080"/>
      <c r="L129" s="6045"/>
      <c r="M129" s="6081"/>
    </row>
    <row r="130" spans="1:76" ht="15" customHeight="1">
      <c r="A130" s="1639" t="s">
        <v>606</v>
      </c>
      <c r="B130" s="6070"/>
      <c r="C130" s="6044"/>
      <c r="D130" s="6082"/>
      <c r="E130" s="6082"/>
      <c r="F130" s="6082"/>
      <c r="G130" s="6082"/>
      <c r="H130" s="6082"/>
      <c r="I130" s="6082"/>
      <c r="J130" s="6082"/>
      <c r="K130" s="6082"/>
      <c r="L130" s="6070"/>
      <c r="M130" s="6083"/>
    </row>
    <row r="131" spans="1:76" ht="18" customHeight="1">
      <c r="A131" s="992" t="s">
        <v>607</v>
      </c>
      <c r="B131" s="6084"/>
      <c r="C131" s="6084"/>
      <c r="D131" s="6084"/>
      <c r="E131" s="6084"/>
      <c r="F131" s="6084"/>
      <c r="G131" s="6084"/>
      <c r="H131" s="6084"/>
      <c r="I131" s="6084"/>
      <c r="J131" s="6084"/>
      <c r="K131" s="6084"/>
      <c r="L131" s="6084"/>
      <c r="M131" s="6084"/>
      <c r="N131" s="6084"/>
      <c r="O131" s="6084"/>
      <c r="P131" s="6084"/>
      <c r="Q131" s="6084"/>
      <c r="R131" s="6084"/>
      <c r="S131" s="6084"/>
      <c r="T131" s="6084"/>
      <c r="U131" s="6084"/>
      <c r="V131" s="6084"/>
      <c r="W131" s="6084"/>
      <c r="X131" s="6084"/>
      <c r="Y131" s="6084"/>
      <c r="Z131" s="6084"/>
      <c r="AA131" s="6084"/>
      <c r="AB131" s="6084"/>
      <c r="AC131" s="6084"/>
      <c r="AD131" s="6084"/>
      <c r="AE131" s="6084"/>
      <c r="AF131" s="6084"/>
      <c r="AG131" s="6084"/>
      <c r="AH131" s="6084"/>
      <c r="AI131" s="6084"/>
      <c r="AJ131" s="6084"/>
      <c r="AK131" s="6084"/>
      <c r="AL131" s="6084"/>
      <c r="AM131" s="6084"/>
      <c r="AN131" s="6084"/>
      <c r="AO131" s="6085"/>
      <c r="AP131" s="6085"/>
      <c r="AQ131" s="5976"/>
      <c r="AR131" s="5976"/>
    </row>
    <row r="132" spans="1:76" ht="15" customHeight="1">
      <c r="A132" s="7583" t="s">
        <v>608</v>
      </c>
      <c r="B132" s="7584" t="s">
        <v>28</v>
      </c>
      <c r="C132" s="7527"/>
      <c r="D132" s="7528"/>
      <c r="E132" s="7585" t="s">
        <v>101</v>
      </c>
      <c r="F132" s="7586"/>
      <c r="G132" s="7586"/>
      <c r="H132" s="7586"/>
      <c r="I132" s="7586"/>
      <c r="J132" s="7586"/>
      <c r="K132" s="7586"/>
      <c r="L132" s="7586"/>
      <c r="M132" s="7586"/>
      <c r="N132" s="7586"/>
      <c r="O132" s="7586"/>
      <c r="P132" s="7586"/>
      <c r="Q132" s="7586"/>
      <c r="R132" s="7586"/>
      <c r="S132" s="7586"/>
      <c r="T132" s="7586"/>
      <c r="U132" s="7586"/>
      <c r="V132" s="7586"/>
      <c r="W132" s="7586"/>
      <c r="X132" s="7586"/>
      <c r="Y132" s="7586"/>
      <c r="Z132" s="7586"/>
      <c r="AA132" s="7586"/>
      <c r="AB132" s="7586"/>
      <c r="AC132" s="7586"/>
      <c r="AD132" s="7586"/>
      <c r="AE132" s="7586"/>
      <c r="AF132" s="7586"/>
      <c r="AG132" s="7586"/>
      <c r="AH132" s="7586"/>
      <c r="AI132" s="7586"/>
      <c r="AJ132" s="7586"/>
      <c r="AK132" s="7586"/>
      <c r="AL132" s="7586"/>
      <c r="AM132" s="7586"/>
      <c r="AN132" s="7587"/>
      <c r="AO132" s="7494" t="s">
        <v>609</v>
      </c>
      <c r="AP132" s="7227" t="s">
        <v>460</v>
      </c>
      <c r="AQ132" s="7589" t="s">
        <v>34</v>
      </c>
      <c r="AR132" s="7592" t="s">
        <v>35</v>
      </c>
    </row>
    <row r="133" spans="1:76" ht="21" customHeight="1">
      <c r="A133" s="7176"/>
      <c r="B133" s="7200"/>
      <c r="C133" s="7529"/>
      <c r="D133" s="7530"/>
      <c r="E133" s="7550" t="s">
        <v>479</v>
      </c>
      <c r="F133" s="7588"/>
      <c r="G133" s="7585" t="s">
        <v>480</v>
      </c>
      <c r="H133" s="7588"/>
      <c r="I133" s="7585" t="s">
        <v>331</v>
      </c>
      <c r="J133" s="7588"/>
      <c r="K133" s="7585" t="s">
        <v>94</v>
      </c>
      <c r="L133" s="7588"/>
      <c r="M133" s="7585" t="s">
        <v>44</v>
      </c>
      <c r="N133" s="7588"/>
      <c r="O133" s="7585" t="s">
        <v>45</v>
      </c>
      <c r="P133" s="7588"/>
      <c r="Q133" s="7586" t="s">
        <v>46</v>
      </c>
      <c r="R133" s="7588"/>
      <c r="S133" s="7585" t="s">
        <v>47</v>
      </c>
      <c r="T133" s="7588"/>
      <c r="U133" s="7585" t="s">
        <v>48</v>
      </c>
      <c r="V133" s="7588"/>
      <c r="W133" s="7585" t="s">
        <v>49</v>
      </c>
      <c r="X133" s="7588"/>
      <c r="Y133" s="7585" t="s">
        <v>50</v>
      </c>
      <c r="Z133" s="7588"/>
      <c r="AA133" s="7585" t="s">
        <v>51</v>
      </c>
      <c r="AB133" s="7588"/>
      <c r="AC133" s="7585" t="s">
        <v>52</v>
      </c>
      <c r="AD133" s="7588"/>
      <c r="AE133" s="7585" t="s">
        <v>53</v>
      </c>
      <c r="AF133" s="7588"/>
      <c r="AG133" s="7585" t="s">
        <v>54</v>
      </c>
      <c r="AH133" s="7588"/>
      <c r="AI133" s="7585" t="s">
        <v>55</v>
      </c>
      <c r="AJ133" s="7588"/>
      <c r="AK133" s="7585" t="s">
        <v>56</v>
      </c>
      <c r="AL133" s="7588"/>
      <c r="AM133" s="7586" t="s">
        <v>481</v>
      </c>
      <c r="AN133" s="7587"/>
      <c r="AO133" s="7171"/>
      <c r="AP133" s="7153"/>
      <c r="AQ133" s="7590"/>
      <c r="AR133" s="7593"/>
    </row>
    <row r="134" spans="1:76" ht="26.25" customHeight="1">
      <c r="A134" s="7177"/>
      <c r="B134" s="6086" t="s">
        <v>79</v>
      </c>
      <c r="C134" s="5956" t="s">
        <v>58</v>
      </c>
      <c r="D134" s="1566" t="s">
        <v>59</v>
      </c>
      <c r="E134" s="5954" t="s">
        <v>58</v>
      </c>
      <c r="F134" s="6087" t="s">
        <v>59</v>
      </c>
      <c r="G134" s="5954" t="s">
        <v>58</v>
      </c>
      <c r="H134" s="6087" t="s">
        <v>59</v>
      </c>
      <c r="I134" s="5954" t="s">
        <v>58</v>
      </c>
      <c r="J134" s="6087" t="s">
        <v>59</v>
      </c>
      <c r="K134" s="5954" t="s">
        <v>58</v>
      </c>
      <c r="L134" s="6087" t="s">
        <v>59</v>
      </c>
      <c r="M134" s="5954" t="s">
        <v>58</v>
      </c>
      <c r="N134" s="6087" t="s">
        <v>59</v>
      </c>
      <c r="O134" s="5954" t="s">
        <v>58</v>
      </c>
      <c r="P134" s="6087" t="s">
        <v>59</v>
      </c>
      <c r="Q134" s="5954" t="s">
        <v>58</v>
      </c>
      <c r="R134" s="6087" t="s">
        <v>59</v>
      </c>
      <c r="S134" s="5954" t="s">
        <v>58</v>
      </c>
      <c r="T134" s="6087" t="s">
        <v>59</v>
      </c>
      <c r="U134" s="5954" t="s">
        <v>58</v>
      </c>
      <c r="V134" s="6087" t="s">
        <v>59</v>
      </c>
      <c r="W134" s="5954" t="s">
        <v>58</v>
      </c>
      <c r="X134" s="6087" t="s">
        <v>59</v>
      </c>
      <c r="Y134" s="5954" t="s">
        <v>58</v>
      </c>
      <c r="Z134" s="6087" t="s">
        <v>59</v>
      </c>
      <c r="AA134" s="5954" t="s">
        <v>58</v>
      </c>
      <c r="AB134" s="6087" t="s">
        <v>59</v>
      </c>
      <c r="AC134" s="5954" t="s">
        <v>58</v>
      </c>
      <c r="AD134" s="6087" t="s">
        <v>59</v>
      </c>
      <c r="AE134" s="5954" t="s">
        <v>58</v>
      </c>
      <c r="AF134" s="6087" t="s">
        <v>59</v>
      </c>
      <c r="AG134" s="5954" t="s">
        <v>58</v>
      </c>
      <c r="AH134" s="6087" t="s">
        <v>59</v>
      </c>
      <c r="AI134" s="5954" t="s">
        <v>58</v>
      </c>
      <c r="AJ134" s="6087" t="s">
        <v>59</v>
      </c>
      <c r="AK134" s="5954" t="s">
        <v>58</v>
      </c>
      <c r="AL134" s="6087" t="s">
        <v>59</v>
      </c>
      <c r="AM134" s="5954" t="s">
        <v>58</v>
      </c>
      <c r="AN134" s="6088" t="s">
        <v>59</v>
      </c>
      <c r="AO134" s="7495"/>
      <c r="AP134" s="7491"/>
      <c r="AQ134" s="7591"/>
      <c r="AR134" s="7594"/>
    </row>
    <row r="135" spans="1:76" ht="24.75" customHeight="1">
      <c r="A135" s="6089" t="s">
        <v>610</v>
      </c>
      <c r="B135" s="1637">
        <f>SUM(C135:D135)</f>
        <v>0</v>
      </c>
      <c r="C135" s="1721">
        <f>SUM(E135+G135+I135+K135+M135+O135+Q135+S135+U135+W135+Y135+AA135+AC135+AE135+AG135+AI135+AK135+AM135)</f>
        <v>0</v>
      </c>
      <c r="D135" s="6090">
        <f t="shared" ref="C135:D137" si="71">SUM(F135+H135+J135+L135+N135+P135+R135+T135+V135+X135+Z135+AB135+AD135+AF135+AH135+AJ135+AL135+AN135)</f>
        <v>0</v>
      </c>
      <c r="E135" s="5831"/>
      <c r="F135" s="6002"/>
      <c r="G135" s="5831"/>
      <c r="H135" s="6091"/>
      <c r="I135" s="5831"/>
      <c r="J135" s="6091"/>
      <c r="K135" s="5831"/>
      <c r="L135" s="6091"/>
      <c r="M135" s="5831"/>
      <c r="N135" s="6091"/>
      <c r="O135" s="5831"/>
      <c r="P135" s="6091"/>
      <c r="Q135" s="6092"/>
      <c r="R135" s="6091"/>
      <c r="S135" s="5831"/>
      <c r="T135" s="6091"/>
      <c r="U135" s="5831"/>
      <c r="V135" s="6091"/>
      <c r="W135" s="5831"/>
      <c r="X135" s="6091"/>
      <c r="Y135" s="5831"/>
      <c r="Z135" s="6091"/>
      <c r="AA135" s="5831"/>
      <c r="AB135" s="6091"/>
      <c r="AC135" s="5831"/>
      <c r="AD135" s="6091"/>
      <c r="AE135" s="5831"/>
      <c r="AF135" s="6091"/>
      <c r="AG135" s="5831"/>
      <c r="AH135" s="6091"/>
      <c r="AI135" s="5831"/>
      <c r="AJ135" s="6091"/>
      <c r="AK135" s="5831"/>
      <c r="AL135" s="6091"/>
      <c r="AM135" s="5934"/>
      <c r="AN135" s="6093"/>
      <c r="AO135" s="5874"/>
      <c r="AP135" s="5875"/>
      <c r="AQ135" s="5870"/>
      <c r="AR135" s="5808"/>
      <c r="AS135" s="615" t="str">
        <f>BO135&amp;BP135&amp;BQ135&amp;BR135&amp;BS135</f>
        <v/>
      </c>
      <c r="BO135" s="5810" t="str">
        <f>IF(AND(B135&gt;0,AO135="")," * No olvide digitar la variable Beneficiarios. Digite Cero si no tiene.",IF(AO135&gt;B135,"  * La variable Beneficiarios No puede ser mayor al Total.",""))</f>
        <v/>
      </c>
      <c r="BP135" s="5810" t="str">
        <f>IF(AND(D135&gt;0,AP135="")," * No olvide digitar la variable Gestantes. Digite Cero si no tiene.",IF(AP135&gt;D135,"  * La variable Gestantes No puede ser mayor al Total Mujeres.",""))</f>
        <v/>
      </c>
      <c r="BQ135" s="5810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10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11">
        <f>IF(AND(B135&gt;0,AO135=""),1,IF(AO135&gt;B135,1,0))</f>
        <v>0</v>
      </c>
      <c r="BV135" s="5811">
        <f>IF(AND(D135&gt;0,AP135=""),1,IF(AP135&gt;D135,1,0))</f>
        <v>0</v>
      </c>
      <c r="BW135" s="5811">
        <f>IF(AND(B135&gt;0,AQ135=""),1,IF(AQ135&gt;B135,1,0))</f>
        <v>0</v>
      </c>
      <c r="BX135" s="5811">
        <f>IF(AND(B135&gt;0,AR135=""),1,IF(AR135&gt;B135,1,0))</f>
        <v>0</v>
      </c>
    </row>
    <row r="136" spans="1:76" ht="15" customHeight="1">
      <c r="A136" s="1577" t="s">
        <v>611</v>
      </c>
      <c r="B136" s="1637">
        <f>SUM(C136:D136)</f>
        <v>0</v>
      </c>
      <c r="C136" s="1721">
        <f t="shared" si="71"/>
        <v>0</v>
      </c>
      <c r="D136" s="6090">
        <f t="shared" si="71"/>
        <v>0</v>
      </c>
      <c r="E136" s="5814"/>
      <c r="F136" s="5815"/>
      <c r="G136" s="5814"/>
      <c r="H136" s="5816"/>
      <c r="I136" s="5814"/>
      <c r="J136" s="5816"/>
      <c r="K136" s="5814"/>
      <c r="L136" s="5816"/>
      <c r="M136" s="5814"/>
      <c r="N136" s="5816"/>
      <c r="O136" s="5814"/>
      <c r="P136" s="5816"/>
      <c r="Q136" s="5878"/>
      <c r="R136" s="5816"/>
      <c r="S136" s="5814"/>
      <c r="T136" s="5816"/>
      <c r="U136" s="5814"/>
      <c r="V136" s="5816"/>
      <c r="W136" s="5814"/>
      <c r="X136" s="5816"/>
      <c r="Y136" s="5814"/>
      <c r="Z136" s="5816"/>
      <c r="AA136" s="5814"/>
      <c r="AB136" s="5816"/>
      <c r="AC136" s="5814"/>
      <c r="AD136" s="5816"/>
      <c r="AE136" s="5814"/>
      <c r="AF136" s="5816"/>
      <c r="AG136" s="5814"/>
      <c r="AH136" s="5816"/>
      <c r="AI136" s="5814"/>
      <c r="AJ136" s="5816"/>
      <c r="AK136" s="5814"/>
      <c r="AL136" s="5816"/>
      <c r="AM136" s="5879"/>
      <c r="AN136" s="5825"/>
      <c r="AO136" s="5820"/>
      <c r="AP136" s="5821"/>
      <c r="AQ136" s="5876"/>
      <c r="AR136" s="5875"/>
      <c r="AS136" s="615" t="str">
        <f t="shared" ref="AS136:AS137" si="72">BO136&amp;BP136&amp;BQ136&amp;BR136&amp;BS136</f>
        <v/>
      </c>
      <c r="BO136" s="5810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10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10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10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11">
        <f t="shared" ref="BU136:BU137" si="77">IF(AND(B136&gt;0,AO136=""),1,IF(AO136&gt;B136,1,0))</f>
        <v>0</v>
      </c>
      <c r="BV136" s="5811">
        <f t="shared" ref="BV136:BV137" si="78">IF(AND(D136&gt;0,AP136=""),1,IF(AP136&gt;D136,1,0))</f>
        <v>0</v>
      </c>
      <c r="BW136" s="5811">
        <f t="shared" ref="BW136:BW137" si="79">IF(AND(B136&gt;0,AQ136=""),1,IF(AQ136&gt;B136,1,0))</f>
        <v>0</v>
      </c>
      <c r="BX136" s="5811">
        <f t="shared" ref="BX136:BX137" si="80">IF(AND(B136&gt;0,AR136=""),1,IF(AR136&gt;B136,1,0))</f>
        <v>0</v>
      </c>
    </row>
    <row r="137" spans="1:76" ht="15" customHeight="1">
      <c r="A137" s="1580" t="s">
        <v>612</v>
      </c>
      <c r="B137" s="1639">
        <f>SUM(C137:D137)</f>
        <v>0</v>
      </c>
      <c r="C137" s="1662">
        <f t="shared" si="71"/>
        <v>0</v>
      </c>
      <c r="D137" s="6094">
        <f t="shared" si="71"/>
        <v>0</v>
      </c>
      <c r="E137" s="5854"/>
      <c r="F137" s="5855"/>
      <c r="G137" s="5854"/>
      <c r="H137" s="5853"/>
      <c r="I137" s="5854"/>
      <c r="J137" s="5853"/>
      <c r="K137" s="5854"/>
      <c r="L137" s="5853"/>
      <c r="M137" s="5854"/>
      <c r="N137" s="5853"/>
      <c r="O137" s="5854"/>
      <c r="P137" s="5853"/>
      <c r="Q137" s="6095"/>
      <c r="R137" s="5853"/>
      <c r="S137" s="5854"/>
      <c r="T137" s="5853"/>
      <c r="U137" s="5854"/>
      <c r="V137" s="5853"/>
      <c r="W137" s="5854"/>
      <c r="X137" s="5853"/>
      <c r="Y137" s="5854"/>
      <c r="Z137" s="5853"/>
      <c r="AA137" s="5854"/>
      <c r="AB137" s="5853"/>
      <c r="AC137" s="5854"/>
      <c r="AD137" s="5853"/>
      <c r="AE137" s="5854"/>
      <c r="AF137" s="5853"/>
      <c r="AG137" s="5854"/>
      <c r="AH137" s="5853"/>
      <c r="AI137" s="5854"/>
      <c r="AJ137" s="5853"/>
      <c r="AK137" s="5854"/>
      <c r="AL137" s="5853"/>
      <c r="AM137" s="5943"/>
      <c r="AN137" s="5858"/>
      <c r="AO137" s="5859"/>
      <c r="AP137" s="5860"/>
      <c r="AQ137" s="6096"/>
      <c r="AR137" s="5860"/>
      <c r="AS137" s="615" t="str">
        <f t="shared" si="72"/>
        <v/>
      </c>
      <c r="BO137" s="5810" t="str">
        <f t="shared" si="73"/>
        <v/>
      </c>
      <c r="BP137" s="5810" t="str">
        <f t="shared" si="74"/>
        <v/>
      </c>
      <c r="BQ137" s="5810" t="str">
        <f t="shared" si="75"/>
        <v/>
      </c>
      <c r="BR137" s="5810" t="str">
        <f t="shared" si="76"/>
        <v/>
      </c>
      <c r="BU137" s="5811">
        <f t="shared" si="77"/>
        <v>0</v>
      </c>
      <c r="BV137" s="5811">
        <f t="shared" si="78"/>
        <v>0</v>
      </c>
      <c r="BW137" s="5811">
        <f t="shared" si="79"/>
        <v>0</v>
      </c>
      <c r="BX137" s="5811">
        <f t="shared" si="80"/>
        <v>0</v>
      </c>
    </row>
    <row r="138" spans="1:76" ht="18" customHeight="1">
      <c r="A138" s="992" t="s">
        <v>613</v>
      </c>
      <c r="B138" s="6097"/>
      <c r="C138" s="6097"/>
      <c r="D138" s="960"/>
      <c r="E138" s="6097"/>
      <c r="F138" s="960"/>
      <c r="G138" s="960"/>
      <c r="H138" s="960"/>
      <c r="I138" s="960"/>
      <c r="J138" s="960"/>
      <c r="K138" s="960"/>
    </row>
    <row r="139" spans="1:76" ht="15" customHeight="1">
      <c r="A139" s="7595" t="s">
        <v>614</v>
      </c>
      <c r="B139" s="7543"/>
      <c r="C139" s="7583" t="s">
        <v>77</v>
      </c>
      <c r="D139" s="7585" t="s">
        <v>29</v>
      </c>
      <c r="E139" s="7586"/>
      <c r="F139" s="7586"/>
      <c r="G139" s="7586"/>
      <c r="H139" s="7588"/>
      <c r="I139" s="7595" t="s">
        <v>460</v>
      </c>
      <c r="J139" s="7494" t="s">
        <v>36</v>
      </c>
      <c r="K139" s="7596" t="s">
        <v>37</v>
      </c>
    </row>
    <row r="140" spans="1:76" ht="35.450000000000003" customHeight="1">
      <c r="A140" s="7261"/>
      <c r="B140" s="7262"/>
      <c r="C140" s="7177"/>
      <c r="D140" s="6098" t="s">
        <v>615</v>
      </c>
      <c r="E140" s="1515" t="s">
        <v>616</v>
      </c>
      <c r="F140" s="1515" t="s">
        <v>617</v>
      </c>
      <c r="G140" s="1515" t="s">
        <v>618</v>
      </c>
      <c r="H140" s="5532" t="s">
        <v>619</v>
      </c>
      <c r="I140" s="7261"/>
      <c r="J140" s="7495"/>
      <c r="K140" s="7597"/>
    </row>
    <row r="141" spans="1:76" ht="15" customHeight="1">
      <c r="A141" s="7600" t="s">
        <v>620</v>
      </c>
      <c r="B141" s="6100" t="s">
        <v>621</v>
      </c>
      <c r="C141" s="1654">
        <f>SUM(D141:H141)</f>
        <v>0</v>
      </c>
      <c r="D141" s="6101"/>
      <c r="E141" s="6102"/>
      <c r="F141" s="6102"/>
      <c r="G141" s="6102"/>
      <c r="H141" s="6103"/>
      <c r="I141" s="6104"/>
      <c r="J141" s="6105"/>
      <c r="K141" s="6106"/>
      <c r="L141" s="615" t="str">
        <f>BO141&amp;BP141&amp;BQ141</f>
        <v/>
      </c>
      <c r="BO141" s="65"/>
      <c r="BP141" s="5937" t="str">
        <f>IF(AND(C141&gt;0,J141="")," * No olvide digitar la variable Pueblos originarios. Digite Cero si no tiene.",IF(J141&gt;C141," * La variable Pueblos originarios No puede ser mayor al Total.",""))</f>
        <v/>
      </c>
      <c r="BQ141" s="5937" t="str">
        <f>IF(AND(C141&gt;0,K141="")," * No olvide digitar la variable Migrantes. Digite Cero si no tiene.",IF(K141&gt;C141," * La variable Migrantes No puede ser mayor al Total.",""))</f>
        <v/>
      </c>
      <c r="BV141" s="5811">
        <f>IF(AND(C141&gt;0,J141=""),1,IF(J141&gt;C141,1,0))</f>
        <v>0</v>
      </c>
      <c r="BW141" s="5811">
        <f>IF(AND(C141&gt;0,K141=""),1,IF(K141&gt;C141,1,0))</f>
        <v>0</v>
      </c>
    </row>
    <row r="142" spans="1:76" ht="24" customHeight="1">
      <c r="A142" s="7197"/>
      <c r="B142" s="5535" t="s">
        <v>622</v>
      </c>
      <c r="C142" s="6107">
        <f>SUM(D142:H142)</f>
        <v>0</v>
      </c>
      <c r="D142" s="6108"/>
      <c r="E142" s="6109"/>
      <c r="F142" s="6109"/>
      <c r="G142" s="6109"/>
      <c r="H142" s="6110"/>
      <c r="I142" s="6104"/>
      <c r="J142" s="6111"/>
      <c r="K142" s="6112"/>
      <c r="L142" s="615" t="str">
        <f t="shared" ref="L142:L145" si="81">BO142&amp;BP142&amp;BQ142</f>
        <v/>
      </c>
      <c r="BO142" s="65"/>
      <c r="BP142" s="5937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37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11">
        <f t="shared" ref="BV142:BV149" si="84">IF(AND(C142&gt;0,J142=""),1,IF(J142&gt;C142,1,0))</f>
        <v>0</v>
      </c>
      <c r="BW142" s="5811">
        <f t="shared" ref="BW142:BW149" si="85">IF(AND(C142&gt;0,K142=""),1,IF(K142&gt;C142,1,0))</f>
        <v>0</v>
      </c>
    </row>
    <row r="143" spans="1:76" ht="15" customHeight="1">
      <c r="A143" s="7601"/>
      <c r="B143" s="5536" t="s">
        <v>623</v>
      </c>
      <c r="C143" s="6113">
        <f>SUM(D143:H143)</f>
        <v>0</v>
      </c>
      <c r="D143" s="6114"/>
      <c r="E143" s="6115"/>
      <c r="F143" s="6115"/>
      <c r="G143" s="6115"/>
      <c r="H143" s="6116"/>
      <c r="I143" s="6104"/>
      <c r="J143" s="6117"/>
      <c r="K143" s="6118"/>
      <c r="L143" s="615" t="str">
        <f t="shared" si="81"/>
        <v/>
      </c>
      <c r="BO143" s="65"/>
      <c r="BP143" s="5937" t="str">
        <f t="shared" si="82"/>
        <v/>
      </c>
      <c r="BQ143" s="5937" t="str">
        <f t="shared" si="83"/>
        <v/>
      </c>
      <c r="BV143" s="5811">
        <f t="shared" si="84"/>
        <v>0</v>
      </c>
      <c r="BW143" s="5811">
        <f t="shared" si="85"/>
        <v>0</v>
      </c>
    </row>
    <row r="144" spans="1:76" ht="23.25" customHeight="1">
      <c r="A144" s="7600" t="s">
        <v>624</v>
      </c>
      <c r="B144" s="6119" t="s">
        <v>625</v>
      </c>
      <c r="C144" s="1654">
        <f>SUM(I144)</f>
        <v>0</v>
      </c>
      <c r="D144" s="6066"/>
      <c r="E144" s="6120"/>
      <c r="F144" s="6120"/>
      <c r="G144" s="6120"/>
      <c r="H144" s="6121"/>
      <c r="I144" s="6122"/>
      <c r="J144" s="6123"/>
      <c r="K144" s="6124"/>
      <c r="L144" s="615" t="str">
        <f t="shared" si="81"/>
        <v/>
      </c>
      <c r="BO144" s="5810" t="str">
        <f>IF(AND(C144&gt;0,I144="")," * No olvide digitar la variable Gestantes. Digite Cero si no tiene.",IF(I144&gt;C144,"  * La variable Pueblos Gestantes No puede ser mayor al Total.",""))</f>
        <v/>
      </c>
      <c r="BP144" s="5937" t="str">
        <f t="shared" si="82"/>
        <v/>
      </c>
      <c r="BQ144" s="5937" t="str">
        <f t="shared" si="83"/>
        <v/>
      </c>
      <c r="BU144" s="5811">
        <f>IF(AND(C144&gt;0,I144=""),1,IF(I144&gt;C144,1,0))</f>
        <v>0</v>
      </c>
      <c r="BV144" s="5811">
        <f t="shared" si="84"/>
        <v>0</v>
      </c>
      <c r="BW144" s="5811">
        <f t="shared" si="85"/>
        <v>0</v>
      </c>
    </row>
    <row r="145" spans="1:75" ht="25.5" customHeight="1">
      <c r="A145" s="7601"/>
      <c r="B145" s="6125" t="s">
        <v>626</v>
      </c>
      <c r="C145" s="6113">
        <f>SUM(D145:H145)</f>
        <v>0</v>
      </c>
      <c r="D145" s="6126"/>
      <c r="E145" s="6127"/>
      <c r="F145" s="6127"/>
      <c r="G145" s="6127"/>
      <c r="H145" s="6128"/>
      <c r="I145" s="6129"/>
      <c r="J145" s="6117"/>
      <c r="K145" s="6118"/>
      <c r="L145" s="615" t="str">
        <f t="shared" si="81"/>
        <v/>
      </c>
      <c r="BO145" s="65"/>
      <c r="BP145" s="5937" t="str">
        <f t="shared" si="82"/>
        <v/>
      </c>
      <c r="BQ145" s="5937" t="str">
        <f t="shared" si="83"/>
        <v/>
      </c>
      <c r="BV145" s="5811">
        <f t="shared" si="84"/>
        <v>0</v>
      </c>
      <c r="BW145" s="5811">
        <f t="shared" si="85"/>
        <v>0</v>
      </c>
    </row>
    <row r="146" spans="1:75" ht="15" customHeight="1">
      <c r="A146" s="7197" t="s">
        <v>627</v>
      </c>
      <c r="B146" s="5801" t="s">
        <v>64</v>
      </c>
      <c r="C146" s="1656">
        <f>SUM(D146:I146)</f>
        <v>0</v>
      </c>
      <c r="D146" s="6130"/>
      <c r="E146" s="6131"/>
      <c r="F146" s="6131"/>
      <c r="G146" s="6131"/>
      <c r="H146" s="6103"/>
      <c r="I146" s="6132"/>
      <c r="J146" s="6133"/>
      <c r="K146" s="6134"/>
      <c r="L146" s="615" t="str">
        <f>BO146&amp;BP146&amp;BQ146</f>
        <v/>
      </c>
      <c r="BO146" s="5937" t="str">
        <f>IF(AND(C146&gt;0,I146="")," * No olvide digitar la variable Gestantes. Digite Cero si no tiene.",IF(I146&gt;C146," * La variable Gestantes No puede ser mayor al Total.",""))</f>
        <v/>
      </c>
      <c r="BP146" s="5937" t="str">
        <f t="shared" si="82"/>
        <v/>
      </c>
      <c r="BQ146" s="5937" t="str">
        <f t="shared" si="83"/>
        <v/>
      </c>
      <c r="BR146" s="615" t="str">
        <f>IF(AND(C146&gt;0,I146="")," * No olvide digitar la variable Gestantes. Digite Cero si no tiene.",IF(I146&gt;C146," * La variable Gestantes No puede ser mayor al Total.",""))</f>
        <v/>
      </c>
      <c r="BU146" s="5811">
        <f>IF(AND(C146&gt;0,I146=""),1,IF(I146&gt;C146,1,0))</f>
        <v>0</v>
      </c>
      <c r="BV146" s="5811">
        <f>IF(AND(C146&gt;0,J146=""),1,IF(J146&gt;C146,1,0))</f>
        <v>0</v>
      </c>
      <c r="BW146" s="5811">
        <f>IF(AND(C146&gt;0,K146=""),1,IF(K146&gt;C146,1,0))</f>
        <v>0</v>
      </c>
    </row>
    <row r="147" spans="1:75" ht="15" customHeight="1">
      <c r="A147" s="7197"/>
      <c r="B147" s="5801" t="s">
        <v>65</v>
      </c>
      <c r="C147" s="1656">
        <f>SUM(D147:I147)</f>
        <v>0</v>
      </c>
      <c r="D147" s="6130"/>
      <c r="E147" s="6131"/>
      <c r="F147" s="6131"/>
      <c r="G147" s="6131"/>
      <c r="H147" s="6135"/>
      <c r="I147" s="6132"/>
      <c r="J147" s="6133"/>
      <c r="K147" s="6134"/>
      <c r="L147" s="615" t="str">
        <f t="shared" ref="L147:L149" si="86">BO147&amp;BP147&amp;BQ147</f>
        <v/>
      </c>
      <c r="BO147" s="5937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37" t="str">
        <f t="shared" si="82"/>
        <v/>
      </c>
      <c r="BQ147" s="5937" t="str">
        <f t="shared" si="83"/>
        <v/>
      </c>
      <c r="BU147" s="5811">
        <f>IF(AND(C147&gt;0,I147=""),1,IF(I147&gt;C147,1,0))</f>
        <v>0</v>
      </c>
      <c r="BV147" s="5811">
        <f t="shared" si="84"/>
        <v>0</v>
      </c>
      <c r="BW147" s="5811">
        <f t="shared" si="85"/>
        <v>0</v>
      </c>
    </row>
    <row r="148" spans="1:75" ht="15" customHeight="1">
      <c r="A148" s="7197"/>
      <c r="B148" s="1760" t="s">
        <v>98</v>
      </c>
      <c r="C148" s="1656">
        <f>SUM(D148:I148)</f>
        <v>0</v>
      </c>
      <c r="D148" s="6108"/>
      <c r="E148" s="6109"/>
      <c r="F148" s="6109"/>
      <c r="G148" s="6109"/>
      <c r="H148" s="6110"/>
      <c r="I148" s="6136"/>
      <c r="J148" s="6111"/>
      <c r="K148" s="6112"/>
      <c r="L148" s="615" t="str">
        <f t="shared" si="86"/>
        <v/>
      </c>
      <c r="BO148" s="5937" t="str">
        <f t="shared" si="87"/>
        <v/>
      </c>
      <c r="BP148" s="5937" t="str">
        <f t="shared" si="82"/>
        <v/>
      </c>
      <c r="BQ148" s="5937" t="str">
        <f t="shared" si="83"/>
        <v/>
      </c>
      <c r="BU148" s="5811">
        <f>IF(AND(C148&gt;0,I148=""),1,IF(I148&gt;C148,1,0))</f>
        <v>0</v>
      </c>
      <c r="BV148" s="5811">
        <f t="shared" si="84"/>
        <v>0</v>
      </c>
      <c r="BW148" s="5811">
        <f t="shared" si="85"/>
        <v>0</v>
      </c>
    </row>
    <row r="149" spans="1:75" ht="15" customHeight="1">
      <c r="A149" s="7601"/>
      <c r="B149" s="6137" t="s">
        <v>540</v>
      </c>
      <c r="C149" s="1639">
        <f>SUM(D149:I149)</f>
        <v>0</v>
      </c>
      <c r="D149" s="6114"/>
      <c r="E149" s="6115"/>
      <c r="F149" s="6115"/>
      <c r="G149" s="6115"/>
      <c r="H149" s="6116"/>
      <c r="I149" s="6138"/>
      <c r="J149" s="6117"/>
      <c r="K149" s="6139"/>
      <c r="L149" s="615" t="str">
        <f t="shared" si="86"/>
        <v/>
      </c>
      <c r="BO149" s="5937" t="str">
        <f t="shared" si="87"/>
        <v/>
      </c>
      <c r="BP149" s="5937" t="str">
        <f t="shared" si="82"/>
        <v/>
      </c>
      <c r="BQ149" s="5937" t="str">
        <f t="shared" si="83"/>
        <v/>
      </c>
      <c r="BU149" s="5811">
        <f>IF(AND(C149&gt;0,I149=""),1,IF(I149&gt;C149,1,0))</f>
        <v>0</v>
      </c>
      <c r="BV149" s="5811">
        <f t="shared" si="84"/>
        <v>0</v>
      </c>
      <c r="BW149" s="5811">
        <f t="shared" si="85"/>
        <v>0</v>
      </c>
    </row>
    <row r="150" spans="1:75" ht="18" customHeight="1">
      <c r="A150" s="992" t="s">
        <v>628</v>
      </c>
      <c r="AN150" s="5790"/>
      <c r="AO150" s="5790"/>
    </row>
    <row r="151" spans="1:75" ht="15" customHeight="1">
      <c r="A151" s="7602" t="s">
        <v>27</v>
      </c>
      <c r="B151" s="7602" t="s">
        <v>629</v>
      </c>
      <c r="C151" s="7553" t="s">
        <v>79</v>
      </c>
      <c r="D151" s="7612" t="s">
        <v>58</v>
      </c>
      <c r="E151" s="7543" t="s">
        <v>59</v>
      </c>
      <c r="F151" s="7608" t="s">
        <v>101</v>
      </c>
      <c r="G151" s="7609"/>
      <c r="H151" s="7609"/>
      <c r="I151" s="7609"/>
      <c r="J151" s="7609"/>
      <c r="K151" s="7609"/>
      <c r="L151" s="7609"/>
      <c r="M151" s="7609"/>
      <c r="N151" s="7609"/>
      <c r="O151" s="7609"/>
      <c r="P151" s="7609"/>
      <c r="Q151" s="7609"/>
      <c r="R151" s="7609"/>
      <c r="S151" s="7609"/>
      <c r="T151" s="7609"/>
      <c r="U151" s="7609"/>
      <c r="V151" s="7609"/>
      <c r="W151" s="7609"/>
      <c r="X151" s="7609"/>
      <c r="Y151" s="7609"/>
      <c r="Z151" s="7609"/>
      <c r="AA151" s="7609"/>
      <c r="AB151" s="7609"/>
      <c r="AC151" s="7609"/>
      <c r="AD151" s="7609"/>
      <c r="AE151" s="7609"/>
      <c r="AF151" s="7609"/>
      <c r="AG151" s="7609"/>
      <c r="AH151" s="7609"/>
      <c r="AI151" s="7609"/>
      <c r="AJ151" s="7609"/>
      <c r="AK151" s="7609"/>
      <c r="AL151" s="7609"/>
      <c r="AM151" s="7610"/>
      <c r="AN151" s="7496" t="s">
        <v>36</v>
      </c>
      <c r="AO151" s="7598" t="s">
        <v>37</v>
      </c>
    </row>
    <row r="152" spans="1:75" ht="15" customHeight="1">
      <c r="A152" s="7291"/>
      <c r="B152" s="7291"/>
      <c r="C152" s="7254"/>
      <c r="D152" s="7445"/>
      <c r="E152" s="7475"/>
      <c r="F152" s="7550" t="s">
        <v>348</v>
      </c>
      <c r="G152" s="7599"/>
      <c r="H152" s="7550" t="s">
        <v>331</v>
      </c>
      <c r="I152" s="7599"/>
      <c r="J152" s="7550" t="s">
        <v>94</v>
      </c>
      <c r="K152" s="7599"/>
      <c r="L152" s="7550" t="s">
        <v>44</v>
      </c>
      <c r="M152" s="7599"/>
      <c r="N152" s="7550" t="s">
        <v>45</v>
      </c>
      <c r="O152" s="7599"/>
      <c r="P152" s="7552" t="s">
        <v>46</v>
      </c>
      <c r="Q152" s="7599"/>
      <c r="R152" s="7550" t="s">
        <v>47</v>
      </c>
      <c r="S152" s="7599"/>
      <c r="T152" s="7550" t="s">
        <v>48</v>
      </c>
      <c r="U152" s="7599"/>
      <c r="V152" s="7550" t="s">
        <v>49</v>
      </c>
      <c r="W152" s="7599"/>
      <c r="X152" s="7550" t="s">
        <v>50</v>
      </c>
      <c r="Y152" s="7599"/>
      <c r="Z152" s="7550" t="s">
        <v>51</v>
      </c>
      <c r="AA152" s="7599"/>
      <c r="AB152" s="7550" t="s">
        <v>52</v>
      </c>
      <c r="AC152" s="7599"/>
      <c r="AD152" s="7550" t="s">
        <v>53</v>
      </c>
      <c r="AE152" s="7599"/>
      <c r="AF152" s="7550" t="s">
        <v>54</v>
      </c>
      <c r="AG152" s="7599"/>
      <c r="AH152" s="7550" t="s">
        <v>55</v>
      </c>
      <c r="AI152" s="7599"/>
      <c r="AJ152" s="7550" t="s">
        <v>56</v>
      </c>
      <c r="AK152" s="7599"/>
      <c r="AL152" s="7550" t="s">
        <v>57</v>
      </c>
      <c r="AM152" s="7604"/>
      <c r="AN152" s="7182"/>
      <c r="AO152" s="7176"/>
    </row>
    <row r="153" spans="1:75" ht="15" customHeight="1">
      <c r="A153" s="7603"/>
      <c r="B153" s="7603"/>
      <c r="C153" s="7255"/>
      <c r="D153" s="7367"/>
      <c r="E153" s="7262"/>
      <c r="F153" s="5954" t="s">
        <v>466</v>
      </c>
      <c r="G153" s="5955" t="s">
        <v>59</v>
      </c>
      <c r="H153" s="5954" t="s">
        <v>466</v>
      </c>
      <c r="I153" s="5955" t="s">
        <v>59</v>
      </c>
      <c r="J153" s="5954" t="s">
        <v>466</v>
      </c>
      <c r="K153" s="5955" t="s">
        <v>59</v>
      </c>
      <c r="L153" s="5954" t="s">
        <v>466</v>
      </c>
      <c r="M153" s="5955" t="s">
        <v>59</v>
      </c>
      <c r="N153" s="5954" t="s">
        <v>466</v>
      </c>
      <c r="O153" s="5955" t="s">
        <v>59</v>
      </c>
      <c r="P153" s="5954" t="s">
        <v>466</v>
      </c>
      <c r="Q153" s="5955" t="s">
        <v>59</v>
      </c>
      <c r="R153" s="5954" t="s">
        <v>466</v>
      </c>
      <c r="S153" s="5955" t="s">
        <v>59</v>
      </c>
      <c r="T153" s="5954" t="s">
        <v>466</v>
      </c>
      <c r="U153" s="5955" t="s">
        <v>59</v>
      </c>
      <c r="V153" s="5954" t="s">
        <v>466</v>
      </c>
      <c r="W153" s="5955" t="s">
        <v>59</v>
      </c>
      <c r="X153" s="5954" t="s">
        <v>466</v>
      </c>
      <c r="Y153" s="5955" t="s">
        <v>59</v>
      </c>
      <c r="Z153" s="5954" t="s">
        <v>466</v>
      </c>
      <c r="AA153" s="5955" t="s">
        <v>59</v>
      </c>
      <c r="AB153" s="5954" t="s">
        <v>466</v>
      </c>
      <c r="AC153" s="5955" t="s">
        <v>59</v>
      </c>
      <c r="AD153" s="5954" t="s">
        <v>466</v>
      </c>
      <c r="AE153" s="5955" t="s">
        <v>59</v>
      </c>
      <c r="AF153" s="5954" t="s">
        <v>466</v>
      </c>
      <c r="AG153" s="5955" t="s">
        <v>59</v>
      </c>
      <c r="AH153" s="5954" t="s">
        <v>466</v>
      </c>
      <c r="AI153" s="5955" t="s">
        <v>59</v>
      </c>
      <c r="AJ153" s="5954" t="s">
        <v>466</v>
      </c>
      <c r="AK153" s="5955" t="s">
        <v>59</v>
      </c>
      <c r="AL153" s="5954" t="s">
        <v>466</v>
      </c>
      <c r="AM153" s="6142" t="s">
        <v>59</v>
      </c>
      <c r="AN153" s="7541"/>
      <c r="AO153" s="7597"/>
    </row>
    <row r="154" spans="1:75" ht="15" customHeight="1">
      <c r="A154" s="7600" t="s">
        <v>64</v>
      </c>
      <c r="B154" s="1712" t="s">
        <v>630</v>
      </c>
      <c r="C154" s="1654">
        <f>SUM(D154:E154)</f>
        <v>0</v>
      </c>
      <c r="D154" s="6143">
        <f>+F154+H154+J154+L154+N154+P154+R154+T154+V154+X154+Z154+AB154+AD154+AF154+AH154+AJ154+AL154</f>
        <v>0</v>
      </c>
      <c r="E154" s="6144">
        <f>+G154+I154+K154+M154+O154+Q154+S154+U154+W154+Y154+AA154+AC154+AE154+AG154+AI154+AK154+AM154</f>
        <v>0</v>
      </c>
      <c r="F154" s="5804"/>
      <c r="G154" s="5805"/>
      <c r="H154" s="5804"/>
      <c r="I154" s="5805"/>
      <c r="J154" s="5804"/>
      <c r="K154" s="5805"/>
      <c r="L154" s="5804"/>
      <c r="M154" s="5805"/>
      <c r="N154" s="5804"/>
      <c r="O154" s="5805"/>
      <c r="P154" s="5804"/>
      <c r="Q154" s="5805"/>
      <c r="R154" s="5804"/>
      <c r="S154" s="5805"/>
      <c r="T154" s="5804"/>
      <c r="U154" s="5805"/>
      <c r="V154" s="5804"/>
      <c r="W154" s="5805"/>
      <c r="X154" s="5804"/>
      <c r="Y154" s="5805"/>
      <c r="Z154" s="5804"/>
      <c r="AA154" s="5805"/>
      <c r="AB154" s="5804"/>
      <c r="AC154" s="5805"/>
      <c r="AD154" s="5804"/>
      <c r="AE154" s="5805"/>
      <c r="AF154" s="5804"/>
      <c r="AG154" s="5805"/>
      <c r="AH154" s="5804"/>
      <c r="AI154" s="5805"/>
      <c r="AJ154" s="5804"/>
      <c r="AK154" s="5805"/>
      <c r="AL154" s="5804"/>
      <c r="AM154" s="6145"/>
      <c r="AN154" s="6146"/>
      <c r="AO154" s="6147"/>
      <c r="AP154" s="615" t="str">
        <f>BO154&amp;BP154</f>
        <v/>
      </c>
      <c r="BO154" s="5810" t="str">
        <f>IF(AND(C154&gt;0,AN154=""),"  * No olvide digitar la variable Pueblos originarios. Digite Cero si no tiene.",IF(AN154&gt;C154,"  * La variable Pueblos originarios No puede ser mayor al Total.",""))</f>
        <v/>
      </c>
      <c r="BP154" s="5810" t="str">
        <f>IF(AND(C154&gt;0,AO154=""),"  * No olvide digitar la variable Migrantes. Digite Cero si no tiene.",IF(AO154&gt;C154,"  * La variable Migrantes No puede ser mayor al Total.",""))</f>
        <v/>
      </c>
      <c r="BQ154" s="5937"/>
      <c r="BR154" s="5937"/>
      <c r="BS154" s="5937"/>
      <c r="BU154" s="5811">
        <f>IF(AND(C154&gt;0,AN154=""),1,IF(AN154&gt;C154,1,0))</f>
        <v>0</v>
      </c>
      <c r="BV154" s="5811">
        <f>IF(AND(C154&gt;0,AO154=""),1,IF(AO154&gt;C154,1,0))</f>
        <v>0</v>
      </c>
    </row>
    <row r="155" spans="1:75" ht="15" customHeight="1">
      <c r="A155" s="7197"/>
      <c r="B155" s="1637" t="s">
        <v>631</v>
      </c>
      <c r="C155" s="6107">
        <f>SUM(D155:E155)</f>
        <v>0</v>
      </c>
      <c r="D155" s="1721">
        <f t="shared" ref="D155:E167" si="88">+F155+H155+J155+L155+N155+P155+R155+T155+V155+X155+Z155+AB155+AD155+AF155+AH155+AJ155+AL155</f>
        <v>0</v>
      </c>
      <c r="E155" s="1577">
        <f t="shared" si="88"/>
        <v>0</v>
      </c>
      <c r="F155" s="5831"/>
      <c r="G155" s="6002"/>
      <c r="H155" s="5831"/>
      <c r="I155" s="6002"/>
      <c r="J155" s="5831"/>
      <c r="K155" s="6002"/>
      <c r="L155" s="5831"/>
      <c r="M155" s="6002"/>
      <c r="N155" s="5831"/>
      <c r="O155" s="6002"/>
      <c r="P155" s="5831"/>
      <c r="Q155" s="6002"/>
      <c r="R155" s="5831"/>
      <c r="S155" s="6002"/>
      <c r="T155" s="5831"/>
      <c r="U155" s="6002"/>
      <c r="V155" s="5831"/>
      <c r="W155" s="6002"/>
      <c r="X155" s="5831"/>
      <c r="Y155" s="6002"/>
      <c r="Z155" s="5831"/>
      <c r="AA155" s="6002"/>
      <c r="AB155" s="5831"/>
      <c r="AC155" s="6002"/>
      <c r="AD155" s="5831"/>
      <c r="AE155" s="6002"/>
      <c r="AF155" s="5831"/>
      <c r="AG155" s="6002"/>
      <c r="AH155" s="5831"/>
      <c r="AI155" s="6002"/>
      <c r="AJ155" s="5831"/>
      <c r="AK155" s="6002"/>
      <c r="AL155" s="5831"/>
      <c r="AM155" s="6148"/>
      <c r="AN155" s="5934"/>
      <c r="AO155" s="5933"/>
      <c r="AP155" s="615" t="str">
        <f t="shared" ref="AP155:AP167" si="89">BO155&amp;BP155</f>
        <v/>
      </c>
      <c r="BO155" s="5810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10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37"/>
      <c r="BR155" s="5937"/>
      <c r="BS155" s="5937"/>
      <c r="BU155" s="5811">
        <f t="shared" ref="BU155:BU167" si="92">IF(AND(C155&gt;0,AN155=""),1,IF(AN155&gt;C155,1,0))</f>
        <v>0</v>
      </c>
      <c r="BV155" s="5811">
        <f t="shared" ref="BV155:BV167" si="93">IF(AND(C155&gt;0,AO155=""),1,IF(AO155&gt;C155,1,0))</f>
        <v>0</v>
      </c>
    </row>
    <row r="156" spans="1:75" ht="15" customHeight="1">
      <c r="A156" s="7197"/>
      <c r="B156" s="1637" t="s">
        <v>632</v>
      </c>
      <c r="C156" s="6107">
        <f t="shared" ref="C156:C167" si="94">SUM(D156:E156)</f>
        <v>0</v>
      </c>
      <c r="D156" s="1721">
        <f t="shared" si="88"/>
        <v>0</v>
      </c>
      <c r="E156" s="1577">
        <f t="shared" si="88"/>
        <v>0</v>
      </c>
      <c r="F156" s="5814"/>
      <c r="G156" s="5815"/>
      <c r="H156" s="5814"/>
      <c r="I156" s="5815"/>
      <c r="J156" s="5814"/>
      <c r="K156" s="5815"/>
      <c r="L156" s="5814"/>
      <c r="M156" s="5815"/>
      <c r="N156" s="5814"/>
      <c r="O156" s="5815"/>
      <c r="P156" s="5814"/>
      <c r="Q156" s="5815"/>
      <c r="R156" s="5814"/>
      <c r="S156" s="5815"/>
      <c r="T156" s="5814"/>
      <c r="U156" s="5815"/>
      <c r="V156" s="5814"/>
      <c r="W156" s="5815"/>
      <c r="X156" s="5814"/>
      <c r="Y156" s="5815"/>
      <c r="Z156" s="5814"/>
      <c r="AA156" s="5815"/>
      <c r="AB156" s="5814"/>
      <c r="AC156" s="5815"/>
      <c r="AD156" s="5814"/>
      <c r="AE156" s="5815"/>
      <c r="AF156" s="5814"/>
      <c r="AG156" s="5815"/>
      <c r="AH156" s="5814"/>
      <c r="AI156" s="5815"/>
      <c r="AJ156" s="5814"/>
      <c r="AK156" s="5815"/>
      <c r="AL156" s="5814"/>
      <c r="AM156" s="6149"/>
      <c r="AN156" s="6150"/>
      <c r="AO156" s="6151"/>
      <c r="AP156" s="615" t="str">
        <f t="shared" si="89"/>
        <v/>
      </c>
      <c r="BO156" s="5810" t="str">
        <f t="shared" si="90"/>
        <v/>
      </c>
      <c r="BP156" s="5810" t="str">
        <f t="shared" si="91"/>
        <v/>
      </c>
      <c r="BQ156" s="5937"/>
      <c r="BR156" s="5937"/>
      <c r="BS156" s="5937"/>
      <c r="BU156" s="5811">
        <f t="shared" si="92"/>
        <v>0</v>
      </c>
      <c r="BV156" s="5811">
        <f t="shared" si="93"/>
        <v>0</v>
      </c>
    </row>
    <row r="157" spans="1:75" ht="15" customHeight="1">
      <c r="A157" s="7197"/>
      <c r="B157" s="1637" t="s">
        <v>633</v>
      </c>
      <c r="C157" s="6107">
        <f>SUM(D157:E157)</f>
        <v>0</v>
      </c>
      <c r="D157" s="1721">
        <f t="shared" si="88"/>
        <v>0</v>
      </c>
      <c r="E157" s="1577">
        <f t="shared" si="88"/>
        <v>0</v>
      </c>
      <c r="F157" s="5814"/>
      <c r="G157" s="5815"/>
      <c r="H157" s="5814"/>
      <c r="I157" s="5815"/>
      <c r="J157" s="5814"/>
      <c r="K157" s="5815"/>
      <c r="L157" s="5814"/>
      <c r="M157" s="5815"/>
      <c r="N157" s="5814"/>
      <c r="O157" s="5815"/>
      <c r="P157" s="5814"/>
      <c r="Q157" s="5815"/>
      <c r="R157" s="5814"/>
      <c r="S157" s="5815"/>
      <c r="T157" s="5814"/>
      <c r="U157" s="5815"/>
      <c r="V157" s="5814"/>
      <c r="W157" s="5815"/>
      <c r="X157" s="5814"/>
      <c r="Y157" s="5815"/>
      <c r="Z157" s="5814"/>
      <c r="AA157" s="5815"/>
      <c r="AB157" s="5814"/>
      <c r="AC157" s="5815"/>
      <c r="AD157" s="5814"/>
      <c r="AE157" s="5815"/>
      <c r="AF157" s="5814"/>
      <c r="AG157" s="5815"/>
      <c r="AH157" s="5814"/>
      <c r="AI157" s="5815"/>
      <c r="AJ157" s="5814"/>
      <c r="AK157" s="5815"/>
      <c r="AL157" s="5814"/>
      <c r="AM157" s="6149"/>
      <c r="AN157" s="6150"/>
      <c r="AO157" s="6151"/>
      <c r="AP157" s="615" t="str">
        <f t="shared" si="89"/>
        <v/>
      </c>
      <c r="BO157" s="5810" t="str">
        <f t="shared" si="90"/>
        <v/>
      </c>
      <c r="BP157" s="5810" t="str">
        <f t="shared" si="91"/>
        <v/>
      </c>
      <c r="BQ157" s="5937"/>
      <c r="BR157" s="5937"/>
      <c r="BS157" s="5937"/>
      <c r="BU157" s="5811">
        <f t="shared" si="92"/>
        <v>0</v>
      </c>
      <c r="BV157" s="5811">
        <f t="shared" si="93"/>
        <v>0</v>
      </c>
    </row>
    <row r="158" spans="1:75" ht="15" customHeight="1">
      <c r="A158" s="7197"/>
      <c r="B158" s="1637" t="s">
        <v>634</v>
      </c>
      <c r="C158" s="6107">
        <f t="shared" si="94"/>
        <v>0</v>
      </c>
      <c r="D158" s="1721">
        <f t="shared" si="88"/>
        <v>0</v>
      </c>
      <c r="E158" s="1577">
        <f t="shared" si="88"/>
        <v>0</v>
      </c>
      <c r="F158" s="5814"/>
      <c r="G158" s="5815"/>
      <c r="H158" s="5814"/>
      <c r="I158" s="5815"/>
      <c r="J158" s="5814"/>
      <c r="K158" s="5815"/>
      <c r="L158" s="5814"/>
      <c r="M158" s="5815"/>
      <c r="N158" s="5814"/>
      <c r="O158" s="5815"/>
      <c r="P158" s="5814"/>
      <c r="Q158" s="5815"/>
      <c r="R158" s="5814"/>
      <c r="S158" s="5815"/>
      <c r="T158" s="5814"/>
      <c r="U158" s="5815"/>
      <c r="V158" s="5814"/>
      <c r="W158" s="5815"/>
      <c r="X158" s="5814"/>
      <c r="Y158" s="5815"/>
      <c r="Z158" s="5814"/>
      <c r="AA158" s="5815"/>
      <c r="AB158" s="5814"/>
      <c r="AC158" s="5815"/>
      <c r="AD158" s="5814"/>
      <c r="AE158" s="5815"/>
      <c r="AF158" s="5814"/>
      <c r="AG158" s="5815"/>
      <c r="AH158" s="5814"/>
      <c r="AI158" s="5815"/>
      <c r="AJ158" s="5814"/>
      <c r="AK158" s="5815"/>
      <c r="AL158" s="5814"/>
      <c r="AM158" s="6149"/>
      <c r="AN158" s="6150"/>
      <c r="AO158" s="6151"/>
      <c r="AP158" s="615" t="str">
        <f t="shared" si="89"/>
        <v/>
      </c>
      <c r="BO158" s="5810" t="str">
        <f t="shared" si="90"/>
        <v/>
      </c>
      <c r="BP158" s="5810" t="str">
        <f t="shared" si="91"/>
        <v/>
      </c>
      <c r="BQ158" s="5937"/>
      <c r="BR158" s="5937"/>
      <c r="BS158" s="5937"/>
      <c r="BU158" s="5811">
        <f t="shared" si="92"/>
        <v>0</v>
      </c>
      <c r="BV158" s="5811">
        <f t="shared" si="93"/>
        <v>0</v>
      </c>
    </row>
    <row r="159" spans="1:75" ht="15" customHeight="1">
      <c r="A159" s="7197"/>
      <c r="B159" s="1637" t="s">
        <v>635</v>
      </c>
      <c r="C159" s="6107">
        <f t="shared" si="94"/>
        <v>0</v>
      </c>
      <c r="D159" s="1721">
        <f t="shared" si="88"/>
        <v>0</v>
      </c>
      <c r="E159" s="1577">
        <f t="shared" si="88"/>
        <v>0</v>
      </c>
      <c r="F159" s="5846"/>
      <c r="G159" s="5847"/>
      <c r="H159" s="5846"/>
      <c r="I159" s="5847"/>
      <c r="J159" s="5846"/>
      <c r="K159" s="5847"/>
      <c r="L159" s="5846"/>
      <c r="M159" s="5847"/>
      <c r="N159" s="5846"/>
      <c r="O159" s="5847"/>
      <c r="P159" s="5846"/>
      <c r="Q159" s="5847"/>
      <c r="R159" s="5846"/>
      <c r="S159" s="5847"/>
      <c r="T159" s="5846"/>
      <c r="U159" s="5847"/>
      <c r="V159" s="5846"/>
      <c r="W159" s="5847"/>
      <c r="X159" s="5846"/>
      <c r="Y159" s="5847"/>
      <c r="Z159" s="5846"/>
      <c r="AA159" s="5847"/>
      <c r="AB159" s="5846"/>
      <c r="AC159" s="5847"/>
      <c r="AD159" s="5846"/>
      <c r="AE159" s="5847"/>
      <c r="AF159" s="5846"/>
      <c r="AG159" s="5847"/>
      <c r="AH159" s="5846"/>
      <c r="AI159" s="5847"/>
      <c r="AJ159" s="5846"/>
      <c r="AK159" s="5847"/>
      <c r="AL159" s="5846"/>
      <c r="AM159" s="6152"/>
      <c r="AN159" s="6153"/>
      <c r="AO159" s="6154"/>
      <c r="AP159" s="615" t="str">
        <f t="shared" si="89"/>
        <v/>
      </c>
      <c r="BO159" s="5810" t="str">
        <f t="shared" si="90"/>
        <v/>
      </c>
      <c r="BP159" s="5810" t="str">
        <f t="shared" si="91"/>
        <v/>
      </c>
      <c r="BQ159" s="5937"/>
      <c r="BR159" s="5937"/>
      <c r="BS159" s="5937"/>
      <c r="BU159" s="5811">
        <f t="shared" si="92"/>
        <v>0</v>
      </c>
      <c r="BV159" s="5811">
        <f t="shared" si="93"/>
        <v>0</v>
      </c>
    </row>
    <row r="160" spans="1:75" ht="15" customHeight="1">
      <c r="A160" s="7197"/>
      <c r="B160" s="1637" t="s">
        <v>636</v>
      </c>
      <c r="C160" s="6107">
        <f t="shared" si="94"/>
        <v>0</v>
      </c>
      <c r="D160" s="1721">
        <f t="shared" si="88"/>
        <v>0</v>
      </c>
      <c r="E160" s="1577">
        <f t="shared" si="88"/>
        <v>0</v>
      </c>
      <c r="F160" s="5846"/>
      <c r="G160" s="5847"/>
      <c r="H160" s="5846"/>
      <c r="I160" s="5847"/>
      <c r="J160" s="5846"/>
      <c r="K160" s="5847"/>
      <c r="L160" s="5846"/>
      <c r="M160" s="5847"/>
      <c r="N160" s="5846"/>
      <c r="O160" s="5847"/>
      <c r="P160" s="5846"/>
      <c r="Q160" s="5847"/>
      <c r="R160" s="5846"/>
      <c r="S160" s="5847"/>
      <c r="T160" s="5846"/>
      <c r="U160" s="5847"/>
      <c r="V160" s="5846"/>
      <c r="W160" s="5847"/>
      <c r="X160" s="5846"/>
      <c r="Y160" s="5847"/>
      <c r="Z160" s="5846"/>
      <c r="AA160" s="5847"/>
      <c r="AB160" s="5846"/>
      <c r="AC160" s="5847"/>
      <c r="AD160" s="5846"/>
      <c r="AE160" s="5847"/>
      <c r="AF160" s="5846"/>
      <c r="AG160" s="5847"/>
      <c r="AH160" s="5846"/>
      <c r="AI160" s="5847"/>
      <c r="AJ160" s="5846"/>
      <c r="AK160" s="5847"/>
      <c r="AL160" s="5846"/>
      <c r="AM160" s="6152"/>
      <c r="AN160" s="6153"/>
      <c r="AO160" s="6154"/>
      <c r="AP160" s="615" t="str">
        <f t="shared" si="89"/>
        <v/>
      </c>
      <c r="BO160" s="5810" t="str">
        <f t="shared" si="90"/>
        <v/>
      </c>
      <c r="BP160" s="5810" t="str">
        <f t="shared" si="91"/>
        <v/>
      </c>
      <c r="BQ160" s="5937"/>
      <c r="BR160" s="5937"/>
      <c r="BS160" s="5937"/>
      <c r="BU160" s="5811">
        <f t="shared" si="92"/>
        <v>0</v>
      </c>
      <c r="BV160" s="5811">
        <f t="shared" si="93"/>
        <v>0</v>
      </c>
    </row>
    <row r="161" spans="1:74" ht="15" customHeight="1">
      <c r="A161" s="7601"/>
      <c r="B161" s="1639" t="s">
        <v>637</v>
      </c>
      <c r="C161" s="1661">
        <f t="shared" si="94"/>
        <v>0</v>
      </c>
      <c r="D161" s="1662">
        <f t="shared" si="88"/>
        <v>0</v>
      </c>
      <c r="E161" s="1663">
        <f t="shared" si="88"/>
        <v>0</v>
      </c>
      <c r="F161" s="5854"/>
      <c r="G161" s="5855"/>
      <c r="H161" s="5854"/>
      <c r="I161" s="5855"/>
      <c r="J161" s="5854"/>
      <c r="K161" s="5855"/>
      <c r="L161" s="5854"/>
      <c r="M161" s="5855"/>
      <c r="N161" s="5854"/>
      <c r="O161" s="5855"/>
      <c r="P161" s="5854"/>
      <c r="Q161" s="5855"/>
      <c r="R161" s="5854"/>
      <c r="S161" s="5855"/>
      <c r="T161" s="5854"/>
      <c r="U161" s="5855"/>
      <c r="V161" s="5854"/>
      <c r="W161" s="5855"/>
      <c r="X161" s="5854"/>
      <c r="Y161" s="5855"/>
      <c r="Z161" s="5854"/>
      <c r="AA161" s="5855"/>
      <c r="AB161" s="5854"/>
      <c r="AC161" s="5855"/>
      <c r="AD161" s="5854"/>
      <c r="AE161" s="5855"/>
      <c r="AF161" s="5854"/>
      <c r="AG161" s="5855"/>
      <c r="AH161" s="5854"/>
      <c r="AI161" s="5855"/>
      <c r="AJ161" s="5854"/>
      <c r="AK161" s="5855"/>
      <c r="AL161" s="5854"/>
      <c r="AM161" s="6155"/>
      <c r="AN161" s="5943"/>
      <c r="AO161" s="5942"/>
      <c r="AP161" s="615" t="str">
        <f t="shared" si="89"/>
        <v/>
      </c>
      <c r="BO161" s="5810" t="str">
        <f t="shared" si="90"/>
        <v/>
      </c>
      <c r="BP161" s="5810" t="str">
        <f t="shared" si="91"/>
        <v/>
      </c>
      <c r="BQ161" s="5937"/>
      <c r="BR161" s="5937"/>
      <c r="BS161" s="5937"/>
      <c r="BU161" s="5811">
        <f t="shared" si="92"/>
        <v>0</v>
      </c>
      <c r="BV161" s="5811">
        <f t="shared" si="93"/>
        <v>0</v>
      </c>
    </row>
    <row r="162" spans="1:74" ht="15" customHeight="1">
      <c r="A162" s="7600" t="s">
        <v>98</v>
      </c>
      <c r="B162" s="1712" t="s">
        <v>630</v>
      </c>
      <c r="C162" s="1654">
        <f t="shared" si="94"/>
        <v>0</v>
      </c>
      <c r="D162" s="6143">
        <f t="shared" si="88"/>
        <v>0</v>
      </c>
      <c r="E162" s="6144">
        <f t="shared" si="88"/>
        <v>0</v>
      </c>
      <c r="F162" s="5804"/>
      <c r="G162" s="5805"/>
      <c r="H162" s="5804"/>
      <c r="I162" s="5805"/>
      <c r="J162" s="5804"/>
      <c r="K162" s="5805"/>
      <c r="L162" s="5804"/>
      <c r="M162" s="5805"/>
      <c r="N162" s="5804"/>
      <c r="O162" s="5805"/>
      <c r="P162" s="5804"/>
      <c r="Q162" s="5805"/>
      <c r="R162" s="5804"/>
      <c r="S162" s="5805"/>
      <c r="T162" s="5804"/>
      <c r="U162" s="5805"/>
      <c r="V162" s="5804"/>
      <c r="W162" s="5805"/>
      <c r="X162" s="5804"/>
      <c r="Y162" s="5805"/>
      <c r="Z162" s="5804"/>
      <c r="AA162" s="5805"/>
      <c r="AB162" s="5804"/>
      <c r="AC162" s="5805"/>
      <c r="AD162" s="5804"/>
      <c r="AE162" s="5805"/>
      <c r="AF162" s="5804"/>
      <c r="AG162" s="5805"/>
      <c r="AH162" s="5804"/>
      <c r="AI162" s="5805"/>
      <c r="AJ162" s="5804"/>
      <c r="AK162" s="5805"/>
      <c r="AL162" s="5804"/>
      <c r="AM162" s="6145"/>
      <c r="AN162" s="6146"/>
      <c r="AO162" s="6147"/>
      <c r="AP162" s="615" t="str">
        <f t="shared" si="89"/>
        <v/>
      </c>
      <c r="BO162" s="5810" t="str">
        <f t="shared" si="90"/>
        <v/>
      </c>
      <c r="BP162" s="5810" t="str">
        <f t="shared" si="91"/>
        <v/>
      </c>
      <c r="BQ162" s="5937"/>
      <c r="BR162" s="5937"/>
      <c r="BS162" s="5937"/>
      <c r="BU162" s="5811">
        <f t="shared" si="92"/>
        <v>0</v>
      </c>
      <c r="BV162" s="5811">
        <f t="shared" si="93"/>
        <v>0</v>
      </c>
    </row>
    <row r="163" spans="1:74" ht="15" customHeight="1">
      <c r="A163" s="7197"/>
      <c r="B163" s="1637" t="s">
        <v>632</v>
      </c>
      <c r="C163" s="6107">
        <f t="shared" si="94"/>
        <v>0</v>
      </c>
      <c r="D163" s="1721">
        <f t="shared" si="88"/>
        <v>0</v>
      </c>
      <c r="E163" s="1577">
        <f>+G163+I163+K163+M163+O163+Q163+S163+U163+W163+Y163+AA163+AC163+AE163+AG163+AI163+AK163+AM163</f>
        <v>0</v>
      </c>
      <c r="F163" s="5814"/>
      <c r="G163" s="5815"/>
      <c r="H163" s="5814"/>
      <c r="I163" s="5815"/>
      <c r="J163" s="5814"/>
      <c r="K163" s="5815"/>
      <c r="L163" s="5814"/>
      <c r="M163" s="5815"/>
      <c r="N163" s="5814"/>
      <c r="O163" s="5815"/>
      <c r="P163" s="5814"/>
      <c r="Q163" s="5815"/>
      <c r="R163" s="5814"/>
      <c r="S163" s="5815"/>
      <c r="T163" s="5814"/>
      <c r="U163" s="5815"/>
      <c r="V163" s="5814"/>
      <c r="W163" s="5815"/>
      <c r="X163" s="5814"/>
      <c r="Y163" s="5815"/>
      <c r="Z163" s="5814"/>
      <c r="AA163" s="5815"/>
      <c r="AB163" s="5814"/>
      <c r="AC163" s="5815"/>
      <c r="AD163" s="5814"/>
      <c r="AE163" s="5815"/>
      <c r="AF163" s="5814"/>
      <c r="AG163" s="5815"/>
      <c r="AH163" s="5814"/>
      <c r="AI163" s="5815"/>
      <c r="AJ163" s="5814"/>
      <c r="AK163" s="5815"/>
      <c r="AL163" s="5814"/>
      <c r="AM163" s="6149"/>
      <c r="AN163" s="6150"/>
      <c r="AO163" s="6151"/>
      <c r="AP163" s="615" t="str">
        <f t="shared" si="89"/>
        <v/>
      </c>
      <c r="BO163" s="5810" t="str">
        <f t="shared" si="90"/>
        <v/>
      </c>
      <c r="BP163" s="5810" t="str">
        <f t="shared" si="91"/>
        <v/>
      </c>
      <c r="BQ163" s="5937"/>
      <c r="BR163" s="5937"/>
      <c r="BS163" s="5937"/>
      <c r="BU163" s="5811">
        <f t="shared" si="92"/>
        <v>0</v>
      </c>
      <c r="BV163" s="5811">
        <f t="shared" si="93"/>
        <v>0</v>
      </c>
    </row>
    <row r="164" spans="1:74" ht="15" customHeight="1">
      <c r="A164" s="7197"/>
      <c r="B164" s="1637" t="s">
        <v>633</v>
      </c>
      <c r="C164" s="6107">
        <f>SUM(D164:E164)</f>
        <v>0</v>
      </c>
      <c r="D164" s="1721">
        <f t="shared" si="88"/>
        <v>0</v>
      </c>
      <c r="E164" s="1577">
        <f t="shared" si="88"/>
        <v>0</v>
      </c>
      <c r="F164" s="5814"/>
      <c r="G164" s="5815"/>
      <c r="H164" s="5814"/>
      <c r="I164" s="5815"/>
      <c r="J164" s="5814"/>
      <c r="K164" s="5815"/>
      <c r="L164" s="5814"/>
      <c r="M164" s="5815"/>
      <c r="N164" s="5814"/>
      <c r="O164" s="5815"/>
      <c r="P164" s="5814"/>
      <c r="Q164" s="5815"/>
      <c r="R164" s="5814"/>
      <c r="S164" s="5815"/>
      <c r="T164" s="5814"/>
      <c r="U164" s="5815"/>
      <c r="V164" s="5814"/>
      <c r="W164" s="5815"/>
      <c r="X164" s="5814"/>
      <c r="Y164" s="5815"/>
      <c r="Z164" s="5814"/>
      <c r="AA164" s="5815"/>
      <c r="AB164" s="5814"/>
      <c r="AC164" s="5815"/>
      <c r="AD164" s="5814"/>
      <c r="AE164" s="5815"/>
      <c r="AF164" s="5814"/>
      <c r="AG164" s="5815"/>
      <c r="AH164" s="5814"/>
      <c r="AI164" s="5815"/>
      <c r="AJ164" s="5814"/>
      <c r="AK164" s="5815"/>
      <c r="AL164" s="5814"/>
      <c r="AM164" s="6149"/>
      <c r="AN164" s="6150"/>
      <c r="AO164" s="6151"/>
      <c r="AP164" s="615" t="str">
        <f t="shared" si="89"/>
        <v/>
      </c>
      <c r="BO164" s="5810" t="str">
        <f t="shared" si="90"/>
        <v/>
      </c>
      <c r="BP164" s="5810" t="str">
        <f t="shared" si="91"/>
        <v/>
      </c>
      <c r="BQ164" s="5937"/>
      <c r="BR164" s="5937"/>
      <c r="BS164" s="5937"/>
      <c r="BU164" s="5811">
        <f t="shared" si="92"/>
        <v>0</v>
      </c>
      <c r="BV164" s="5811">
        <f t="shared" si="93"/>
        <v>0</v>
      </c>
    </row>
    <row r="165" spans="1:74" ht="15" customHeight="1">
      <c r="A165" s="7197"/>
      <c r="B165" s="1637" t="s">
        <v>634</v>
      </c>
      <c r="C165" s="6107">
        <f t="shared" si="94"/>
        <v>0</v>
      </c>
      <c r="D165" s="1721">
        <f>+F165+H165+J165+L165+N165+P165+R165+T165+V165+X165+Z165+AB165+AD165+AF165+AH165+AJ165+AL165</f>
        <v>0</v>
      </c>
      <c r="E165" s="1577">
        <f t="shared" si="88"/>
        <v>0</v>
      </c>
      <c r="F165" s="5814"/>
      <c r="G165" s="5815"/>
      <c r="H165" s="5814"/>
      <c r="I165" s="5815"/>
      <c r="J165" s="5814"/>
      <c r="K165" s="5815"/>
      <c r="L165" s="5814"/>
      <c r="M165" s="5815"/>
      <c r="N165" s="5814"/>
      <c r="O165" s="5815"/>
      <c r="P165" s="5814"/>
      <c r="Q165" s="5815"/>
      <c r="R165" s="5814"/>
      <c r="S165" s="5815"/>
      <c r="T165" s="5814"/>
      <c r="U165" s="5815"/>
      <c r="V165" s="5814"/>
      <c r="W165" s="5815"/>
      <c r="X165" s="5814"/>
      <c r="Y165" s="5815"/>
      <c r="Z165" s="5814"/>
      <c r="AA165" s="5815"/>
      <c r="AB165" s="5814"/>
      <c r="AC165" s="5815"/>
      <c r="AD165" s="5814"/>
      <c r="AE165" s="5815"/>
      <c r="AF165" s="5814"/>
      <c r="AG165" s="5815"/>
      <c r="AH165" s="5814"/>
      <c r="AI165" s="5815"/>
      <c r="AJ165" s="5814"/>
      <c r="AK165" s="5815"/>
      <c r="AL165" s="5814"/>
      <c r="AM165" s="6149"/>
      <c r="AN165" s="6150"/>
      <c r="AO165" s="6151"/>
      <c r="AP165" s="615" t="str">
        <f t="shared" si="89"/>
        <v/>
      </c>
      <c r="BO165" s="5810" t="str">
        <f t="shared" si="90"/>
        <v/>
      </c>
      <c r="BP165" s="5810" t="str">
        <f t="shared" si="91"/>
        <v/>
      </c>
      <c r="BQ165" s="5937"/>
      <c r="BR165" s="5937"/>
      <c r="BS165" s="5937"/>
      <c r="BU165" s="5811">
        <f t="shared" si="92"/>
        <v>0</v>
      </c>
      <c r="BV165" s="5811">
        <f t="shared" si="93"/>
        <v>0</v>
      </c>
    </row>
    <row r="166" spans="1:74" ht="15" customHeight="1">
      <c r="A166" s="7197"/>
      <c r="B166" s="1637" t="s">
        <v>635</v>
      </c>
      <c r="C166" s="1658">
        <f t="shared" si="94"/>
        <v>0</v>
      </c>
      <c r="D166" s="1659">
        <f t="shared" si="88"/>
        <v>0</v>
      </c>
      <c r="E166" s="1660">
        <f t="shared" si="88"/>
        <v>0</v>
      </c>
      <c r="F166" s="5846"/>
      <c r="G166" s="5847"/>
      <c r="H166" s="5846"/>
      <c r="I166" s="5847"/>
      <c r="J166" s="5846"/>
      <c r="K166" s="5847"/>
      <c r="L166" s="5846"/>
      <c r="M166" s="5847"/>
      <c r="N166" s="5846"/>
      <c r="O166" s="5847"/>
      <c r="P166" s="5846"/>
      <c r="Q166" s="5847"/>
      <c r="R166" s="5846"/>
      <c r="S166" s="5847"/>
      <c r="T166" s="5846"/>
      <c r="U166" s="5847"/>
      <c r="V166" s="5846"/>
      <c r="W166" s="5847"/>
      <c r="X166" s="5846"/>
      <c r="Y166" s="5847"/>
      <c r="Z166" s="5846"/>
      <c r="AA166" s="5847"/>
      <c r="AB166" s="5846"/>
      <c r="AC166" s="5847"/>
      <c r="AD166" s="5846"/>
      <c r="AE166" s="5847"/>
      <c r="AF166" s="5846"/>
      <c r="AG166" s="5847"/>
      <c r="AH166" s="5846"/>
      <c r="AI166" s="5847"/>
      <c r="AJ166" s="5846"/>
      <c r="AK166" s="5847"/>
      <c r="AL166" s="5846"/>
      <c r="AM166" s="6152"/>
      <c r="AN166" s="6153"/>
      <c r="AO166" s="6154"/>
      <c r="AP166" s="615" t="str">
        <f t="shared" si="89"/>
        <v/>
      </c>
      <c r="BO166" s="5810" t="str">
        <f t="shared" si="90"/>
        <v/>
      </c>
      <c r="BP166" s="5810" t="str">
        <f t="shared" si="91"/>
        <v/>
      </c>
      <c r="BQ166" s="5937"/>
      <c r="BR166" s="5937"/>
      <c r="BS166" s="5937"/>
      <c r="BU166" s="5811">
        <f t="shared" si="92"/>
        <v>0</v>
      </c>
      <c r="BV166" s="5811">
        <f t="shared" si="93"/>
        <v>0</v>
      </c>
    </row>
    <row r="167" spans="1:74" ht="15" customHeight="1">
      <c r="A167" s="7601"/>
      <c r="B167" s="1639" t="s">
        <v>637</v>
      </c>
      <c r="C167" s="1661">
        <f t="shared" si="94"/>
        <v>0</v>
      </c>
      <c r="D167" s="1662">
        <f t="shared" si="88"/>
        <v>0</v>
      </c>
      <c r="E167" s="1663">
        <f t="shared" si="88"/>
        <v>0</v>
      </c>
      <c r="F167" s="5854"/>
      <c r="G167" s="5855"/>
      <c r="H167" s="5854"/>
      <c r="I167" s="5855"/>
      <c r="J167" s="5854"/>
      <c r="K167" s="5855"/>
      <c r="L167" s="5854"/>
      <c r="M167" s="5855"/>
      <c r="N167" s="5854"/>
      <c r="O167" s="5855"/>
      <c r="P167" s="5854"/>
      <c r="Q167" s="5855"/>
      <c r="R167" s="5854"/>
      <c r="S167" s="5855"/>
      <c r="T167" s="5854"/>
      <c r="U167" s="5855"/>
      <c r="V167" s="5854"/>
      <c r="W167" s="5855"/>
      <c r="X167" s="5854"/>
      <c r="Y167" s="5855"/>
      <c r="Z167" s="5854"/>
      <c r="AA167" s="5855"/>
      <c r="AB167" s="5854"/>
      <c r="AC167" s="5855"/>
      <c r="AD167" s="5854"/>
      <c r="AE167" s="5855"/>
      <c r="AF167" s="5854"/>
      <c r="AG167" s="5855"/>
      <c r="AH167" s="5854"/>
      <c r="AI167" s="5855"/>
      <c r="AJ167" s="5854"/>
      <c r="AK167" s="5855"/>
      <c r="AL167" s="5854"/>
      <c r="AM167" s="6155"/>
      <c r="AN167" s="5943"/>
      <c r="AO167" s="5942"/>
      <c r="AP167" s="615" t="str">
        <f t="shared" si="89"/>
        <v/>
      </c>
      <c r="BO167" s="5810" t="str">
        <f t="shared" si="90"/>
        <v/>
      </c>
      <c r="BP167" s="5810" t="str">
        <f t="shared" si="91"/>
        <v/>
      </c>
      <c r="BQ167" s="5937"/>
      <c r="BR167" s="5937"/>
      <c r="BS167" s="5937"/>
      <c r="BU167" s="5811">
        <f t="shared" si="92"/>
        <v>0</v>
      </c>
      <c r="BV167" s="5811">
        <f t="shared" si="93"/>
        <v>0</v>
      </c>
    </row>
    <row r="168" spans="1:74" ht="18" customHeight="1">
      <c r="A168" s="992" t="s">
        <v>638</v>
      </c>
      <c r="B168" s="923"/>
      <c r="C168" s="923"/>
      <c r="D168" s="923"/>
      <c r="E168" s="923"/>
      <c r="F168" s="923"/>
      <c r="G168" s="923"/>
      <c r="H168" s="923"/>
      <c r="I168" s="923"/>
      <c r="J168" s="923"/>
      <c r="K168" s="923"/>
      <c r="L168" s="923"/>
      <c r="M168" s="923"/>
      <c r="N168" s="923"/>
      <c r="O168" s="923"/>
      <c r="Q168" s="5790"/>
      <c r="R168" s="5790"/>
      <c r="S168" s="5790"/>
      <c r="T168" s="5790"/>
      <c r="U168" s="5790"/>
    </row>
    <row r="169" spans="1:74" ht="15" customHeight="1">
      <c r="A169" s="7549" t="s">
        <v>639</v>
      </c>
      <c r="B169" s="7606" t="s">
        <v>77</v>
      </c>
      <c r="C169" s="7608" t="s">
        <v>29</v>
      </c>
      <c r="D169" s="7609"/>
      <c r="E169" s="7609"/>
      <c r="F169" s="7609"/>
      <c r="G169" s="7609"/>
      <c r="H169" s="7609"/>
      <c r="I169" s="7609"/>
      <c r="J169" s="7609"/>
      <c r="K169" s="7609"/>
      <c r="L169" s="7609"/>
      <c r="M169" s="7609"/>
      <c r="N169" s="7609"/>
      <c r="O169" s="7609"/>
      <c r="P169" s="7609"/>
      <c r="Q169" s="7609"/>
      <c r="R169" s="7609"/>
      <c r="S169" s="7610"/>
      <c r="T169" s="7611" t="s">
        <v>36</v>
      </c>
      <c r="U169" s="7605" t="s">
        <v>37</v>
      </c>
    </row>
    <row r="170" spans="1:74" ht="15" customHeight="1">
      <c r="A170" s="7154"/>
      <c r="B170" s="7607"/>
      <c r="C170" s="6156" t="s">
        <v>348</v>
      </c>
      <c r="D170" s="6157" t="s">
        <v>331</v>
      </c>
      <c r="E170" s="6157" t="s">
        <v>308</v>
      </c>
      <c r="F170" s="6157" t="s">
        <v>44</v>
      </c>
      <c r="G170" s="6157" t="s">
        <v>310</v>
      </c>
      <c r="H170" s="6157" t="s">
        <v>46</v>
      </c>
      <c r="I170" s="6157" t="s">
        <v>640</v>
      </c>
      <c r="J170" s="6157" t="s">
        <v>48</v>
      </c>
      <c r="K170" s="6157" t="s">
        <v>641</v>
      </c>
      <c r="L170" s="6157" t="s">
        <v>50</v>
      </c>
      <c r="M170" s="6157" t="s">
        <v>642</v>
      </c>
      <c r="N170" s="6157" t="s">
        <v>52</v>
      </c>
      <c r="O170" s="6157" t="s">
        <v>53</v>
      </c>
      <c r="P170" s="6157" t="s">
        <v>54</v>
      </c>
      <c r="Q170" s="6157" t="s">
        <v>55</v>
      </c>
      <c r="R170" s="6157" t="s">
        <v>56</v>
      </c>
      <c r="S170" s="6140" t="s">
        <v>57</v>
      </c>
      <c r="T170" s="7611"/>
      <c r="U170" s="7605"/>
    </row>
    <row r="171" spans="1:74" ht="22.5" customHeight="1">
      <c r="A171" s="6158" t="s">
        <v>643</v>
      </c>
      <c r="B171" s="6159"/>
      <c r="C171" s="6160"/>
      <c r="D171" s="6161"/>
      <c r="E171" s="6161"/>
      <c r="F171" s="6161"/>
      <c r="G171" s="6161"/>
      <c r="H171" s="6161"/>
      <c r="I171" s="6161"/>
      <c r="J171" s="6161"/>
      <c r="K171" s="6161"/>
      <c r="L171" s="6161"/>
      <c r="M171" s="6161"/>
      <c r="N171" s="6161"/>
      <c r="O171" s="6161"/>
      <c r="P171" s="6161"/>
      <c r="Q171" s="6161"/>
      <c r="R171" s="6161"/>
      <c r="S171" s="6162"/>
      <c r="T171" s="6163"/>
      <c r="U171" s="6164"/>
      <c r="V171" s="615" t="str">
        <f>BO171&amp;BP171</f>
        <v/>
      </c>
      <c r="BO171" s="5810" t="str">
        <f>IF(AND(B171&gt;0,T171=""),"  * No olvide digitar la variable Pueblos originarios. Digite Cero si no tiene.",IF(T171&gt;B171," * La variable Pueblos originarios No puede ser mayor al Total.",""))</f>
        <v/>
      </c>
      <c r="BP171" s="5810" t="str">
        <f>IF(AND(B171&gt;0,U171=""),"  * No olvide digitar la variable Migrantes. Digite Cero si no tiene.",IF(U171&gt;B171," * La variable Migrantes No puede ser mayor al Total.",""))</f>
        <v/>
      </c>
      <c r="BU171" s="5811">
        <f>IF(AND(B171&gt;0,T171=""),1,IF(T171&gt;B171,1,0))</f>
        <v>0</v>
      </c>
      <c r="BV171" s="5811">
        <f>IF(AND(B171&gt;0,U171=""),1,IF(U171&gt;B171,1,0))</f>
        <v>0</v>
      </c>
    </row>
    <row r="172" spans="1:74" ht="18" customHeight="1">
      <c r="A172" s="1001" t="s">
        <v>644</v>
      </c>
      <c r="B172" s="6165"/>
      <c r="C172" s="6166"/>
      <c r="D172" s="6166"/>
      <c r="E172" s="6166"/>
      <c r="F172" s="6166"/>
      <c r="G172" s="6166"/>
      <c r="H172" s="6166"/>
      <c r="I172" s="6166"/>
      <c r="J172" s="6166"/>
      <c r="K172" s="6166"/>
      <c r="L172" s="6166"/>
    </row>
    <row r="173" spans="1:74">
      <c r="A173" s="7628" t="s">
        <v>220</v>
      </c>
      <c r="B173" s="7629" t="s">
        <v>645</v>
      </c>
      <c r="C173" s="7631" t="s">
        <v>646</v>
      </c>
      <c r="D173" s="7632"/>
      <c r="E173" s="7632"/>
      <c r="F173" s="7632"/>
      <c r="G173" s="7632"/>
      <c r="H173" s="7632"/>
      <c r="I173" s="7632"/>
      <c r="J173" s="7632"/>
      <c r="K173" s="7633"/>
      <c r="L173" s="7608" t="s">
        <v>647</v>
      </c>
      <c r="M173" s="7609"/>
      <c r="N173" s="7609"/>
      <c r="O173" s="7609"/>
      <c r="P173" s="7609"/>
      <c r="Q173" s="7609"/>
      <c r="R173" s="7609"/>
      <c r="S173" s="7609"/>
      <c r="T173" s="7634"/>
      <c r="U173" s="7608" t="s">
        <v>648</v>
      </c>
      <c r="V173" s="7609"/>
      <c r="W173" s="7609"/>
      <c r="X173" s="7609"/>
      <c r="Y173" s="7609"/>
      <c r="Z173" s="7609"/>
      <c r="AA173" s="7609"/>
      <c r="AB173" s="7609"/>
      <c r="AC173" s="7610"/>
      <c r="AD173" s="7552" t="s">
        <v>36</v>
      </c>
      <c r="AE173" s="7620" t="s">
        <v>37</v>
      </c>
    </row>
    <row r="174" spans="1:74" ht="18" customHeight="1">
      <c r="A174" s="7290"/>
      <c r="B174" s="7630"/>
      <c r="C174" s="7621" t="s">
        <v>77</v>
      </c>
      <c r="D174" s="7622"/>
      <c r="E174" s="7623"/>
      <c r="F174" s="7624" t="s">
        <v>649</v>
      </c>
      <c r="G174" s="7624"/>
      <c r="H174" s="7624" t="s">
        <v>650</v>
      </c>
      <c r="I174" s="7624"/>
      <c r="J174" s="7625" t="s">
        <v>651</v>
      </c>
      <c r="K174" s="7625"/>
      <c r="L174" s="7621" t="s">
        <v>77</v>
      </c>
      <c r="M174" s="7622"/>
      <c r="N174" s="7623"/>
      <c r="O174" s="7624" t="s">
        <v>649</v>
      </c>
      <c r="P174" s="7624"/>
      <c r="Q174" s="7624" t="s">
        <v>650</v>
      </c>
      <c r="R174" s="7624"/>
      <c r="S174" s="7625" t="s">
        <v>651</v>
      </c>
      <c r="T174" s="7625"/>
      <c r="U174" s="7621" t="s">
        <v>77</v>
      </c>
      <c r="V174" s="7622"/>
      <c r="W174" s="7623"/>
      <c r="X174" s="7624" t="s">
        <v>649</v>
      </c>
      <c r="Y174" s="7624"/>
      <c r="Z174" s="7624" t="s">
        <v>650</v>
      </c>
      <c r="AA174" s="7624"/>
      <c r="AB174" s="7625" t="s">
        <v>651</v>
      </c>
      <c r="AC174" s="7626"/>
      <c r="AD174" s="7552"/>
      <c r="AE174" s="7620"/>
    </row>
    <row r="175" spans="1:74" ht="25.9" customHeight="1">
      <c r="A175" s="7290"/>
      <c r="B175" s="7630"/>
      <c r="C175" s="6168" t="s">
        <v>652</v>
      </c>
      <c r="D175" s="6169" t="s">
        <v>58</v>
      </c>
      <c r="E175" s="6170" t="s">
        <v>59</v>
      </c>
      <c r="F175" s="6171" t="s">
        <v>58</v>
      </c>
      <c r="G175" s="6172" t="s">
        <v>59</v>
      </c>
      <c r="H175" s="6171" t="s">
        <v>58</v>
      </c>
      <c r="I175" s="6172" t="s">
        <v>59</v>
      </c>
      <c r="J175" s="6171" t="s">
        <v>58</v>
      </c>
      <c r="K175" s="6172" t="s">
        <v>59</v>
      </c>
      <c r="L175" s="6171" t="s">
        <v>652</v>
      </c>
      <c r="M175" s="6173" t="s">
        <v>58</v>
      </c>
      <c r="N175" s="6167" t="s">
        <v>59</v>
      </c>
      <c r="O175" s="6171" t="s">
        <v>58</v>
      </c>
      <c r="P175" s="6167" t="s">
        <v>59</v>
      </c>
      <c r="Q175" s="6171" t="s">
        <v>58</v>
      </c>
      <c r="R175" s="6167" t="s">
        <v>59</v>
      </c>
      <c r="S175" s="6171" t="s">
        <v>58</v>
      </c>
      <c r="T175" s="6167" t="s">
        <v>59</v>
      </c>
      <c r="U175" s="6171" t="s">
        <v>652</v>
      </c>
      <c r="V175" s="6174" t="s">
        <v>58</v>
      </c>
      <c r="W175" s="6172" t="s">
        <v>59</v>
      </c>
      <c r="X175" s="6171" t="s">
        <v>58</v>
      </c>
      <c r="Y175" s="6172" t="s">
        <v>59</v>
      </c>
      <c r="Z175" s="6171" t="s">
        <v>58</v>
      </c>
      <c r="AA175" s="6172" t="s">
        <v>59</v>
      </c>
      <c r="AB175" s="6171" t="s">
        <v>58</v>
      </c>
      <c r="AC175" s="6175" t="s">
        <v>59</v>
      </c>
      <c r="AD175" s="7552"/>
      <c r="AE175" s="7620"/>
    </row>
    <row r="176" spans="1:74" ht="25.15" customHeight="1">
      <c r="A176" s="6176" t="s">
        <v>653</v>
      </c>
      <c r="B176" s="6177">
        <f>SUM(C176+L176+U176)</f>
        <v>0</v>
      </c>
      <c r="C176" s="6178">
        <f>SUM(D176:E176)</f>
        <v>0</v>
      </c>
      <c r="D176" s="6143">
        <f>SUM(F176+H176+J176)</f>
        <v>0</v>
      </c>
      <c r="E176" s="6179">
        <f>SUM(G176+I176+K176)</f>
        <v>0</v>
      </c>
      <c r="F176" s="5804"/>
      <c r="G176" s="5806"/>
      <c r="H176" s="5804"/>
      <c r="I176" s="5806"/>
      <c r="J176" s="5804"/>
      <c r="K176" s="5806"/>
      <c r="L176" s="5902">
        <f>SUM(M176:N176)</f>
        <v>0</v>
      </c>
      <c r="M176" s="6143">
        <f>SUM(O176+Q176+S176)</f>
        <v>0</v>
      </c>
      <c r="N176" s="6144">
        <f>SUM(P176+R176+T176)</f>
        <v>0</v>
      </c>
      <c r="O176" s="5804"/>
      <c r="P176" s="5805"/>
      <c r="Q176" s="5804"/>
      <c r="R176" s="5805"/>
      <c r="S176" s="5804"/>
      <c r="T176" s="5805"/>
      <c r="U176" s="1654">
        <f>SUM(V176:W176)</f>
        <v>0</v>
      </c>
      <c r="V176" s="6143">
        <f>SUM(X176+Z176+AB176)</f>
        <v>0</v>
      </c>
      <c r="W176" s="6179">
        <f>SUM(Y176+AA176+AC176)</f>
        <v>0</v>
      </c>
      <c r="X176" s="5804"/>
      <c r="Y176" s="5806"/>
      <c r="Z176" s="5804"/>
      <c r="AA176" s="5806"/>
      <c r="AB176" s="5804"/>
      <c r="AC176" s="5869"/>
      <c r="AD176" s="5868"/>
      <c r="AE176" s="6147"/>
      <c r="AF176" s="615" t="str">
        <f>BO176&amp;BP176</f>
        <v/>
      </c>
      <c r="BO176" s="5810" t="str">
        <f>IF(AND(B176&gt;0,AD176=""),"  * No olvide digitar la variable Pueblos originarios. Digite Cero si no tiene.",IF(AD176&gt;B176," * La variable Pueblos originarios No puede ser mayor al Total.",""))</f>
        <v/>
      </c>
      <c r="BP176" s="5810" t="str">
        <f>IF(AND(B176&gt;0,AE176=""),"  * No olvide digitar la variable Migrantes. Digite Cero si no tiene.",IF(AE176&gt;B176," * La variable Migrantes No puede ser mayor al Total.",""))</f>
        <v/>
      </c>
      <c r="BU176" s="5811">
        <f>IF(AND(B176&gt;0,AD176=""),1,IF(AD176&gt;B176,1,0))</f>
        <v>0</v>
      </c>
      <c r="BV176" s="5811">
        <f>IF(AND(B176&gt;0,AE176=""),1,IF(AE176&gt;B176,1,0))</f>
        <v>0</v>
      </c>
    </row>
    <row r="177" spans="1:74" ht="25.9" customHeight="1">
      <c r="A177" s="6180" t="s">
        <v>654</v>
      </c>
      <c r="B177" s="6181">
        <f>SUM(C177+U177)</f>
        <v>0</v>
      </c>
      <c r="C177" s="6182">
        <f t="shared" ref="C177:C183" si="95">SUM(D177:E177)</f>
        <v>0</v>
      </c>
      <c r="D177" s="6183">
        <f t="shared" ref="D177:E183" si="96">SUM(F177+H177+J177)</f>
        <v>0</v>
      </c>
      <c r="E177" s="6184">
        <f t="shared" si="96"/>
        <v>0</v>
      </c>
      <c r="F177" s="5854"/>
      <c r="G177" s="5853"/>
      <c r="H177" s="5854"/>
      <c r="I177" s="5853"/>
      <c r="J177" s="5854"/>
      <c r="K177" s="5853"/>
      <c r="L177" s="6185"/>
      <c r="M177" s="6186"/>
      <c r="N177" s="6187"/>
      <c r="O177" s="6185"/>
      <c r="P177" s="6187"/>
      <c r="Q177" s="6185"/>
      <c r="R177" s="6187"/>
      <c r="S177" s="6185"/>
      <c r="T177" s="6187"/>
      <c r="U177" s="1661">
        <f t="shared" ref="U177:U183" si="97">SUM(V177:W177)</f>
        <v>0</v>
      </c>
      <c r="V177" s="1662">
        <f t="shared" ref="V177:W183" si="98">SUM(X177+Z177+AB177)</f>
        <v>0</v>
      </c>
      <c r="W177" s="1723">
        <f t="shared" si="98"/>
        <v>0</v>
      </c>
      <c r="X177" s="5854"/>
      <c r="Y177" s="5853"/>
      <c r="Z177" s="5854"/>
      <c r="AA177" s="5853"/>
      <c r="AB177" s="5854"/>
      <c r="AC177" s="5858"/>
      <c r="AD177" s="5943"/>
      <c r="AE177" s="5942"/>
      <c r="AF177" s="615" t="str">
        <f t="shared" ref="AF177:AF183" si="99">BO177&amp;BP177</f>
        <v/>
      </c>
      <c r="BO177" s="5810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10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11">
        <f t="shared" ref="BU177:BU183" si="102">IF(AND(B177&gt;0,AD177=""),1,IF(AD177&gt;B177,1,0))</f>
        <v>0</v>
      </c>
      <c r="BV177" s="5811">
        <f t="shared" ref="BV177:BV183" si="103">IF(AND(B177&gt;0,AE177=""),1,IF(AE177&gt;B177,1,0))</f>
        <v>0</v>
      </c>
    </row>
    <row r="178" spans="1:74" ht="25.15" customHeight="1">
      <c r="A178" s="6176" t="s">
        <v>655</v>
      </c>
      <c r="B178" s="6177">
        <f t="shared" ref="B178:B182" si="104">SUM(C178+L178+U178)</f>
        <v>0</v>
      </c>
      <c r="C178" s="6178">
        <f t="shared" si="95"/>
        <v>0</v>
      </c>
      <c r="D178" s="6188">
        <f t="shared" si="96"/>
        <v>0</v>
      </c>
      <c r="E178" s="6189">
        <f t="shared" si="96"/>
        <v>0</v>
      </c>
      <c r="F178" s="5804"/>
      <c r="G178" s="5806"/>
      <c r="H178" s="5804"/>
      <c r="I178" s="5806"/>
      <c r="J178" s="5804"/>
      <c r="K178" s="5806"/>
      <c r="L178" s="5902">
        <f>SUM(M178:N178)</f>
        <v>0</v>
      </c>
      <c r="M178" s="6143">
        <f>SUM(O178+Q178+S178)</f>
        <v>0</v>
      </c>
      <c r="N178" s="6144">
        <f>SUM(P178+R178+T178)</f>
        <v>0</v>
      </c>
      <c r="O178" s="5804"/>
      <c r="P178" s="5805"/>
      <c r="Q178" s="5804"/>
      <c r="R178" s="5805"/>
      <c r="S178" s="5804"/>
      <c r="T178" s="5805"/>
      <c r="U178" s="1654">
        <f t="shared" si="97"/>
        <v>0</v>
      </c>
      <c r="V178" s="6143">
        <f t="shared" si="98"/>
        <v>0</v>
      </c>
      <c r="W178" s="6179">
        <f t="shared" si="98"/>
        <v>0</v>
      </c>
      <c r="X178" s="5804"/>
      <c r="Y178" s="5806"/>
      <c r="Z178" s="5804"/>
      <c r="AA178" s="5806"/>
      <c r="AB178" s="5804"/>
      <c r="AC178" s="5869"/>
      <c r="AD178" s="5868"/>
      <c r="AE178" s="6147"/>
      <c r="AF178" s="615" t="str">
        <f t="shared" si="99"/>
        <v/>
      </c>
      <c r="BO178" s="5810" t="str">
        <f t="shared" si="100"/>
        <v/>
      </c>
      <c r="BP178" s="5810" t="str">
        <f t="shared" si="101"/>
        <v/>
      </c>
      <c r="BU178" s="5811">
        <f t="shared" si="102"/>
        <v>0</v>
      </c>
      <c r="BV178" s="5811">
        <f t="shared" si="103"/>
        <v>0</v>
      </c>
    </row>
    <row r="179" spans="1:74" ht="26.45" customHeight="1">
      <c r="A179" s="6180" t="s">
        <v>656</v>
      </c>
      <c r="B179" s="6181">
        <f>SUM(C179+U179)</f>
        <v>0</v>
      </c>
      <c r="C179" s="6182">
        <f t="shared" si="95"/>
        <v>0</v>
      </c>
      <c r="D179" s="6183">
        <f t="shared" si="96"/>
        <v>0</v>
      </c>
      <c r="E179" s="6184">
        <f t="shared" si="96"/>
        <v>0</v>
      </c>
      <c r="F179" s="5854"/>
      <c r="G179" s="5853"/>
      <c r="H179" s="5854"/>
      <c r="I179" s="5853"/>
      <c r="J179" s="5854"/>
      <c r="K179" s="5853"/>
      <c r="L179" s="6185"/>
      <c r="M179" s="6186"/>
      <c r="N179" s="6187"/>
      <c r="O179" s="6185"/>
      <c r="P179" s="6187"/>
      <c r="Q179" s="6185"/>
      <c r="R179" s="6187"/>
      <c r="S179" s="6185"/>
      <c r="T179" s="6187"/>
      <c r="U179" s="1661">
        <f t="shared" si="97"/>
        <v>0</v>
      </c>
      <c r="V179" s="1662">
        <f t="shared" si="98"/>
        <v>0</v>
      </c>
      <c r="W179" s="1723">
        <f t="shared" si="98"/>
        <v>0</v>
      </c>
      <c r="X179" s="5854"/>
      <c r="Y179" s="5853"/>
      <c r="Z179" s="5854"/>
      <c r="AA179" s="5853"/>
      <c r="AB179" s="5854"/>
      <c r="AC179" s="5858"/>
      <c r="AD179" s="5943"/>
      <c r="AE179" s="5942"/>
      <c r="AF179" s="615" t="str">
        <f t="shared" si="99"/>
        <v/>
      </c>
      <c r="BO179" s="5810" t="str">
        <f t="shared" si="100"/>
        <v/>
      </c>
      <c r="BP179" s="5810" t="str">
        <f t="shared" si="101"/>
        <v/>
      </c>
      <c r="BU179" s="5811">
        <f t="shared" si="102"/>
        <v>0</v>
      </c>
      <c r="BV179" s="5811">
        <f t="shared" si="103"/>
        <v>0</v>
      </c>
    </row>
    <row r="180" spans="1:74" ht="21">
      <c r="A180" s="6176" t="s">
        <v>657</v>
      </c>
      <c r="B180" s="6177">
        <f t="shared" si="104"/>
        <v>0</v>
      </c>
      <c r="C180" s="6178">
        <f t="shared" si="95"/>
        <v>0</v>
      </c>
      <c r="D180" s="6188">
        <f t="shared" si="96"/>
        <v>0</v>
      </c>
      <c r="E180" s="6189">
        <f t="shared" si="96"/>
        <v>0</v>
      </c>
      <c r="F180" s="5804"/>
      <c r="G180" s="5806"/>
      <c r="H180" s="5804"/>
      <c r="I180" s="5806"/>
      <c r="J180" s="5804"/>
      <c r="K180" s="5806"/>
      <c r="L180" s="5902">
        <f>SUM(M180:N180)</f>
        <v>0</v>
      </c>
      <c r="M180" s="6143">
        <f>SUM(O180+Q180+S180)</f>
        <v>0</v>
      </c>
      <c r="N180" s="6144">
        <f>SUM(P180+R180+T180)</f>
        <v>0</v>
      </c>
      <c r="O180" s="5804"/>
      <c r="P180" s="5805"/>
      <c r="Q180" s="5804"/>
      <c r="R180" s="5805"/>
      <c r="S180" s="5804"/>
      <c r="T180" s="5805"/>
      <c r="U180" s="1654">
        <f t="shared" si="97"/>
        <v>0</v>
      </c>
      <c r="V180" s="6143">
        <f t="shared" si="98"/>
        <v>0</v>
      </c>
      <c r="W180" s="6179">
        <f t="shared" si="98"/>
        <v>0</v>
      </c>
      <c r="X180" s="5804"/>
      <c r="Y180" s="5806"/>
      <c r="Z180" s="5804"/>
      <c r="AA180" s="5806"/>
      <c r="AB180" s="5804"/>
      <c r="AC180" s="5869"/>
      <c r="AD180" s="5868"/>
      <c r="AE180" s="6147"/>
      <c r="AF180" s="615" t="str">
        <f t="shared" si="99"/>
        <v/>
      </c>
      <c r="BO180" s="5810" t="str">
        <f t="shared" si="100"/>
        <v/>
      </c>
      <c r="BP180" s="5810" t="str">
        <f t="shared" si="101"/>
        <v/>
      </c>
      <c r="BU180" s="5811">
        <f t="shared" si="102"/>
        <v>0</v>
      </c>
      <c r="BV180" s="5811">
        <f t="shared" si="103"/>
        <v>0</v>
      </c>
    </row>
    <row r="181" spans="1:74" ht="25.9" customHeight="1">
      <c r="A181" s="6180" t="s">
        <v>658</v>
      </c>
      <c r="B181" s="6181">
        <f>SUM(C181+U181)</f>
        <v>0</v>
      </c>
      <c r="C181" s="6182">
        <f t="shared" si="95"/>
        <v>0</v>
      </c>
      <c r="D181" s="6183">
        <f t="shared" si="96"/>
        <v>0</v>
      </c>
      <c r="E181" s="6184">
        <f t="shared" si="96"/>
        <v>0</v>
      </c>
      <c r="F181" s="5854"/>
      <c r="G181" s="5853"/>
      <c r="H181" s="5854"/>
      <c r="I181" s="5853"/>
      <c r="J181" s="5854"/>
      <c r="K181" s="5853"/>
      <c r="L181" s="6185"/>
      <c r="M181" s="6186"/>
      <c r="N181" s="6187"/>
      <c r="O181" s="6185"/>
      <c r="P181" s="6187"/>
      <c r="Q181" s="6185"/>
      <c r="R181" s="6187"/>
      <c r="S181" s="6185"/>
      <c r="T181" s="6187"/>
      <c r="U181" s="1661">
        <f t="shared" si="97"/>
        <v>0</v>
      </c>
      <c r="V181" s="1662">
        <f t="shared" si="98"/>
        <v>0</v>
      </c>
      <c r="W181" s="1723">
        <f t="shared" si="98"/>
        <v>0</v>
      </c>
      <c r="X181" s="5854"/>
      <c r="Y181" s="5853"/>
      <c r="Z181" s="5854"/>
      <c r="AA181" s="5853"/>
      <c r="AB181" s="5854"/>
      <c r="AC181" s="5858"/>
      <c r="AD181" s="5943"/>
      <c r="AE181" s="5942"/>
      <c r="AF181" s="615" t="str">
        <f t="shared" si="99"/>
        <v/>
      </c>
      <c r="BO181" s="5810" t="str">
        <f t="shared" si="100"/>
        <v/>
      </c>
      <c r="BP181" s="5810" t="str">
        <f t="shared" si="101"/>
        <v/>
      </c>
      <c r="BU181" s="5811">
        <f t="shared" si="102"/>
        <v>0</v>
      </c>
      <c r="BV181" s="5811">
        <f t="shared" si="103"/>
        <v>0</v>
      </c>
    </row>
    <row r="182" spans="1:74" ht="26.45" customHeight="1">
      <c r="A182" s="1548" t="s">
        <v>659</v>
      </c>
      <c r="B182" s="6190">
        <f t="shared" si="104"/>
        <v>0</v>
      </c>
      <c r="C182" s="1550">
        <f t="shared" si="95"/>
        <v>0</v>
      </c>
      <c r="D182" s="6191">
        <f t="shared" si="96"/>
        <v>0</v>
      </c>
      <c r="E182" s="6192">
        <f t="shared" si="96"/>
        <v>0</v>
      </c>
      <c r="F182" s="5831"/>
      <c r="G182" s="6091"/>
      <c r="H182" s="5831"/>
      <c r="I182" s="6091"/>
      <c r="J182" s="5831"/>
      <c r="K182" s="6091"/>
      <c r="L182" s="1656">
        <f>SUM(M182:N182)</f>
        <v>0</v>
      </c>
      <c r="M182" s="1657">
        <f>SUM(O182+Q182+S182)</f>
        <v>0</v>
      </c>
      <c r="N182" s="1574">
        <f>SUM(P182+R182+T182)</f>
        <v>0</v>
      </c>
      <c r="O182" s="5831"/>
      <c r="P182" s="6002"/>
      <c r="Q182" s="5831"/>
      <c r="R182" s="6002"/>
      <c r="S182" s="5831"/>
      <c r="T182" s="6002"/>
      <c r="U182" s="1656">
        <f t="shared" si="97"/>
        <v>0</v>
      </c>
      <c r="V182" s="1657">
        <f>SUM(X182+Z182+AB182)</f>
        <v>0</v>
      </c>
      <c r="W182" s="974">
        <f t="shared" si="98"/>
        <v>0</v>
      </c>
      <c r="X182" s="5831"/>
      <c r="Y182" s="6091"/>
      <c r="Z182" s="5831"/>
      <c r="AA182" s="6091"/>
      <c r="AB182" s="5831"/>
      <c r="AC182" s="6093"/>
      <c r="AD182" s="5934"/>
      <c r="AE182" s="5933"/>
      <c r="AF182" s="615" t="str">
        <f t="shared" si="99"/>
        <v/>
      </c>
      <c r="BO182" s="5810" t="str">
        <f t="shared" si="100"/>
        <v/>
      </c>
      <c r="BP182" s="5810" t="str">
        <f t="shared" si="101"/>
        <v/>
      </c>
      <c r="BU182" s="5811">
        <f t="shared" si="102"/>
        <v>0</v>
      </c>
      <c r="BV182" s="5811">
        <f t="shared" si="103"/>
        <v>0</v>
      </c>
    </row>
    <row r="183" spans="1:74" ht="31.15" customHeight="1">
      <c r="A183" s="6180" t="s">
        <v>660</v>
      </c>
      <c r="B183" s="6181">
        <f>SUM(C183+U183)</f>
        <v>0</v>
      </c>
      <c r="C183" s="6182">
        <f t="shared" si="95"/>
        <v>0</v>
      </c>
      <c r="D183" s="6183">
        <f t="shared" si="96"/>
        <v>0</v>
      </c>
      <c r="E183" s="6184">
        <f>SUM(G183+I183+K183)</f>
        <v>0</v>
      </c>
      <c r="F183" s="5854"/>
      <c r="G183" s="5853"/>
      <c r="H183" s="5854"/>
      <c r="I183" s="5853"/>
      <c r="J183" s="5854"/>
      <c r="K183" s="5853"/>
      <c r="L183" s="6193"/>
      <c r="M183" s="6194"/>
      <c r="N183" s="6195"/>
      <c r="O183" s="6193"/>
      <c r="P183" s="6195"/>
      <c r="Q183" s="6193"/>
      <c r="R183" s="6195"/>
      <c r="S183" s="6193"/>
      <c r="T183" s="6196"/>
      <c r="U183" s="1661">
        <f t="shared" si="97"/>
        <v>0</v>
      </c>
      <c r="V183" s="1662">
        <f t="shared" si="98"/>
        <v>0</v>
      </c>
      <c r="W183" s="1723">
        <f t="shared" si="98"/>
        <v>0</v>
      </c>
      <c r="X183" s="5854"/>
      <c r="Y183" s="5853"/>
      <c r="Z183" s="5854"/>
      <c r="AA183" s="5853"/>
      <c r="AB183" s="5854"/>
      <c r="AC183" s="5858"/>
      <c r="AD183" s="5943"/>
      <c r="AE183" s="5942"/>
      <c r="AF183" s="615" t="str">
        <f t="shared" si="99"/>
        <v/>
      </c>
      <c r="BO183" s="5810" t="str">
        <f t="shared" si="100"/>
        <v/>
      </c>
      <c r="BP183" s="5810" t="str">
        <f t="shared" si="101"/>
        <v/>
      </c>
      <c r="BU183" s="5811">
        <f t="shared" si="102"/>
        <v>0</v>
      </c>
      <c r="BV183" s="5811">
        <f t="shared" si="103"/>
        <v>0</v>
      </c>
    </row>
    <row r="184" spans="1:74" ht="18" customHeight="1">
      <c r="A184" s="6197" t="s">
        <v>661</v>
      </c>
      <c r="B184" s="6198"/>
      <c r="C184" s="6198"/>
      <c r="D184" s="6198"/>
      <c r="E184" s="6198"/>
    </row>
    <row r="185" spans="1:74" ht="31.5">
      <c r="A185" s="6199" t="s">
        <v>662</v>
      </c>
      <c r="B185" s="6200" t="s">
        <v>77</v>
      </c>
      <c r="C185" s="6201" t="s">
        <v>663</v>
      </c>
      <c r="D185" s="5955" t="s">
        <v>664</v>
      </c>
    </row>
    <row r="186" spans="1:74">
      <c r="A186" s="6202" t="s">
        <v>665</v>
      </c>
      <c r="B186" s="6203">
        <f>SUM(C186:D186)</f>
        <v>0</v>
      </c>
      <c r="C186" s="5831"/>
      <c r="D186" s="6002"/>
    </row>
    <row r="187" spans="1:74">
      <c r="A187" s="1571" t="s">
        <v>666</v>
      </c>
      <c r="B187" s="6204">
        <f t="shared" ref="B187:B189" si="105">SUM(C187:D187)</f>
        <v>0</v>
      </c>
      <c r="C187" s="5814"/>
      <c r="D187" s="5815"/>
    </row>
    <row r="188" spans="1:74">
      <c r="A188" s="1571" t="s">
        <v>667</v>
      </c>
      <c r="B188" s="6011">
        <f t="shared" si="105"/>
        <v>0</v>
      </c>
      <c r="C188" s="5814"/>
      <c r="D188" s="5816"/>
    </row>
    <row r="189" spans="1:74">
      <c r="A189" s="1597" t="s">
        <v>668</v>
      </c>
      <c r="B189" s="6012">
        <f t="shared" si="105"/>
        <v>0</v>
      </c>
      <c r="C189" s="5854"/>
      <c r="D189" s="5853"/>
    </row>
    <row r="190" spans="1:74" ht="18" customHeight="1">
      <c r="A190" s="6197" t="s">
        <v>669</v>
      </c>
      <c r="B190" s="6198"/>
      <c r="C190" s="6198"/>
      <c r="D190" s="6198"/>
      <c r="E190" s="6198"/>
    </row>
    <row r="191" spans="1:74" ht="30" customHeight="1">
      <c r="A191" s="7543" t="s">
        <v>662</v>
      </c>
      <c r="B191" s="7548" t="s">
        <v>77</v>
      </c>
      <c r="C191" s="7550" t="s">
        <v>29</v>
      </c>
      <c r="D191" s="7552"/>
      <c r="E191" s="7604"/>
      <c r="F191" s="7612" t="s">
        <v>670</v>
      </c>
      <c r="G191" s="7627" t="s">
        <v>671</v>
      </c>
      <c r="H191" s="7548" t="s">
        <v>672</v>
      </c>
    </row>
    <row r="192" spans="1:74" ht="38.25" customHeight="1">
      <c r="A192" s="7262"/>
      <c r="B192" s="7530"/>
      <c r="C192" s="6200" t="s">
        <v>673</v>
      </c>
      <c r="D192" s="6205" t="s">
        <v>674</v>
      </c>
      <c r="E192" s="6142" t="s">
        <v>675</v>
      </c>
      <c r="F192" s="7367"/>
      <c r="G192" s="7211"/>
      <c r="H192" s="7530"/>
    </row>
    <row r="193" spans="1:75">
      <c r="A193" s="5960" t="s">
        <v>676</v>
      </c>
      <c r="B193" s="6206">
        <f>SUM(C193:E193)</f>
        <v>0</v>
      </c>
      <c r="C193" s="5804"/>
      <c r="D193" s="6207"/>
      <c r="E193" s="5869"/>
      <c r="F193" s="5867"/>
      <c r="G193" s="6207"/>
      <c r="H193" s="5805"/>
      <c r="I193" s="615" t="str">
        <f>BO193&amp;BP193&amp;BQ193</f>
        <v/>
      </c>
      <c r="BO193" s="5810" t="str">
        <f>IF(AND($B193&gt;0,F193=""),"  * No olvide digitar la variable Lugar de trabajo. Digite Cero si no tiene.",IF(F193&gt;$B193," * La variable Lugar de trabajo No puede ser mayor al Total.",""))</f>
        <v/>
      </c>
      <c r="BP193" s="5810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10" t="str">
        <f>IF(AND($B193&gt;0,H193=""),"  * No olvide digitar la variable Grupos comunitarios. Digite Cero si no tiene.",IF(H193&gt;$B193," * La variable Grupos comunitarios No puede ser mayor al Total.",""))</f>
        <v/>
      </c>
      <c r="BU193" s="5811">
        <f>IF(AND($B193&gt;0,F193=""),1,IF(F193&gt;$B193,1,0))</f>
        <v>0</v>
      </c>
      <c r="BV193" s="5811">
        <f>IF(AND($B193&gt;0,G193=""),1,IF(G193&gt;$B193,1,0))</f>
        <v>0</v>
      </c>
      <c r="BW193" s="5811">
        <f>IF(AND($B193&gt;0,H193=""),1,IF(H193&gt;$B193,1,0))</f>
        <v>0</v>
      </c>
    </row>
    <row r="194" spans="1:75">
      <c r="A194" s="6208" t="s">
        <v>677</v>
      </c>
      <c r="B194" s="6209">
        <f t="shared" ref="B194:B198" si="106">SUM(C194:E194)</f>
        <v>0</v>
      </c>
      <c r="C194" s="5814"/>
      <c r="D194" s="6210"/>
      <c r="E194" s="5825"/>
      <c r="F194" s="5878"/>
      <c r="G194" s="6210"/>
      <c r="H194" s="5815"/>
      <c r="I194" s="615" t="str">
        <f t="shared" ref="I194:I198" si="107">BO194&amp;BP194&amp;BQ194</f>
        <v/>
      </c>
      <c r="BO194" s="5810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10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10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11">
        <f t="shared" ref="BU194:BU198" si="111">IF(AND($B194&gt;0,F194=""),1,IF(F194&gt;$B194,1,0))</f>
        <v>0</v>
      </c>
      <c r="BV194" s="5811">
        <f t="shared" ref="BV194:BV198" si="112">IF(AND($B194&gt;0,G194=""),1,IF(G194&gt;$B194,1,0))</f>
        <v>0</v>
      </c>
      <c r="BW194" s="5811">
        <f t="shared" ref="BW194:BW198" si="113">IF(AND($B194&gt;0,H194=""),1,IF(H194&gt;$B194,1,0))</f>
        <v>0</v>
      </c>
    </row>
    <row r="195" spans="1:75">
      <c r="A195" s="6211" t="s">
        <v>678</v>
      </c>
      <c r="B195" s="6212">
        <f t="shared" si="106"/>
        <v>0</v>
      </c>
      <c r="C195" s="5831"/>
      <c r="D195" s="6213"/>
      <c r="E195" s="6093"/>
      <c r="F195" s="6092"/>
      <c r="G195" s="6213"/>
      <c r="H195" s="6002"/>
      <c r="I195" s="615" t="str">
        <f t="shared" si="107"/>
        <v/>
      </c>
      <c r="BO195" s="5810" t="str">
        <f t="shared" si="108"/>
        <v/>
      </c>
      <c r="BP195" s="5810" t="str">
        <f t="shared" si="109"/>
        <v/>
      </c>
      <c r="BQ195" s="5810" t="str">
        <f t="shared" si="110"/>
        <v/>
      </c>
      <c r="BU195" s="5811">
        <f t="shared" si="111"/>
        <v>0</v>
      </c>
      <c r="BV195" s="5811">
        <f t="shared" si="112"/>
        <v>0</v>
      </c>
      <c r="BW195" s="5811">
        <f t="shared" si="113"/>
        <v>0</v>
      </c>
    </row>
    <row r="196" spans="1:75">
      <c r="A196" s="6211" t="s">
        <v>679</v>
      </c>
      <c r="B196" s="6212">
        <f t="shared" si="106"/>
        <v>0</v>
      </c>
      <c r="C196" s="5831"/>
      <c r="D196" s="6213"/>
      <c r="E196" s="6093"/>
      <c r="F196" s="6092"/>
      <c r="G196" s="6213"/>
      <c r="H196" s="6002"/>
      <c r="I196" s="615" t="str">
        <f t="shared" si="107"/>
        <v/>
      </c>
      <c r="BO196" s="5810" t="str">
        <f t="shared" si="108"/>
        <v/>
      </c>
      <c r="BP196" s="5810" t="str">
        <f t="shared" si="109"/>
        <v/>
      </c>
      <c r="BQ196" s="5810" t="str">
        <f t="shared" si="110"/>
        <v/>
      </c>
      <c r="BU196" s="5811">
        <f t="shared" si="111"/>
        <v>0</v>
      </c>
      <c r="BV196" s="5811">
        <f t="shared" si="112"/>
        <v>0</v>
      </c>
      <c r="BW196" s="5811">
        <f t="shared" si="113"/>
        <v>0</v>
      </c>
    </row>
    <row r="197" spans="1:75">
      <c r="A197" s="6211" t="s">
        <v>680</v>
      </c>
      <c r="B197" s="6212">
        <f t="shared" si="106"/>
        <v>0</v>
      </c>
      <c r="C197" s="5831"/>
      <c r="D197" s="6213"/>
      <c r="E197" s="6093"/>
      <c r="F197" s="6092"/>
      <c r="G197" s="6213"/>
      <c r="H197" s="6002"/>
      <c r="I197" s="615" t="str">
        <f t="shared" si="107"/>
        <v/>
      </c>
      <c r="BO197" s="5810" t="str">
        <f t="shared" si="108"/>
        <v/>
      </c>
      <c r="BP197" s="5810" t="str">
        <f t="shared" si="109"/>
        <v/>
      </c>
      <c r="BQ197" s="5810" t="str">
        <f t="shared" si="110"/>
        <v/>
      </c>
      <c r="BU197" s="5811">
        <f t="shared" si="111"/>
        <v>0</v>
      </c>
      <c r="BV197" s="5811">
        <f t="shared" si="112"/>
        <v>0</v>
      </c>
      <c r="BW197" s="5811">
        <f t="shared" si="113"/>
        <v>0</v>
      </c>
    </row>
    <row r="198" spans="1:75">
      <c r="A198" s="5967" t="s">
        <v>681</v>
      </c>
      <c r="B198" s="6214">
        <f t="shared" si="106"/>
        <v>0</v>
      </c>
      <c r="C198" s="5856"/>
      <c r="D198" s="6215"/>
      <c r="E198" s="6216"/>
      <c r="F198" s="6217"/>
      <c r="G198" s="6215"/>
      <c r="H198" s="5894"/>
      <c r="I198" s="615" t="str">
        <f t="shared" si="107"/>
        <v/>
      </c>
      <c r="BO198" s="5810" t="str">
        <f>IF(AND($B198&gt;0,F198=""),"  * No olvide digitar la variable Lugar de trabajo. Digite Cero si no tiene.",IF(F198&gt;$B198," * La variable Lugar de trabajo No puede ser mayor al Total.",""))</f>
        <v/>
      </c>
      <c r="BP198" s="5810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10" t="str">
        <f>IF(AND($B198&gt;0,H198=""),"  * No olvide digitar la variable Grupos comunitarios. Digite Cero si no tiene.",IF(H198&gt;$B198," * La variable Grupos comunitarios No puede ser mayor al Total.",""))</f>
        <v/>
      </c>
      <c r="BU198" s="5811">
        <f t="shared" si="111"/>
        <v>0</v>
      </c>
      <c r="BV198" s="5811">
        <f t="shared" si="112"/>
        <v>0</v>
      </c>
      <c r="BW198" s="5811">
        <f t="shared" si="113"/>
        <v>0</v>
      </c>
    </row>
    <row r="199" spans="1:75" ht="18" customHeight="1">
      <c r="A199" s="6197" t="s">
        <v>682</v>
      </c>
      <c r="B199" s="6198"/>
      <c r="C199" s="6198"/>
      <c r="D199" s="6198"/>
      <c r="E199" s="6198"/>
    </row>
    <row r="200" spans="1:75">
      <c r="A200" s="7583" t="s">
        <v>662</v>
      </c>
      <c r="B200" s="7549" t="s">
        <v>77</v>
      </c>
      <c r="C200" s="7550" t="s">
        <v>29</v>
      </c>
      <c r="D200" s="7552"/>
      <c r="E200" s="7599"/>
    </row>
    <row r="201" spans="1:75" ht="21" customHeight="1">
      <c r="A201" s="7177"/>
      <c r="B201" s="7154"/>
      <c r="C201" s="6200" t="s">
        <v>673</v>
      </c>
      <c r="D201" s="6205" t="s">
        <v>674</v>
      </c>
      <c r="E201" s="5955" t="s">
        <v>675</v>
      </c>
    </row>
    <row r="202" spans="1:75">
      <c r="A202" s="1621" t="s">
        <v>683</v>
      </c>
      <c r="B202" s="6218">
        <f>SUM(C202:E202)</f>
        <v>0</v>
      </c>
      <c r="C202" s="5804"/>
      <c r="D202" s="6207"/>
      <c r="E202" s="5806"/>
    </row>
    <row r="203" spans="1:75">
      <c r="A203" s="1571" t="s">
        <v>684</v>
      </c>
      <c r="B203" s="6011">
        <f t="shared" ref="B203:B206" si="114">SUM(C203:E203)</f>
        <v>0</v>
      </c>
      <c r="C203" s="5814"/>
      <c r="D203" s="6210"/>
      <c r="E203" s="5816"/>
    </row>
    <row r="204" spans="1:75">
      <c r="A204" s="1571" t="s">
        <v>685</v>
      </c>
      <c r="B204" s="6011">
        <f t="shared" si="114"/>
        <v>0</v>
      </c>
      <c r="C204" s="5831"/>
      <c r="D204" s="6213"/>
      <c r="E204" s="6091"/>
    </row>
    <row r="205" spans="1:75">
      <c r="A205" s="1571" t="s">
        <v>686</v>
      </c>
      <c r="B205" s="6011">
        <f t="shared" si="114"/>
        <v>0</v>
      </c>
      <c r="C205" s="5831"/>
      <c r="D205" s="6213"/>
      <c r="E205" s="6091"/>
    </row>
    <row r="206" spans="1:75" ht="23.45" customHeight="1">
      <c r="A206" s="1646" t="s">
        <v>687</v>
      </c>
      <c r="B206" s="6013">
        <f t="shared" si="114"/>
        <v>0</v>
      </c>
      <c r="C206" s="5854"/>
      <c r="D206" s="6219"/>
      <c r="E206" s="5853"/>
    </row>
    <row r="207" spans="1:75" ht="18" customHeight="1">
      <c r="A207" s="6220" t="s">
        <v>688</v>
      </c>
    </row>
    <row r="208" spans="1:75">
      <c r="A208" s="7595" t="s">
        <v>662</v>
      </c>
      <c r="B208" s="7543"/>
      <c r="C208" s="7548" t="s">
        <v>77</v>
      </c>
      <c r="D208" s="7550" t="s">
        <v>29</v>
      </c>
      <c r="E208" s="7552"/>
      <c r="F208" s="7599"/>
    </row>
    <row r="209" spans="1:6" ht="24" customHeight="1">
      <c r="A209" s="7261"/>
      <c r="B209" s="7262"/>
      <c r="C209" s="7530"/>
      <c r="D209" s="6200" t="s">
        <v>673</v>
      </c>
      <c r="E209" s="6205" t="s">
        <v>674</v>
      </c>
      <c r="F209" s="5955" t="s">
        <v>675</v>
      </c>
    </row>
    <row r="210" spans="1:6">
      <c r="A210" s="7543" t="s">
        <v>689</v>
      </c>
      <c r="B210" s="1644" t="s">
        <v>690</v>
      </c>
      <c r="C210" s="6221">
        <f>SUM(D210:F210)</f>
        <v>0</v>
      </c>
      <c r="D210" s="5804"/>
      <c r="E210" s="6207"/>
      <c r="F210" s="5806"/>
    </row>
    <row r="211" spans="1:6" ht="16.899999999999999" customHeight="1">
      <c r="A211" s="7475"/>
      <c r="B211" s="1646" t="s">
        <v>691</v>
      </c>
      <c r="C211" s="6221">
        <f>SUM(D211:F211)</f>
        <v>0</v>
      </c>
      <c r="D211" s="5854"/>
      <c r="E211" s="6219"/>
      <c r="F211" s="5853"/>
    </row>
    <row r="212" spans="1:6" ht="16.899999999999999" customHeight="1">
      <c r="A212" s="7543" t="s">
        <v>692</v>
      </c>
      <c r="B212" s="1648" t="s">
        <v>693</v>
      </c>
      <c r="C212" s="6212">
        <f t="shared" ref="C212:C213" si="115">SUM(D212:F212)</f>
        <v>0</v>
      </c>
      <c r="D212" s="5831"/>
      <c r="E212" s="6213"/>
      <c r="F212" s="6091"/>
    </row>
    <row r="213" spans="1:6" ht="21">
      <c r="A213" s="7262"/>
      <c r="B213" s="6222" t="s">
        <v>694</v>
      </c>
      <c r="C213" s="6223">
        <f t="shared" si="115"/>
        <v>0</v>
      </c>
      <c r="D213" s="5854"/>
      <c r="E213" s="6219"/>
      <c r="F213" s="5853"/>
    </row>
    <row r="214" spans="1:6" ht="18" customHeight="1">
      <c r="A214" s="6224" t="s">
        <v>695</v>
      </c>
      <c r="B214" s="6225"/>
      <c r="C214" s="6198"/>
      <c r="D214" s="6198"/>
    </row>
    <row r="215" spans="1:6">
      <c r="A215" s="7543" t="s">
        <v>662</v>
      </c>
      <c r="B215" s="7548" t="s">
        <v>77</v>
      </c>
      <c r="C215" s="7552" t="s">
        <v>696</v>
      </c>
      <c r="D215" s="7552"/>
      <c r="E215" s="7552"/>
      <c r="F215" s="6226"/>
    </row>
    <row r="216" spans="1:6" ht="21">
      <c r="A216" s="7262"/>
      <c r="B216" s="7530"/>
      <c r="C216" s="6227" t="s">
        <v>697</v>
      </c>
      <c r="D216" s="6205" t="s">
        <v>698</v>
      </c>
      <c r="E216" s="5955" t="s">
        <v>699</v>
      </c>
    </row>
    <row r="217" spans="1:6">
      <c r="A217" s="1644" t="s">
        <v>700</v>
      </c>
      <c r="B217" s="5803">
        <f>SUM(C217:E217)</f>
        <v>0</v>
      </c>
      <c r="C217" s="5867"/>
      <c r="D217" s="6207"/>
      <c r="E217" s="5806"/>
    </row>
    <row r="218" spans="1:6">
      <c r="A218" s="6228" t="s">
        <v>701</v>
      </c>
      <c r="B218" s="5813">
        <f t="shared" ref="B218:B219" si="116">SUM(C218:E218)</f>
        <v>0</v>
      </c>
      <c r="C218" s="5814"/>
      <c r="D218" s="6210"/>
      <c r="E218" s="5816"/>
    </row>
    <row r="219" spans="1:6">
      <c r="A219" s="1646" t="s">
        <v>702</v>
      </c>
      <c r="B219" s="6229">
        <f t="shared" si="116"/>
        <v>0</v>
      </c>
      <c r="C219" s="6217"/>
      <c r="D219" s="6215"/>
      <c r="E219" s="6230"/>
    </row>
    <row r="220" spans="1:6" ht="18" customHeight="1">
      <c r="A220" s="6224" t="s">
        <v>703</v>
      </c>
      <c r="B220" s="6225"/>
    </row>
    <row r="221" spans="1:6">
      <c r="A221" s="7543" t="s">
        <v>662</v>
      </c>
      <c r="B221" s="7549" t="s">
        <v>704</v>
      </c>
    </row>
    <row r="222" spans="1:6">
      <c r="A222" s="7262"/>
      <c r="B222" s="7154"/>
    </row>
    <row r="223" spans="1:6">
      <c r="A223" s="1644" t="s">
        <v>705</v>
      </c>
      <c r="B223" s="5998"/>
    </row>
    <row r="224" spans="1:6">
      <c r="A224" s="1646" t="s">
        <v>706</v>
      </c>
      <c r="B224" s="5942"/>
    </row>
    <row r="236" spans="1:1" hidden="1"/>
    <row r="237" spans="1:1" hidden="1"/>
    <row r="238" spans="1:1" ht="12.75" hidden="1" customHeight="1"/>
    <row r="239" spans="1:1" ht="20.100000000000001" hidden="1" customHeight="1">
      <c r="A239" s="6231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>
      <c r="A240" s="6232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>
      <formula1>0</formula1>
    </dataValidation>
    <dataValidation type="whole" allowBlank="1" showInputMessage="1" showErrorMessage="1" sqref="C186:D189 C101:E105 C107:E109 E13:AR26 AS13:AS18 AS26 B171">
      <formula1>0</formula1>
      <formula2>9.99999999999999E+37</formula2>
    </dataValidation>
    <dataValidation type="whole" allowBlank="1" showInputMessage="1" showErrorMessage="1" sqref="E53:L54 P53:AC54">
      <formula1>0</formula1>
      <formula2>9.99999999999999E+31</formula2>
    </dataValidation>
    <dataValidation type="whole" allowBlank="1" showInputMessage="1" showErrorMessage="1" sqref="C60:X61 B67:B68 F73:AM74 C193:H198 B94:B96 D88:D92 D94:D96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>
      <formula1>0</formula1>
      <formula2>9.99999999999999E+40</formula2>
    </dataValidation>
    <dataValidation type="whole" allowBlank="1" showInputMessage="1" showErrorMessage="1" sqref="B128:M130 F176:K183 C38">
      <formula1>0</formula1>
      <formula2>9.99999999999999E+41</formula2>
    </dataValidation>
    <dataValidation type="whole" allowBlank="1" showInputMessage="1" showErrorMessage="1" sqref="E135:AR137">
      <formula1>0</formula1>
      <formula2>9.99999999999999E+34</formula2>
    </dataValidation>
    <dataValidation type="whole" allowBlank="1" showInputMessage="1" showErrorMessage="1" sqref="F154:AO167 X176:AE183">
      <formula1>0</formula1>
      <formula2>9.99999999999999E+36</formula2>
    </dataValidation>
    <dataValidation type="whole" allowBlank="1" showInputMessage="1" showErrorMessage="1" sqref="B88:B92 C32:C33 C171 D171:U171">
      <formula1>0</formula1>
      <formula2>9.99999999999999E+42</formula2>
    </dataValidation>
    <dataValidation type="whole" allowBlank="1" showInputMessage="1" showErrorMessage="1" sqref="C202:E206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B437"/>
  <sheetViews>
    <sheetView showGridLines="0" topLeftCell="A361" zoomScaleNormal="100" workbookViewId="0">
      <selection activeCell="E376" sqref="E376:AL376"/>
    </sheetView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>
      <c r="A1" s="25" t="s">
        <v>23</v>
      </c>
    </row>
    <row r="2" spans="1:102">
      <c r="A2" s="25" t="str">
        <f>CONCATENATE("COMUNA: ",NOMBRE!B2," (",NOMBRE!C2,NOMBRE!D2,NOMBRE!E2,NOMBRE!F2,NOMBRE!G2,")")</f>
        <v>COMUNA: MAIPU ()</v>
      </c>
    </row>
    <row r="3" spans="1:102">
      <c r="A3" s="25" t="str">
        <f>CONCATENATE("ESTABLECIMIENTO/ESTRATEGIA: ", NOMBRE!B3," (",NOMBRE!C3,NOMBRE!D3,NOMBRE!E3,NOMBRE!F3,NOMBRE!G3,NOMBRE!H3,")")</f>
        <v>ESTABLECIMIENTO/ESTRATEGIA: PADDS ()</v>
      </c>
    </row>
    <row r="4" spans="1:102">
      <c r="A4" s="25" t="str">
        <f>CONCATENATE("MES: ",NOMBRE!B6," (",NOMBRE!C6,NOMBRE!D6,")")</f>
        <v>MES: MARZO (03)</v>
      </c>
    </row>
    <row r="5" spans="1:102">
      <c r="A5" s="25" t="str">
        <f>CONCATENATE("AÑO: ",NOMBRE!B7)</f>
        <v>AÑO: 2026</v>
      </c>
    </row>
    <row r="6" spans="1:102" ht="18" customHeight="1">
      <c r="A6" s="7768" t="s">
        <v>707</v>
      </c>
      <c r="B6" s="7768"/>
      <c r="C6" s="7768"/>
      <c r="D6" s="7768"/>
      <c r="E6" s="7768"/>
      <c r="F6" s="7768"/>
      <c r="G6" s="7768"/>
      <c r="H6" s="7768"/>
      <c r="I6" s="7768"/>
      <c r="J6" s="7768"/>
      <c r="K6" s="7768"/>
      <c r="L6" s="7768"/>
      <c r="M6" s="7768"/>
      <c r="N6" s="7768"/>
      <c r="O6" s="7768"/>
      <c r="P6" s="7768"/>
    </row>
    <row r="8" spans="1:102" ht="18" customHeight="1">
      <c r="A8" s="249" t="s">
        <v>708</v>
      </c>
    </row>
    <row r="9" spans="1:102" ht="21.6" customHeight="1">
      <c r="A9" s="7699" t="s">
        <v>709</v>
      </c>
      <c r="B9" s="7682"/>
      <c r="C9" s="7668" t="s">
        <v>28</v>
      </c>
      <c r="D9" s="7701" t="s">
        <v>29</v>
      </c>
      <c r="E9" s="7702"/>
      <c r="F9" s="7702"/>
      <c r="G9" s="7702"/>
      <c r="H9" s="7702"/>
      <c r="I9" s="7702"/>
      <c r="J9" s="7702"/>
      <c r="K9" s="7702"/>
      <c r="L9" s="7702"/>
      <c r="M9" s="7702"/>
      <c r="N9" s="7703"/>
      <c r="O9" s="7704" t="s">
        <v>710</v>
      </c>
      <c r="P9" s="7662" t="s">
        <v>711</v>
      </c>
      <c r="Q9" s="7733" t="s">
        <v>712</v>
      </c>
      <c r="R9" s="7719" t="s">
        <v>713</v>
      </c>
      <c r="S9" s="7721" t="s">
        <v>519</v>
      </c>
      <c r="T9" s="7722"/>
      <c r="U9" s="7723" t="s">
        <v>38</v>
      </c>
      <c r="V9" s="7682" t="s">
        <v>36</v>
      </c>
      <c r="W9" s="7670" t="s">
        <v>37</v>
      </c>
      <c r="X9" s="7674"/>
    </row>
    <row r="10" spans="1:102" ht="27" customHeight="1">
      <c r="A10" s="7707"/>
      <c r="B10" s="7653"/>
      <c r="C10" s="7669"/>
      <c r="D10" s="2001" t="s">
        <v>714</v>
      </c>
      <c r="E10" s="2002" t="s">
        <v>715</v>
      </c>
      <c r="F10" s="2003" t="s">
        <v>44</v>
      </c>
      <c r="G10" s="2003" t="s">
        <v>45</v>
      </c>
      <c r="H10" s="2003" t="s">
        <v>46</v>
      </c>
      <c r="I10" s="2003" t="s">
        <v>47</v>
      </c>
      <c r="J10" s="2003" t="s">
        <v>48</v>
      </c>
      <c r="K10" s="2003" t="s">
        <v>49</v>
      </c>
      <c r="L10" s="2003" t="s">
        <v>50</v>
      </c>
      <c r="M10" s="2003" t="s">
        <v>51</v>
      </c>
      <c r="N10" s="1972" t="s">
        <v>716</v>
      </c>
      <c r="O10" s="7705"/>
      <c r="P10" s="7664"/>
      <c r="Q10" s="7734"/>
      <c r="R10" s="7720"/>
      <c r="S10" s="1946" t="s">
        <v>60</v>
      </c>
      <c r="T10" s="707" t="s">
        <v>62</v>
      </c>
      <c r="U10" s="7724"/>
      <c r="V10" s="7654"/>
      <c r="W10" s="2001" t="s">
        <v>717</v>
      </c>
      <c r="X10" s="1912" t="s">
        <v>718</v>
      </c>
    </row>
    <row r="11" spans="1:102" ht="15" customHeight="1">
      <c r="A11" s="7735" t="s">
        <v>719</v>
      </c>
      <c r="B11" s="7735"/>
      <c r="C11" s="2004">
        <f>SUM(D11:N11)</f>
        <v>0</v>
      </c>
      <c r="D11" s="2005"/>
      <c r="E11" s="2006"/>
      <c r="F11" s="2007"/>
      <c r="G11" s="2007"/>
      <c r="H11" s="2007"/>
      <c r="I11" s="2007"/>
      <c r="J11" s="2007"/>
      <c r="K11" s="2007"/>
      <c r="L11" s="2007"/>
      <c r="M11" s="2008"/>
      <c r="N11" s="2009"/>
      <c r="O11" s="5340"/>
      <c r="P11" s="5341"/>
      <c r="Q11" s="5342"/>
      <c r="R11" s="5345"/>
      <c r="S11" s="706"/>
      <c r="T11" s="1085"/>
      <c r="U11" s="588"/>
      <c r="V11" s="2010"/>
      <c r="W11" s="2005"/>
      <c r="X11" s="2010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08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08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>
      <c r="A12" s="7736" t="s">
        <v>720</v>
      </c>
      <c r="B12" s="7736"/>
      <c r="C12" s="2012">
        <f t="shared" ref="C12:C14" si="2">SUM(D12:N12)</f>
        <v>0</v>
      </c>
      <c r="D12" s="2013"/>
      <c r="E12" s="2014"/>
      <c r="F12" s="827"/>
      <c r="G12" s="827"/>
      <c r="H12" s="827"/>
      <c r="I12" s="827"/>
      <c r="J12" s="827"/>
      <c r="K12" s="827"/>
      <c r="L12" s="827"/>
      <c r="M12" s="2015"/>
      <c r="N12" s="1931"/>
      <c r="O12" s="5201"/>
      <c r="P12" s="5177"/>
      <c r="Q12" s="5343"/>
      <c r="R12" s="5346"/>
      <c r="S12" s="2018"/>
      <c r="T12" s="2017"/>
      <c r="U12" s="2019"/>
      <c r="V12" s="2020"/>
      <c r="W12" s="2013"/>
      <c r="X12" s="2020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08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08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>
      <c r="A13" s="7737" t="s">
        <v>721</v>
      </c>
      <c r="B13" s="7738"/>
      <c r="C13" s="1263">
        <f>SUM(D13:N13)</f>
        <v>0</v>
      </c>
      <c r="D13" s="1163"/>
      <c r="E13" s="1165"/>
      <c r="F13" s="1992"/>
      <c r="G13" s="1992"/>
      <c r="H13" s="1992"/>
      <c r="I13" s="1992"/>
      <c r="J13" s="1992"/>
      <c r="K13" s="1992"/>
      <c r="L13" s="1992"/>
      <c r="M13" s="876"/>
      <c r="N13" s="1920"/>
      <c r="O13" s="5203"/>
      <c r="P13" s="3883"/>
      <c r="Q13" s="3886"/>
      <c r="R13" s="5337"/>
      <c r="S13" s="1948"/>
      <c r="T13" s="749"/>
      <c r="U13" s="1403"/>
      <c r="V13" s="1164"/>
      <c r="W13" s="1163"/>
      <c r="X13" s="1164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>
      <c r="A14" s="7739" t="s">
        <v>722</v>
      </c>
      <c r="B14" s="7740"/>
      <c r="C14" s="1264">
        <f t="shared" si="2"/>
        <v>0</v>
      </c>
      <c r="D14" s="1179"/>
      <c r="E14" s="1184"/>
      <c r="F14" s="1109"/>
      <c r="G14" s="1109"/>
      <c r="H14" s="1109"/>
      <c r="I14" s="1109"/>
      <c r="J14" s="1109"/>
      <c r="K14" s="1109"/>
      <c r="L14" s="1109"/>
      <c r="M14" s="1185"/>
      <c r="N14" s="1215"/>
      <c r="O14" s="5237"/>
      <c r="P14" s="1214"/>
      <c r="Q14" s="5344"/>
      <c r="R14" s="5347"/>
      <c r="S14" s="2022"/>
      <c r="T14" s="705"/>
      <c r="U14" s="2023"/>
      <c r="V14" s="1183"/>
      <c r="W14" s="1179"/>
      <c r="X14" s="1183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08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08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7699" t="s">
        <v>724</v>
      </c>
      <c r="B16" s="7682"/>
      <c r="C16" s="7679" t="s">
        <v>725</v>
      </c>
      <c r="D16" s="7769" t="s">
        <v>726</v>
      </c>
      <c r="E16" s="7733" t="s">
        <v>36</v>
      </c>
      <c r="F16" s="7662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7707"/>
      <c r="B17" s="7653"/>
      <c r="C17" s="7680"/>
      <c r="D17" s="7770"/>
      <c r="E17" s="7661"/>
      <c r="F17" s="766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7743" t="s">
        <v>727</v>
      </c>
      <c r="B18" s="7744"/>
      <c r="C18" s="2027"/>
      <c r="D18" s="2028"/>
      <c r="E18" s="5374"/>
      <c r="F18" s="5195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7747" t="s">
        <v>728</v>
      </c>
      <c r="B19" s="7748"/>
      <c r="C19" s="1926"/>
      <c r="D19" s="785"/>
      <c r="E19" s="36"/>
      <c r="F19" s="1955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7741" t="s">
        <v>729</v>
      </c>
      <c r="B20" s="7742"/>
      <c r="C20" s="1163"/>
      <c r="D20" s="1920"/>
      <c r="E20" s="3886"/>
      <c r="F20" s="3883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7741" t="s">
        <v>730</v>
      </c>
      <c r="B21" s="7742"/>
      <c r="C21" s="1163"/>
      <c r="D21" s="1920"/>
      <c r="E21" s="3886"/>
      <c r="F21" s="3883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7741" t="s">
        <v>731</v>
      </c>
      <c r="B22" s="7742"/>
      <c r="C22" s="1163"/>
      <c r="D22" s="1920"/>
      <c r="E22" s="3886"/>
      <c r="F22" s="3883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7741" t="s">
        <v>732</v>
      </c>
      <c r="B23" s="7742"/>
      <c r="C23" s="1163"/>
      <c r="D23" s="1920"/>
      <c r="E23" s="3886"/>
      <c r="F23" s="3883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7741" t="s">
        <v>733</v>
      </c>
      <c r="B24" s="7742"/>
      <c r="C24" s="1163"/>
      <c r="D24" s="1920"/>
      <c r="E24" s="3886"/>
      <c r="F24" s="3883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7741" t="s">
        <v>734</v>
      </c>
      <c r="B25" s="7742"/>
      <c r="C25" s="1163"/>
      <c r="D25" s="1920"/>
      <c r="E25" s="3886"/>
      <c r="F25" s="3883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7741" t="s">
        <v>735</v>
      </c>
      <c r="B26" s="7742"/>
      <c r="C26" s="1163"/>
      <c r="D26" s="1920"/>
      <c r="E26" s="3886"/>
      <c r="F26" s="3883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7741" t="s">
        <v>736</v>
      </c>
      <c r="B27" s="7742"/>
      <c r="C27" s="1163"/>
      <c r="D27" s="1920"/>
      <c r="E27" s="3886"/>
      <c r="F27" s="3883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7741" t="s">
        <v>737</v>
      </c>
      <c r="B28" s="7742"/>
      <c r="C28" s="1170"/>
      <c r="D28" s="1176"/>
      <c r="E28" s="35"/>
      <c r="F28" s="1220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7741" t="s">
        <v>738</v>
      </c>
      <c r="B29" s="7742"/>
      <c r="C29" s="1170"/>
      <c r="D29" s="1176"/>
      <c r="E29" s="35"/>
      <c r="F29" s="1220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7741" t="s">
        <v>739</v>
      </c>
      <c r="B30" s="7742"/>
      <c r="C30" s="1170"/>
      <c r="D30" s="1176"/>
      <c r="E30" s="35"/>
      <c r="F30" s="1220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7745" t="s">
        <v>740</v>
      </c>
      <c r="B31" s="7746"/>
      <c r="C31" s="1179"/>
      <c r="D31" s="1215"/>
      <c r="E31" s="1218"/>
      <c r="F31" s="1214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741</v>
      </c>
      <c r="B32" s="636"/>
      <c r="C32" s="637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7699" t="s">
        <v>742</v>
      </c>
      <c r="B33" s="7682"/>
      <c r="C33" s="7668" t="s">
        <v>28</v>
      </c>
      <c r="D33" s="7701" t="s">
        <v>29</v>
      </c>
      <c r="E33" s="7702"/>
      <c r="F33" s="7702"/>
      <c r="G33" s="7702"/>
      <c r="H33" s="7702"/>
      <c r="I33" s="7702"/>
      <c r="J33" s="7702"/>
      <c r="K33" s="7702"/>
      <c r="L33" s="7702"/>
      <c r="M33" s="7702"/>
      <c r="N33" s="7702"/>
      <c r="O33" s="7702"/>
      <c r="P33" s="7703"/>
      <c r="Q33" s="7704" t="s">
        <v>33</v>
      </c>
      <c r="R33" s="7662" t="s">
        <v>743</v>
      </c>
      <c r="S33" s="7682" t="s">
        <v>36</v>
      </c>
      <c r="T33" s="7670" t="s">
        <v>37</v>
      </c>
      <c r="U33" s="7674"/>
      <c r="V33" s="7725" t="s">
        <v>744</v>
      </c>
      <c r="W33" s="7695" t="s">
        <v>745</v>
      </c>
      <c r="X33" s="7670" t="s">
        <v>746</v>
      </c>
      <c r="Y33" s="7671"/>
      <c r="Z33" s="7674"/>
      <c r="AA33" s="7696" t="s">
        <v>747</v>
      </c>
    </row>
    <row r="34" spans="1:103" ht="27.75" customHeight="1">
      <c r="A34" s="7707"/>
      <c r="B34" s="7653"/>
      <c r="C34" s="7669"/>
      <c r="D34" s="2001" t="s">
        <v>748</v>
      </c>
      <c r="E34" s="2003" t="s">
        <v>44</v>
      </c>
      <c r="F34" s="2003" t="s">
        <v>45</v>
      </c>
      <c r="G34" s="2003" t="s">
        <v>46</v>
      </c>
      <c r="H34" s="2003" t="s">
        <v>47</v>
      </c>
      <c r="I34" s="2003" t="s">
        <v>48</v>
      </c>
      <c r="J34" s="2003" t="s">
        <v>49</v>
      </c>
      <c r="K34" s="2003" t="s">
        <v>50</v>
      </c>
      <c r="L34" s="2003" t="s">
        <v>51</v>
      </c>
      <c r="M34" s="2003" t="s">
        <v>52</v>
      </c>
      <c r="N34" s="2033" t="s">
        <v>53</v>
      </c>
      <c r="O34" s="2003" t="s">
        <v>54</v>
      </c>
      <c r="P34" s="1972" t="s">
        <v>749</v>
      </c>
      <c r="Q34" s="7705"/>
      <c r="R34" s="7664"/>
      <c r="S34" s="7654"/>
      <c r="T34" s="2001" t="s">
        <v>717</v>
      </c>
      <c r="U34" s="1912" t="s">
        <v>718</v>
      </c>
      <c r="V34" s="7726"/>
      <c r="W34" s="7695"/>
      <c r="X34" s="2034" t="s">
        <v>60</v>
      </c>
      <c r="Y34" s="2035" t="s">
        <v>750</v>
      </c>
      <c r="Z34" s="255" t="s">
        <v>62</v>
      </c>
      <c r="AA34" s="7647"/>
    </row>
    <row r="35" spans="1:103" ht="15" customHeight="1">
      <c r="A35" s="7713" t="s">
        <v>751</v>
      </c>
      <c r="B35" s="7713"/>
      <c r="C35" s="2036">
        <f>SUM(D35:P35)</f>
        <v>0</v>
      </c>
      <c r="D35" s="1979">
        <f>SUM(D36:D49)</f>
        <v>0</v>
      </c>
      <c r="E35" s="2037">
        <f>SUM(E36:E49)</f>
        <v>0</v>
      </c>
      <c r="F35" s="2037">
        <f t="shared" ref="F35:M35" si="21">SUM(F36:F49)</f>
        <v>0</v>
      </c>
      <c r="G35" s="2037">
        <f t="shared" si="21"/>
        <v>0</v>
      </c>
      <c r="H35" s="2037">
        <f t="shared" si="21"/>
        <v>0</v>
      </c>
      <c r="I35" s="2037">
        <f t="shared" si="21"/>
        <v>0</v>
      </c>
      <c r="J35" s="2037">
        <f t="shared" si="21"/>
        <v>0</v>
      </c>
      <c r="K35" s="2037">
        <f t="shared" si="21"/>
        <v>0</v>
      </c>
      <c r="L35" s="2037">
        <f t="shared" si="21"/>
        <v>0</v>
      </c>
      <c r="M35" s="2037">
        <f t="shared" si="21"/>
        <v>0</v>
      </c>
      <c r="N35" s="2037">
        <f>SUM(N36:N48)</f>
        <v>0</v>
      </c>
      <c r="O35" s="2037">
        <f t="shared" ref="O35:P35" si="22">SUM(O36:O48)</f>
        <v>0</v>
      </c>
      <c r="P35" s="2037">
        <f t="shared" si="22"/>
        <v>0</v>
      </c>
      <c r="Q35" s="5241">
        <f t="shared" ref="Q35:AA35" si="23">SUM(Q36:Q49)</f>
        <v>0</v>
      </c>
      <c r="R35" s="5250">
        <f t="shared" si="23"/>
        <v>0</v>
      </c>
      <c r="S35" s="2039">
        <f t="shared" si="23"/>
        <v>0</v>
      </c>
      <c r="T35" s="1979">
        <f t="shared" si="23"/>
        <v>0</v>
      </c>
      <c r="U35" s="2039">
        <f t="shared" si="23"/>
        <v>0</v>
      </c>
      <c r="V35" s="1979">
        <f t="shared" si="23"/>
        <v>0</v>
      </c>
      <c r="W35" s="2039">
        <f t="shared" si="23"/>
        <v>0</v>
      </c>
      <c r="X35" s="1979">
        <f t="shared" si="23"/>
        <v>0</v>
      </c>
      <c r="Y35" s="2037">
        <f t="shared" si="23"/>
        <v>0</v>
      </c>
      <c r="Z35" s="2039">
        <f t="shared" si="23"/>
        <v>0</v>
      </c>
      <c r="AA35" s="2039">
        <f t="shared" si="23"/>
        <v>0</v>
      </c>
    </row>
    <row r="36" spans="1:103" ht="15" customHeight="1">
      <c r="A36" s="7749" t="s">
        <v>752</v>
      </c>
      <c r="B36" s="7750"/>
      <c r="C36" s="2011">
        <f>SUM(D36:M36)</f>
        <v>0</v>
      </c>
      <c r="D36" s="2013"/>
      <c r="E36" s="827"/>
      <c r="F36" s="827"/>
      <c r="G36" s="827"/>
      <c r="H36" s="827"/>
      <c r="I36" s="827"/>
      <c r="J36" s="827"/>
      <c r="K36" s="827"/>
      <c r="L36" s="827"/>
      <c r="M36" s="827"/>
      <c r="N36" s="839"/>
      <c r="O36" s="839"/>
      <c r="P36" s="2040"/>
      <c r="Q36" s="5201"/>
      <c r="R36" s="5177"/>
      <c r="S36" s="2020"/>
      <c r="T36" s="2013"/>
      <c r="U36" s="2020"/>
      <c r="V36" s="2013"/>
      <c r="W36" s="2020"/>
      <c r="X36" s="2013"/>
      <c r="Y36" s="827"/>
      <c r="Z36" s="2020"/>
      <c r="AA36" s="2020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>
      <c r="A37" s="7751" t="s">
        <v>753</v>
      </c>
      <c r="B37" s="7752"/>
      <c r="C37" s="1108">
        <f t="shared" ref="C37:C51" si="25">SUM(D37:M37)</f>
        <v>0</v>
      </c>
      <c r="D37" s="1179"/>
      <c r="E37" s="1109"/>
      <c r="F37" s="1109"/>
      <c r="G37" s="1109"/>
      <c r="H37" s="1109"/>
      <c r="I37" s="1109"/>
      <c r="J37" s="1109"/>
      <c r="K37" s="1109"/>
      <c r="L37" s="1109"/>
      <c r="M37" s="1109"/>
      <c r="N37" s="1228"/>
      <c r="O37" s="1228"/>
      <c r="P37" s="2041"/>
      <c r="Q37" s="5237"/>
      <c r="R37" s="1214"/>
      <c r="S37" s="1183"/>
      <c r="T37" s="1179"/>
      <c r="U37" s="1183"/>
      <c r="V37" s="1179"/>
      <c r="W37" s="1183"/>
      <c r="X37" s="1179"/>
      <c r="Y37" s="1109"/>
      <c r="Z37" s="1183"/>
      <c r="AA37" s="1183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>
      <c r="A38" s="7706" t="s">
        <v>754</v>
      </c>
      <c r="B38" s="2043" t="s">
        <v>755</v>
      </c>
      <c r="C38" s="2011">
        <f t="shared" si="25"/>
        <v>0</v>
      </c>
      <c r="D38" s="2013"/>
      <c r="E38" s="827"/>
      <c r="F38" s="827"/>
      <c r="G38" s="827"/>
      <c r="H38" s="827"/>
      <c r="I38" s="827"/>
      <c r="J38" s="827"/>
      <c r="K38" s="827"/>
      <c r="L38" s="827"/>
      <c r="M38" s="827"/>
      <c r="N38" s="839"/>
      <c r="O38" s="839"/>
      <c r="P38" s="2040"/>
      <c r="Q38" s="5201"/>
      <c r="R38" s="5177"/>
      <c r="S38" s="2020"/>
      <c r="T38" s="2013"/>
      <c r="U38" s="2020"/>
      <c r="V38" s="2013"/>
      <c r="W38" s="2020"/>
      <c r="X38" s="2013"/>
      <c r="Y38" s="827"/>
      <c r="Z38" s="2020"/>
      <c r="AA38" s="2020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>
      <c r="A39" s="7706"/>
      <c r="B39" s="2044" t="s">
        <v>756</v>
      </c>
      <c r="C39" s="1112">
        <f t="shared" si="25"/>
        <v>0</v>
      </c>
      <c r="D39" s="1163"/>
      <c r="E39" s="1992"/>
      <c r="F39" s="1992"/>
      <c r="G39" s="1992"/>
      <c r="H39" s="1992"/>
      <c r="I39" s="1992"/>
      <c r="J39" s="1992"/>
      <c r="K39" s="1992"/>
      <c r="L39" s="1992"/>
      <c r="M39" s="1992"/>
      <c r="N39" s="2045"/>
      <c r="O39" s="2045"/>
      <c r="P39" s="2046"/>
      <c r="Q39" s="5203"/>
      <c r="R39" s="3883"/>
      <c r="S39" s="1164"/>
      <c r="T39" s="1163"/>
      <c r="U39" s="1164"/>
      <c r="V39" s="1163"/>
      <c r="W39" s="1164"/>
      <c r="X39" s="1163"/>
      <c r="Y39" s="1992"/>
      <c r="Z39" s="1164"/>
      <c r="AA39" s="1164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>
      <c r="A40" s="7706"/>
      <c r="B40" s="2044" t="s">
        <v>757</v>
      </c>
      <c r="C40" s="1112">
        <f t="shared" si="25"/>
        <v>0</v>
      </c>
      <c r="D40" s="1163"/>
      <c r="E40" s="1992"/>
      <c r="F40" s="1992"/>
      <c r="G40" s="1992"/>
      <c r="H40" s="1992"/>
      <c r="I40" s="1992"/>
      <c r="J40" s="1992"/>
      <c r="K40" s="1992"/>
      <c r="L40" s="1992"/>
      <c r="M40" s="1992"/>
      <c r="N40" s="2045"/>
      <c r="O40" s="2045"/>
      <c r="P40" s="2046"/>
      <c r="Q40" s="5203"/>
      <c r="R40" s="3883"/>
      <c r="S40" s="1164"/>
      <c r="T40" s="1163"/>
      <c r="U40" s="1164"/>
      <c r="V40" s="1163"/>
      <c r="W40" s="1164"/>
      <c r="X40" s="1163"/>
      <c r="Y40" s="1992"/>
      <c r="Z40" s="1164"/>
      <c r="AA40" s="1164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>
      <c r="A41" s="7706"/>
      <c r="B41" s="2044" t="s">
        <v>758</v>
      </c>
      <c r="C41" s="1112">
        <f t="shared" si="25"/>
        <v>0</v>
      </c>
      <c r="D41" s="1163"/>
      <c r="E41" s="1992"/>
      <c r="F41" s="1992"/>
      <c r="G41" s="1992"/>
      <c r="H41" s="1992"/>
      <c r="I41" s="1992"/>
      <c r="J41" s="1992"/>
      <c r="K41" s="1992"/>
      <c r="L41" s="1992"/>
      <c r="M41" s="1992"/>
      <c r="N41" s="2045"/>
      <c r="O41" s="2045"/>
      <c r="P41" s="2046"/>
      <c r="Q41" s="5203"/>
      <c r="R41" s="3883"/>
      <c r="S41" s="1164"/>
      <c r="T41" s="1163"/>
      <c r="U41" s="1164"/>
      <c r="V41" s="1163"/>
      <c r="W41" s="1164"/>
      <c r="X41" s="1163"/>
      <c r="Y41" s="1992"/>
      <c r="Z41" s="1164"/>
      <c r="AA41" s="1164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>
      <c r="A42" s="7706"/>
      <c r="B42" s="2044" t="s">
        <v>759</v>
      </c>
      <c r="C42" s="1112">
        <f t="shared" si="25"/>
        <v>0</v>
      </c>
      <c r="D42" s="1163"/>
      <c r="E42" s="1992"/>
      <c r="F42" s="1992"/>
      <c r="G42" s="1992"/>
      <c r="H42" s="1992"/>
      <c r="I42" s="1992"/>
      <c r="J42" s="1992"/>
      <c r="K42" s="1992"/>
      <c r="L42" s="1992"/>
      <c r="M42" s="1992"/>
      <c r="N42" s="2045"/>
      <c r="O42" s="2045"/>
      <c r="P42" s="2046"/>
      <c r="Q42" s="5203"/>
      <c r="R42" s="3883"/>
      <c r="S42" s="1164"/>
      <c r="T42" s="1163"/>
      <c r="U42" s="1164"/>
      <c r="V42" s="1163"/>
      <c r="W42" s="1164"/>
      <c r="X42" s="1163"/>
      <c r="Y42" s="1992"/>
      <c r="Z42" s="1164"/>
      <c r="AA42" s="1164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>
      <c r="A43" s="7706"/>
      <c r="B43" s="2047" t="s">
        <v>760</v>
      </c>
      <c r="C43" s="630">
        <f t="shared" si="25"/>
        <v>0</v>
      </c>
      <c r="D43" s="638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86"/>
      <c r="Q43" s="5235"/>
      <c r="R43" s="663"/>
      <c r="S43" s="2048"/>
      <c r="T43" s="638"/>
      <c r="U43" s="2048"/>
      <c r="V43" s="638"/>
      <c r="W43" s="2048"/>
      <c r="X43" s="638"/>
      <c r="Y43" s="145"/>
      <c r="Z43" s="2048"/>
      <c r="AA43" s="2048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>
      <c r="A44" s="7706"/>
      <c r="B44" s="1207" t="s">
        <v>761</v>
      </c>
      <c r="C44" s="1108">
        <f>SUM(D44:M44)</f>
        <v>0</v>
      </c>
      <c r="D44" s="1179"/>
      <c r="E44" s="1109"/>
      <c r="F44" s="1109"/>
      <c r="G44" s="1109"/>
      <c r="H44" s="1109"/>
      <c r="I44" s="1109"/>
      <c r="J44" s="1109"/>
      <c r="K44" s="1109"/>
      <c r="L44" s="1109"/>
      <c r="M44" s="1109"/>
      <c r="N44" s="1228"/>
      <c r="O44" s="1228"/>
      <c r="P44" s="2041"/>
      <c r="Q44" s="5237"/>
      <c r="R44" s="1214"/>
      <c r="S44" s="1183"/>
      <c r="T44" s="1179"/>
      <c r="U44" s="1183"/>
      <c r="V44" s="1179"/>
      <c r="W44" s="1183"/>
      <c r="X44" s="1179"/>
      <c r="Y44" s="1109"/>
      <c r="Z44" s="1183"/>
      <c r="AA44" s="1183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>
      <c r="A45" s="7697" t="s">
        <v>762</v>
      </c>
      <c r="B45" s="2043" t="s">
        <v>763</v>
      </c>
      <c r="C45" s="2011">
        <f>SUM(D45:P45)</f>
        <v>0</v>
      </c>
      <c r="D45" s="2013"/>
      <c r="E45" s="827"/>
      <c r="F45" s="827"/>
      <c r="G45" s="827"/>
      <c r="H45" s="827"/>
      <c r="I45" s="827"/>
      <c r="J45" s="827"/>
      <c r="K45" s="827"/>
      <c r="L45" s="827"/>
      <c r="M45" s="827"/>
      <c r="N45" s="854"/>
      <c r="O45" s="854"/>
      <c r="P45" s="854"/>
      <c r="Q45" s="5201"/>
      <c r="R45" s="5177"/>
      <c r="S45" s="2020"/>
      <c r="T45" s="2013"/>
      <c r="U45" s="2020"/>
      <c r="V45" s="2013"/>
      <c r="W45" s="2020"/>
      <c r="X45" s="2013"/>
      <c r="Y45" s="827"/>
      <c r="Z45" s="2020"/>
      <c r="AA45" s="2020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>
      <c r="A46" s="7698"/>
      <c r="B46" s="2049" t="s">
        <v>528</v>
      </c>
      <c r="C46" s="1108">
        <f>SUM(D46:P46)</f>
        <v>0</v>
      </c>
      <c r="D46" s="1179"/>
      <c r="E46" s="1109"/>
      <c r="F46" s="1109"/>
      <c r="G46" s="1109"/>
      <c r="H46" s="1109"/>
      <c r="I46" s="1109"/>
      <c r="J46" s="1109"/>
      <c r="K46" s="1109"/>
      <c r="L46" s="1109"/>
      <c r="M46" s="1109"/>
      <c r="N46" s="1109"/>
      <c r="O46" s="1109"/>
      <c r="P46" s="1109"/>
      <c r="Q46" s="5237"/>
      <c r="R46" s="1214"/>
      <c r="S46" s="1183"/>
      <c r="T46" s="1179"/>
      <c r="U46" s="1183"/>
      <c r="V46" s="1179"/>
      <c r="W46" s="1183"/>
      <c r="X46" s="1179"/>
      <c r="Y46" s="1109"/>
      <c r="Z46" s="1183"/>
      <c r="AA46" s="1183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>
      <c r="A47" s="7697" t="s">
        <v>764</v>
      </c>
      <c r="B47" s="2043" t="s">
        <v>763</v>
      </c>
      <c r="C47" s="2011">
        <f>SUM(D47:M47)</f>
        <v>0</v>
      </c>
      <c r="D47" s="2013"/>
      <c r="E47" s="827"/>
      <c r="F47" s="827"/>
      <c r="G47" s="827"/>
      <c r="H47" s="827"/>
      <c r="I47" s="827"/>
      <c r="J47" s="827"/>
      <c r="K47" s="827"/>
      <c r="L47" s="827"/>
      <c r="M47" s="827"/>
      <c r="N47" s="839"/>
      <c r="O47" s="839"/>
      <c r="P47" s="2040"/>
      <c r="Q47" s="5201"/>
      <c r="R47" s="5177"/>
      <c r="S47" s="2020"/>
      <c r="T47" s="2013"/>
      <c r="U47" s="2020"/>
      <c r="V47" s="2013"/>
      <c r="W47" s="2020"/>
      <c r="X47" s="2013"/>
      <c r="Y47" s="827"/>
      <c r="Z47" s="2020"/>
      <c r="AA47" s="2020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>
      <c r="A48" s="7698"/>
      <c r="B48" s="2050" t="s">
        <v>528</v>
      </c>
      <c r="C48" s="2051">
        <f>SUM(D48:M48)</f>
        <v>0</v>
      </c>
      <c r="D48" s="863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48"/>
      <c r="R48" s="5350"/>
      <c r="S48" s="1944"/>
      <c r="T48" s="863"/>
      <c r="U48" s="1944"/>
      <c r="V48" s="863"/>
      <c r="W48" s="1944"/>
      <c r="X48" s="863"/>
      <c r="Y48" s="155"/>
      <c r="Z48" s="1944"/>
      <c r="AA48" s="1944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>
      <c r="A49" s="7790" t="s">
        <v>603</v>
      </c>
      <c r="B49" s="7791"/>
      <c r="C49" s="2036">
        <f>SUM(D49:M49)</f>
        <v>0</v>
      </c>
      <c r="D49" s="2027"/>
      <c r="E49" s="2052"/>
      <c r="F49" s="2052"/>
      <c r="G49" s="2052"/>
      <c r="H49" s="2052"/>
      <c r="I49" s="2052"/>
      <c r="J49" s="2052"/>
      <c r="K49" s="2052"/>
      <c r="L49" s="2052"/>
      <c r="M49" s="2052"/>
      <c r="N49" s="2053"/>
      <c r="O49" s="2053"/>
      <c r="P49" s="2054"/>
      <c r="Q49" s="5349"/>
      <c r="R49" s="5195"/>
      <c r="S49" s="2030"/>
      <c r="T49" s="2027"/>
      <c r="U49" s="2030"/>
      <c r="V49" s="2027"/>
      <c r="W49" s="2030"/>
      <c r="X49" s="2027"/>
      <c r="Y49" s="2052"/>
      <c r="Z49" s="2030"/>
      <c r="AA49" s="2030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>
      <c r="A50" s="7786" t="s">
        <v>765</v>
      </c>
      <c r="B50" s="7787"/>
      <c r="C50" s="1937">
        <f t="shared" si="25"/>
        <v>0</v>
      </c>
      <c r="D50" s="1926"/>
      <c r="E50" s="786"/>
      <c r="F50" s="786"/>
      <c r="G50" s="786"/>
      <c r="H50" s="786"/>
      <c r="I50" s="786"/>
      <c r="J50" s="786"/>
      <c r="K50" s="786"/>
      <c r="L50" s="786"/>
      <c r="M50" s="786"/>
      <c r="N50" s="787"/>
      <c r="O50" s="787"/>
      <c r="P50" s="788"/>
      <c r="Q50" s="5202"/>
      <c r="R50" s="1955"/>
      <c r="S50" s="1177"/>
      <c r="T50" s="1926"/>
      <c r="U50" s="1177"/>
      <c r="V50" s="1926"/>
      <c r="W50" s="1177"/>
      <c r="X50" s="1926"/>
      <c r="Y50" s="786"/>
      <c r="Z50" s="1177"/>
      <c r="AA50" s="1177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>
      <c r="A51" s="7788" t="s">
        <v>766</v>
      </c>
      <c r="B51" s="7789"/>
      <c r="C51" s="2051">
        <f t="shared" si="25"/>
        <v>0</v>
      </c>
      <c r="D51" s="863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48"/>
      <c r="R51" s="5350"/>
      <c r="S51" s="1944"/>
      <c r="T51" s="863"/>
      <c r="U51" s="1944"/>
      <c r="V51" s="863"/>
      <c r="W51" s="1944"/>
      <c r="X51" s="863"/>
      <c r="Y51" s="155"/>
      <c r="Z51" s="1944"/>
      <c r="AA51" s="1944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>
      <c r="A52" s="2" t="s">
        <v>767</v>
      </c>
      <c r="CB52" s="17"/>
      <c r="CC52" s="17"/>
      <c r="CD52" s="17"/>
      <c r="CE52" s="17"/>
      <c r="CF52" s="17"/>
      <c r="CO52" s="893"/>
    </row>
    <row r="53" spans="1:103" ht="22.9" customHeight="1">
      <c r="A53" s="7699" t="s">
        <v>742</v>
      </c>
      <c r="B53" s="7682"/>
      <c r="C53" s="7668" t="s">
        <v>28</v>
      </c>
      <c r="D53" s="7701" t="s">
        <v>29</v>
      </c>
      <c r="E53" s="7702"/>
      <c r="F53" s="7702"/>
      <c r="G53" s="7702"/>
      <c r="H53" s="7702"/>
      <c r="I53" s="7702"/>
      <c r="J53" s="7702"/>
      <c r="K53" s="7702"/>
      <c r="L53" s="7702"/>
      <c r="M53" s="7702"/>
      <c r="N53" s="7702"/>
      <c r="O53" s="7702"/>
      <c r="P53" s="7703"/>
      <c r="Q53" s="7704" t="s">
        <v>33</v>
      </c>
      <c r="R53" s="7662" t="s">
        <v>36</v>
      </c>
      <c r="S53" s="7670" t="s">
        <v>37</v>
      </c>
      <c r="T53" s="7674"/>
      <c r="U53" s="7670" t="s">
        <v>746</v>
      </c>
      <c r="V53" s="7671"/>
      <c r="W53" s="7674"/>
      <c r="X53" s="7682" t="s">
        <v>747</v>
      </c>
      <c r="CA53" s="17"/>
      <c r="CB53" s="17"/>
      <c r="CC53" s="17"/>
      <c r="CD53" s="17"/>
      <c r="CE53" s="17"/>
      <c r="CQ53" s="893"/>
    </row>
    <row r="54" spans="1:103" ht="28.5" customHeight="1">
      <c r="A54" s="7707"/>
      <c r="B54" s="7653"/>
      <c r="C54" s="7669"/>
      <c r="D54" s="2001" t="s">
        <v>748</v>
      </c>
      <c r="E54" s="2003" t="s">
        <v>44</v>
      </c>
      <c r="F54" s="2003" t="s">
        <v>45</v>
      </c>
      <c r="G54" s="2003" t="s">
        <v>46</v>
      </c>
      <c r="H54" s="2003" t="s">
        <v>47</v>
      </c>
      <c r="I54" s="2003" t="s">
        <v>48</v>
      </c>
      <c r="J54" s="2003" t="s">
        <v>49</v>
      </c>
      <c r="K54" s="2003" t="s">
        <v>50</v>
      </c>
      <c r="L54" s="2003" t="s">
        <v>51</v>
      </c>
      <c r="M54" s="2003" t="s">
        <v>52</v>
      </c>
      <c r="N54" s="2033" t="s">
        <v>53</v>
      </c>
      <c r="O54" s="2003" t="s">
        <v>54</v>
      </c>
      <c r="P54" s="1972" t="s">
        <v>749</v>
      </c>
      <c r="Q54" s="7705"/>
      <c r="R54" s="7664"/>
      <c r="S54" s="2001" t="s">
        <v>717</v>
      </c>
      <c r="T54" s="1912" t="s">
        <v>718</v>
      </c>
      <c r="U54" s="2034" t="s">
        <v>60</v>
      </c>
      <c r="V54" s="2035" t="s">
        <v>750</v>
      </c>
      <c r="W54" s="256" t="s">
        <v>62</v>
      </c>
      <c r="X54" s="7654"/>
      <c r="CA54" s="17"/>
      <c r="CB54" s="17"/>
      <c r="CC54" s="17"/>
      <c r="CD54" s="17"/>
      <c r="CE54" s="17"/>
      <c r="CQ54" s="893"/>
    </row>
    <row r="55" spans="1:103" ht="15" customHeight="1">
      <c r="A55" s="7697" t="s">
        <v>768</v>
      </c>
      <c r="B55" s="2056" t="s">
        <v>763</v>
      </c>
      <c r="C55" s="2011">
        <f>SUM(D55:P55)</f>
        <v>0</v>
      </c>
      <c r="D55" s="2013"/>
      <c r="E55" s="827"/>
      <c r="F55" s="827"/>
      <c r="G55" s="827"/>
      <c r="H55" s="827"/>
      <c r="I55" s="827"/>
      <c r="J55" s="827"/>
      <c r="K55" s="827"/>
      <c r="L55" s="827"/>
      <c r="M55" s="827"/>
      <c r="N55" s="2014"/>
      <c r="O55" s="827"/>
      <c r="P55" s="1931"/>
      <c r="Q55" s="5201"/>
      <c r="R55" s="5177"/>
      <c r="S55" s="2013"/>
      <c r="T55" s="2020"/>
      <c r="U55" s="2013"/>
      <c r="V55" s="827"/>
      <c r="W55" s="2020"/>
      <c r="X55" s="2020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894">
        <f t="shared" ref="CO55:CP55" si="48">IF(AND($C55&gt;0,Q55=""),1,IF(Q55&gt;$C55,1,0))</f>
        <v>0</v>
      </c>
      <c r="CP55" s="894">
        <f t="shared" si="48"/>
        <v>0</v>
      </c>
      <c r="CQ55" s="894">
        <f>IF(AND($D55+$E55&gt;0,S55=""),1,IF(S55&gt;$D55+$E55,1,0))</f>
        <v>0</v>
      </c>
      <c r="CR55" s="894">
        <f>IF(AND($F55+$G55+$H55+$I55+$J55+$K55+$L55+$M55+$N55+$O55+$P55&gt;0,$T55=""),1,IF($T55&gt;$F55+$G55+$H55+$I55+$J55+$K55+$L55+$M55+$N55+$O55+$P55,1,0))</f>
        <v>0</v>
      </c>
      <c r="CS55" s="894">
        <f>IF(AND($C55&gt;0,U55=""),1,IF(U55&gt;$C55,1,0))</f>
        <v>0</v>
      </c>
      <c r="CT55" s="894">
        <f>IF(AND($C55&gt;0,V55=""),1,IF(V55&gt;$C55,1,0))</f>
        <v>0</v>
      </c>
      <c r="CU55" s="894">
        <f>IF(AND($C55&gt;0,W55=""),1,IF(W55&gt;$C55,1,0))</f>
        <v>0</v>
      </c>
      <c r="CV55" s="894">
        <f>IF(AND($C55&gt;0,X55=""),1,IF(X55&gt;$C55,1,0))</f>
        <v>0</v>
      </c>
      <c r="CW55" s="895"/>
    </row>
    <row r="56" spans="1:103" ht="15" customHeight="1">
      <c r="A56" s="7698"/>
      <c r="B56" s="2057" t="s">
        <v>58</v>
      </c>
      <c r="C56" s="2051">
        <f>SUM(D56:P56)</f>
        <v>0</v>
      </c>
      <c r="D56" s="863"/>
      <c r="E56" s="155"/>
      <c r="F56" s="155"/>
      <c r="G56" s="155"/>
      <c r="H56" s="155"/>
      <c r="I56" s="155"/>
      <c r="J56" s="155"/>
      <c r="K56" s="155"/>
      <c r="L56" s="155"/>
      <c r="M56" s="155"/>
      <c r="N56" s="1425"/>
      <c r="O56" s="155"/>
      <c r="P56" s="176"/>
      <c r="Q56" s="5348"/>
      <c r="R56" s="5350"/>
      <c r="S56" s="863"/>
      <c r="T56" s="1944"/>
      <c r="U56" s="863"/>
      <c r="V56" s="155"/>
      <c r="W56" s="1944"/>
      <c r="X56" s="1944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894">
        <f t="shared" ref="CO56:CO59" si="58">IF(AND($C56&gt;0,Q56=""),1,IF(Q56&gt;$C56,1,0))</f>
        <v>0</v>
      </c>
      <c r="CP56" s="894">
        <f t="shared" ref="CP56:CP59" si="59">IF(AND($C56&gt;0,R56=""),1,IF(R56&gt;$C56,1,0))</f>
        <v>0</v>
      </c>
      <c r="CQ56" s="894">
        <f t="shared" ref="CQ56:CQ59" si="60">IF(AND($D56+$E56&gt;0,S56=""),1,IF(S56&gt;$D56+$E56,1,0))</f>
        <v>0</v>
      </c>
      <c r="CR56" s="894">
        <f t="shared" ref="CR56:CR59" si="61">IF(AND($F56+$G56+$H56+$I56+$J56+$K56+$L56+$M56+$N56+$O56+$P56&gt;0,$T56=""),1,IF($T56&gt;$F56+$G56+$H56+$I56+$J56+$K56+$L56+$M56+$N56+$O56+$P56,1,0))</f>
        <v>0</v>
      </c>
      <c r="CS56" s="894">
        <f t="shared" ref="CS56:CS59" si="62">IF(AND($C56&gt;0,U56=""),1,IF(U56&gt;$C56,1,0))</f>
        <v>0</v>
      </c>
      <c r="CT56" s="894">
        <f t="shared" ref="CT56:CT59" si="63">IF(AND($C56&gt;0,V56=""),1,IF(V56&gt;$C56,1,0))</f>
        <v>0</v>
      </c>
      <c r="CU56" s="894">
        <f t="shared" ref="CU56:CU59" si="64">IF(AND($C56&gt;0,W56=""),1,IF(W56&gt;$C56,1,0))</f>
        <v>0</v>
      </c>
      <c r="CV56" s="894">
        <f t="shared" ref="CV56:CV59" si="65">IF(AND($C56&gt;0,X56=""),1,IF(X56&gt;$C56,1,0))</f>
        <v>0</v>
      </c>
    </row>
    <row r="57" spans="1:103" ht="15" customHeight="1">
      <c r="A57" s="7697" t="s">
        <v>769</v>
      </c>
      <c r="B57" s="2056" t="s">
        <v>763</v>
      </c>
      <c r="C57" s="2011">
        <f>SUM(D57:P57)</f>
        <v>0</v>
      </c>
      <c r="D57" s="2013"/>
      <c r="E57" s="827"/>
      <c r="F57" s="827"/>
      <c r="G57" s="827"/>
      <c r="H57" s="827"/>
      <c r="I57" s="827"/>
      <c r="J57" s="827"/>
      <c r="K57" s="827"/>
      <c r="L57" s="827"/>
      <c r="M57" s="827"/>
      <c r="N57" s="2014"/>
      <c r="O57" s="827"/>
      <c r="P57" s="1931"/>
      <c r="Q57" s="5201"/>
      <c r="R57" s="5177"/>
      <c r="S57" s="2013"/>
      <c r="T57" s="2020"/>
      <c r="U57" s="2013"/>
      <c r="V57" s="827"/>
      <c r="W57" s="2020"/>
      <c r="X57" s="2020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894">
        <f t="shared" si="58"/>
        <v>0</v>
      </c>
      <c r="CP57" s="894">
        <f t="shared" si="59"/>
        <v>0</v>
      </c>
      <c r="CQ57" s="894">
        <f t="shared" si="60"/>
        <v>0</v>
      </c>
      <c r="CR57" s="894">
        <f t="shared" si="61"/>
        <v>0</v>
      </c>
      <c r="CS57" s="894">
        <f t="shared" si="62"/>
        <v>0</v>
      </c>
      <c r="CT57" s="894">
        <f t="shared" si="63"/>
        <v>0</v>
      </c>
      <c r="CU57" s="894">
        <f t="shared" si="64"/>
        <v>0</v>
      </c>
      <c r="CV57" s="894">
        <f t="shared" si="65"/>
        <v>0</v>
      </c>
    </row>
    <row r="58" spans="1:103" ht="15" customHeight="1">
      <c r="A58" s="7698"/>
      <c r="B58" s="2058" t="s">
        <v>58</v>
      </c>
      <c r="C58" s="2051">
        <f>SUM(D58:P58)</f>
        <v>0</v>
      </c>
      <c r="D58" s="863"/>
      <c r="E58" s="155"/>
      <c r="F58" s="155"/>
      <c r="G58" s="155"/>
      <c r="H58" s="155"/>
      <c r="I58" s="155"/>
      <c r="J58" s="155"/>
      <c r="K58" s="155"/>
      <c r="L58" s="155"/>
      <c r="M58" s="155"/>
      <c r="N58" s="1425"/>
      <c r="O58" s="155"/>
      <c r="P58" s="176"/>
      <c r="Q58" s="5348"/>
      <c r="R58" s="5350"/>
      <c r="S58" s="863"/>
      <c r="T58" s="1944"/>
      <c r="U58" s="863"/>
      <c r="V58" s="155"/>
      <c r="W58" s="1944"/>
      <c r="X58" s="1944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894">
        <f t="shared" si="58"/>
        <v>0</v>
      </c>
      <c r="CP58" s="894">
        <f t="shared" si="59"/>
        <v>0</v>
      </c>
      <c r="CQ58" s="894">
        <f t="shared" si="60"/>
        <v>0</v>
      </c>
      <c r="CR58" s="894">
        <f t="shared" si="61"/>
        <v>0</v>
      </c>
      <c r="CS58" s="894">
        <f t="shared" si="62"/>
        <v>0</v>
      </c>
      <c r="CT58" s="894">
        <f t="shared" si="63"/>
        <v>0</v>
      </c>
      <c r="CU58" s="894">
        <f t="shared" si="64"/>
        <v>0</v>
      </c>
      <c r="CV58" s="894">
        <f t="shared" si="65"/>
        <v>0</v>
      </c>
    </row>
    <row r="59" spans="1:103" ht="15" customHeight="1">
      <c r="A59" s="7753" t="s">
        <v>770</v>
      </c>
      <c r="B59" s="7754"/>
      <c r="C59" s="2051">
        <f>SUM(D59:P59)</f>
        <v>0</v>
      </c>
      <c r="D59" s="863"/>
      <c r="E59" s="155"/>
      <c r="F59" s="155"/>
      <c r="G59" s="155"/>
      <c r="H59" s="155"/>
      <c r="I59" s="155"/>
      <c r="J59" s="155"/>
      <c r="K59" s="155"/>
      <c r="L59" s="155"/>
      <c r="M59" s="155"/>
      <c r="N59" s="1425"/>
      <c r="O59" s="155"/>
      <c r="P59" s="176"/>
      <c r="Q59" s="5348"/>
      <c r="R59" s="5350"/>
      <c r="S59" s="863"/>
      <c r="T59" s="1944"/>
      <c r="U59" s="863"/>
      <c r="V59" s="155"/>
      <c r="W59" s="1944"/>
      <c r="X59" s="1944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894">
        <f t="shared" si="58"/>
        <v>0</v>
      </c>
      <c r="CP59" s="894">
        <f t="shared" si="59"/>
        <v>0</v>
      </c>
      <c r="CQ59" s="894">
        <f t="shared" si="60"/>
        <v>0</v>
      </c>
      <c r="CR59" s="894">
        <f t="shared" si="61"/>
        <v>0</v>
      </c>
      <c r="CS59" s="894">
        <f t="shared" si="62"/>
        <v>0</v>
      </c>
      <c r="CT59" s="894">
        <f t="shared" si="63"/>
        <v>0</v>
      </c>
      <c r="CU59" s="894">
        <f t="shared" si="64"/>
        <v>0</v>
      </c>
      <c r="CV59" s="894">
        <f t="shared" si="65"/>
        <v>0</v>
      </c>
    </row>
    <row r="60" spans="1:103" s="5" customFormat="1" ht="18" customHeight="1">
      <c r="A60" s="2" t="s">
        <v>771</v>
      </c>
      <c r="B60" s="636"/>
      <c r="C60" s="637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7699" t="s">
        <v>742</v>
      </c>
      <c r="B61" s="7682"/>
      <c r="C61" s="7668" t="s">
        <v>28</v>
      </c>
      <c r="D61" s="7701" t="s">
        <v>29</v>
      </c>
      <c r="E61" s="7702"/>
      <c r="F61" s="7702"/>
      <c r="G61" s="7702"/>
      <c r="H61" s="7702"/>
      <c r="I61" s="7702"/>
      <c r="J61" s="7702"/>
      <c r="K61" s="7702"/>
      <c r="L61" s="7702"/>
      <c r="M61" s="7702"/>
      <c r="N61" s="7702"/>
      <c r="O61" s="7702"/>
      <c r="P61" s="7703"/>
      <c r="Q61" s="7704" t="s">
        <v>36</v>
      </c>
      <c r="R61" s="7662" t="s">
        <v>37</v>
      </c>
    </row>
    <row r="62" spans="1:103" ht="21">
      <c r="A62" s="7755"/>
      <c r="B62" s="7654"/>
      <c r="C62" s="7669"/>
      <c r="D62" s="2001" t="s">
        <v>748</v>
      </c>
      <c r="E62" s="2003" t="s">
        <v>44</v>
      </c>
      <c r="F62" s="2003" t="s">
        <v>45</v>
      </c>
      <c r="G62" s="2003" t="s">
        <v>46</v>
      </c>
      <c r="H62" s="2003" t="s">
        <v>47</v>
      </c>
      <c r="I62" s="2003" t="s">
        <v>48</v>
      </c>
      <c r="J62" s="2003" t="s">
        <v>49</v>
      </c>
      <c r="K62" s="2003" t="s">
        <v>50</v>
      </c>
      <c r="L62" s="2003" t="s">
        <v>51</v>
      </c>
      <c r="M62" s="2003" t="s">
        <v>52</v>
      </c>
      <c r="N62" s="2033" t="s">
        <v>53</v>
      </c>
      <c r="O62" s="2003" t="s">
        <v>54</v>
      </c>
      <c r="P62" s="1972" t="s">
        <v>749</v>
      </c>
      <c r="Q62" s="7705"/>
      <c r="R62" s="7664"/>
    </row>
    <row r="63" spans="1:103" ht="15" customHeight="1">
      <c r="A63" s="7756" t="s">
        <v>751</v>
      </c>
      <c r="B63" s="7757"/>
      <c r="C63" s="2036">
        <f>SUM(D63:P63)</f>
        <v>0</v>
      </c>
      <c r="D63" s="1979">
        <f>SUM(D64:D76)</f>
        <v>0</v>
      </c>
      <c r="E63" s="2037">
        <f t="shared" ref="E63:M63" si="66">SUM(E64:E76)</f>
        <v>0</v>
      </c>
      <c r="F63" s="2037">
        <f>SUM(F64:F76)</f>
        <v>0</v>
      </c>
      <c r="G63" s="2037">
        <f t="shared" si="66"/>
        <v>0</v>
      </c>
      <c r="H63" s="2037">
        <f t="shared" si="66"/>
        <v>0</v>
      </c>
      <c r="I63" s="2037">
        <f t="shared" si="66"/>
        <v>0</v>
      </c>
      <c r="J63" s="2037">
        <f t="shared" si="66"/>
        <v>0</v>
      </c>
      <c r="K63" s="2037">
        <f t="shared" si="66"/>
        <v>0</v>
      </c>
      <c r="L63" s="2037">
        <f t="shared" si="66"/>
        <v>0</v>
      </c>
      <c r="M63" s="2037">
        <f t="shared" si="66"/>
        <v>0</v>
      </c>
      <c r="N63" s="2037">
        <f>SUM(N79:N83)</f>
        <v>0</v>
      </c>
      <c r="O63" s="2037">
        <f t="shared" ref="O63:P63" si="67">SUM(O79:O83)</f>
        <v>0</v>
      </c>
      <c r="P63" s="2060">
        <f t="shared" si="67"/>
        <v>0</v>
      </c>
      <c r="Q63" s="5241">
        <f>SUM(Q64:Q76)</f>
        <v>0</v>
      </c>
      <c r="R63" s="5250">
        <f>SUM(R64:R76)</f>
        <v>0</v>
      </c>
    </row>
    <row r="64" spans="1:103" ht="15" customHeight="1">
      <c r="A64" s="7749" t="s">
        <v>752</v>
      </c>
      <c r="B64" s="7750"/>
      <c r="C64" s="2011">
        <f>SUM(D64:M64)</f>
        <v>0</v>
      </c>
      <c r="D64" s="2013"/>
      <c r="E64" s="827"/>
      <c r="F64" s="827"/>
      <c r="G64" s="827"/>
      <c r="H64" s="827"/>
      <c r="I64" s="827"/>
      <c r="J64" s="827"/>
      <c r="K64" s="827"/>
      <c r="L64" s="827"/>
      <c r="M64" s="827"/>
      <c r="N64" s="2061"/>
      <c r="O64" s="839"/>
      <c r="P64" s="2040"/>
      <c r="Q64" s="5201"/>
      <c r="R64" s="5177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>
      <c r="A65" s="7751" t="s">
        <v>753</v>
      </c>
      <c r="B65" s="7752"/>
      <c r="C65" s="1108">
        <f>SUM(D65:M65)</f>
        <v>0</v>
      </c>
      <c r="D65" s="1179"/>
      <c r="E65" s="1109"/>
      <c r="F65" s="1109"/>
      <c r="G65" s="1109"/>
      <c r="H65" s="1109"/>
      <c r="I65" s="1109"/>
      <c r="J65" s="1109"/>
      <c r="K65" s="1109"/>
      <c r="L65" s="1109"/>
      <c r="M65" s="1109"/>
      <c r="N65" s="2062"/>
      <c r="O65" s="1228"/>
      <c r="P65" s="2041"/>
      <c r="Q65" s="5202"/>
      <c r="R65" s="1955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>
      <c r="A66" s="7697" t="s">
        <v>754</v>
      </c>
      <c r="B66" s="2043" t="s">
        <v>755</v>
      </c>
      <c r="C66" s="2011">
        <f t="shared" ref="C66:C78" si="73">SUM(D66:M66)</f>
        <v>0</v>
      </c>
      <c r="D66" s="2013"/>
      <c r="E66" s="827"/>
      <c r="F66" s="827"/>
      <c r="G66" s="827"/>
      <c r="H66" s="827"/>
      <c r="I66" s="827"/>
      <c r="J66" s="827"/>
      <c r="K66" s="827"/>
      <c r="L66" s="827"/>
      <c r="M66" s="827"/>
      <c r="N66" s="2061"/>
      <c r="O66" s="839"/>
      <c r="P66" s="2040"/>
      <c r="Q66" s="5201"/>
      <c r="R66" s="5177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>
      <c r="A67" s="7758"/>
      <c r="B67" s="2044" t="s">
        <v>756</v>
      </c>
      <c r="C67" s="1112">
        <f t="shared" si="73"/>
        <v>0</v>
      </c>
      <c r="D67" s="1163"/>
      <c r="E67" s="1992"/>
      <c r="F67" s="1992"/>
      <c r="G67" s="1992"/>
      <c r="H67" s="1992"/>
      <c r="I67" s="1992"/>
      <c r="J67" s="1992"/>
      <c r="K67" s="1992"/>
      <c r="L67" s="1992"/>
      <c r="M67" s="1992"/>
      <c r="N67" s="1933"/>
      <c r="O67" s="2045"/>
      <c r="P67" s="2046"/>
      <c r="Q67" s="5203"/>
      <c r="R67" s="3883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>
      <c r="A68" s="7758"/>
      <c r="B68" s="2044" t="s">
        <v>757</v>
      </c>
      <c r="C68" s="1112">
        <f t="shared" si="73"/>
        <v>0</v>
      </c>
      <c r="D68" s="1163"/>
      <c r="E68" s="1992"/>
      <c r="F68" s="1992"/>
      <c r="G68" s="1992"/>
      <c r="H68" s="1992"/>
      <c r="I68" s="1992"/>
      <c r="J68" s="1992"/>
      <c r="K68" s="1992"/>
      <c r="L68" s="1992"/>
      <c r="M68" s="1992"/>
      <c r="N68" s="1933"/>
      <c r="O68" s="2045"/>
      <c r="P68" s="2046"/>
      <c r="Q68" s="5203"/>
      <c r="R68" s="3883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>
      <c r="A69" s="7758"/>
      <c r="B69" s="2044" t="s">
        <v>758</v>
      </c>
      <c r="C69" s="1112">
        <f t="shared" si="73"/>
        <v>0</v>
      </c>
      <c r="D69" s="1163"/>
      <c r="E69" s="1992"/>
      <c r="F69" s="1992"/>
      <c r="G69" s="1992"/>
      <c r="H69" s="1992"/>
      <c r="I69" s="1992"/>
      <c r="J69" s="1992"/>
      <c r="K69" s="1992"/>
      <c r="L69" s="1992"/>
      <c r="M69" s="1992"/>
      <c r="N69" s="1933"/>
      <c r="O69" s="2045"/>
      <c r="P69" s="2046"/>
      <c r="Q69" s="5203"/>
      <c r="R69" s="3883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>
      <c r="A70" s="7758"/>
      <c r="B70" s="2044" t="s">
        <v>759</v>
      </c>
      <c r="C70" s="1112">
        <f t="shared" si="73"/>
        <v>0</v>
      </c>
      <c r="D70" s="1163"/>
      <c r="E70" s="1992"/>
      <c r="F70" s="1992"/>
      <c r="G70" s="1992"/>
      <c r="H70" s="1992"/>
      <c r="I70" s="1992"/>
      <c r="J70" s="1992"/>
      <c r="K70" s="1992"/>
      <c r="L70" s="1992"/>
      <c r="M70" s="1992"/>
      <c r="N70" s="1933"/>
      <c r="O70" s="2045"/>
      <c r="P70" s="2046"/>
      <c r="Q70" s="5203"/>
      <c r="R70" s="3883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>
      <c r="A71" s="7758"/>
      <c r="B71" s="2047" t="s">
        <v>760</v>
      </c>
      <c r="C71" s="630">
        <f t="shared" si="73"/>
        <v>0</v>
      </c>
      <c r="D71" s="638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86"/>
      <c r="Q71" s="5235"/>
      <c r="R71" s="663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>
      <c r="A72" s="7698"/>
      <c r="B72" s="1207" t="s">
        <v>761</v>
      </c>
      <c r="C72" s="1108">
        <f>SUM(D72:M72)</f>
        <v>0</v>
      </c>
      <c r="D72" s="1179"/>
      <c r="E72" s="1109"/>
      <c r="F72" s="1109"/>
      <c r="G72" s="1109"/>
      <c r="H72" s="1109"/>
      <c r="I72" s="1109"/>
      <c r="J72" s="1109"/>
      <c r="K72" s="1109"/>
      <c r="L72" s="1109"/>
      <c r="M72" s="1109"/>
      <c r="N72" s="2062"/>
      <c r="O72" s="1228"/>
      <c r="P72" s="2041"/>
      <c r="Q72" s="5237"/>
      <c r="R72" s="1214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>
      <c r="A73" s="7697" t="s">
        <v>762</v>
      </c>
      <c r="B73" s="2043" t="s">
        <v>763</v>
      </c>
      <c r="C73" s="2011">
        <f>SUM(D73:P73)</f>
        <v>0</v>
      </c>
      <c r="D73" s="2013"/>
      <c r="E73" s="827"/>
      <c r="F73" s="827"/>
      <c r="G73" s="827"/>
      <c r="H73" s="827"/>
      <c r="I73" s="827"/>
      <c r="J73" s="827"/>
      <c r="K73" s="827"/>
      <c r="L73" s="827"/>
      <c r="M73" s="827"/>
      <c r="N73" s="854"/>
      <c r="O73" s="854"/>
      <c r="P73" s="854"/>
      <c r="Q73" s="5201"/>
      <c r="R73" s="5177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>
      <c r="A74" s="7698"/>
      <c r="B74" s="2049" t="s">
        <v>58</v>
      </c>
      <c r="C74" s="1108">
        <f>SUM(D74:P74)</f>
        <v>0</v>
      </c>
      <c r="D74" s="1179"/>
      <c r="E74" s="1109"/>
      <c r="F74" s="1109"/>
      <c r="G74" s="1109"/>
      <c r="H74" s="1109"/>
      <c r="I74" s="1109"/>
      <c r="J74" s="1109"/>
      <c r="K74" s="1109"/>
      <c r="L74" s="1109"/>
      <c r="M74" s="1109"/>
      <c r="N74" s="1109"/>
      <c r="O74" s="1109"/>
      <c r="P74" s="1109"/>
      <c r="Q74" s="5237"/>
      <c r="R74" s="1214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>
      <c r="A75" s="7697" t="s">
        <v>764</v>
      </c>
      <c r="B75" s="2043" t="s">
        <v>763</v>
      </c>
      <c r="C75" s="2011">
        <f>SUM(D75:M75)</f>
        <v>0</v>
      </c>
      <c r="D75" s="827"/>
      <c r="E75" s="827"/>
      <c r="F75" s="827"/>
      <c r="G75" s="827"/>
      <c r="H75" s="827"/>
      <c r="I75" s="827"/>
      <c r="J75" s="827"/>
      <c r="K75" s="827"/>
      <c r="L75" s="827"/>
      <c r="M75" s="827"/>
      <c r="N75" s="2061"/>
      <c r="O75" s="839"/>
      <c r="P75" s="2040"/>
      <c r="Q75" s="5201"/>
      <c r="R75" s="5177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>
      <c r="A76" s="7712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51"/>
      <c r="R76" s="5352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>
      <c r="A77" s="7710" t="s">
        <v>765</v>
      </c>
      <c r="B77" s="7711"/>
      <c r="C77" s="1937">
        <f t="shared" si="73"/>
        <v>0</v>
      </c>
      <c r="D77" s="786"/>
      <c r="E77" s="786"/>
      <c r="F77" s="786"/>
      <c r="G77" s="786"/>
      <c r="H77" s="786"/>
      <c r="I77" s="786"/>
      <c r="J77" s="786"/>
      <c r="K77" s="786"/>
      <c r="L77" s="786"/>
      <c r="M77" s="786"/>
      <c r="N77" s="2065"/>
      <c r="O77" s="787"/>
      <c r="P77" s="788"/>
      <c r="Q77" s="5202"/>
      <c r="R77" s="1955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>
      <c r="A78" s="7708" t="s">
        <v>766</v>
      </c>
      <c r="B78" s="7709"/>
      <c r="C78" s="2051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66"/>
      <c r="O78" s="174"/>
      <c r="P78" s="175"/>
      <c r="Q78" s="5237"/>
      <c r="R78" s="1214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>
      <c r="A79" s="7697" t="s">
        <v>768</v>
      </c>
      <c r="B79" s="2056" t="s">
        <v>763</v>
      </c>
      <c r="C79" s="2011">
        <f>SUM(D79:P79)</f>
        <v>0</v>
      </c>
      <c r="D79" s="2013"/>
      <c r="E79" s="827"/>
      <c r="F79" s="827"/>
      <c r="G79" s="827"/>
      <c r="H79" s="827"/>
      <c r="I79" s="827"/>
      <c r="J79" s="827"/>
      <c r="K79" s="827"/>
      <c r="L79" s="827"/>
      <c r="M79" s="827"/>
      <c r="N79" s="2014"/>
      <c r="O79" s="827"/>
      <c r="P79" s="1931"/>
      <c r="Q79" s="5201"/>
      <c r="R79" s="5177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>
      <c r="A80" s="7698"/>
      <c r="B80" s="2057" t="s">
        <v>58</v>
      </c>
      <c r="C80" s="2051">
        <f>SUM(D80:P80)</f>
        <v>0</v>
      </c>
      <c r="D80" s="863"/>
      <c r="E80" s="155"/>
      <c r="F80" s="155"/>
      <c r="G80" s="155"/>
      <c r="H80" s="155"/>
      <c r="I80" s="155"/>
      <c r="J80" s="155"/>
      <c r="K80" s="155"/>
      <c r="L80" s="155"/>
      <c r="M80" s="155"/>
      <c r="N80" s="1425"/>
      <c r="O80" s="155"/>
      <c r="P80" s="176"/>
      <c r="Q80" s="5348"/>
      <c r="R80" s="5350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>
      <c r="A81" s="7697" t="s">
        <v>769</v>
      </c>
      <c r="B81" s="2056" t="s">
        <v>763</v>
      </c>
      <c r="C81" s="2011">
        <f>SUM(D81:P81)</f>
        <v>0</v>
      </c>
      <c r="D81" s="827"/>
      <c r="E81" s="827"/>
      <c r="F81" s="827"/>
      <c r="G81" s="827"/>
      <c r="H81" s="827"/>
      <c r="I81" s="827"/>
      <c r="J81" s="827"/>
      <c r="K81" s="827"/>
      <c r="L81" s="827"/>
      <c r="M81" s="827"/>
      <c r="N81" s="2014"/>
      <c r="O81" s="827"/>
      <c r="P81" s="1931"/>
      <c r="Q81" s="5202"/>
      <c r="R81" s="1955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>
      <c r="A82" s="7698"/>
      <c r="B82" s="2058" t="s">
        <v>58</v>
      </c>
      <c r="C82" s="2051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25"/>
      <c r="O82" s="155"/>
      <c r="P82" s="176"/>
      <c r="Q82" s="5348"/>
      <c r="R82" s="5350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>
      <c r="A83" s="7792" t="s">
        <v>770</v>
      </c>
      <c r="B83" s="7793"/>
      <c r="C83" s="2051">
        <f>SUM(D83:P83)</f>
        <v>0</v>
      </c>
      <c r="D83" s="863"/>
      <c r="E83" s="155"/>
      <c r="F83" s="155"/>
      <c r="G83" s="155"/>
      <c r="H83" s="155"/>
      <c r="I83" s="155"/>
      <c r="J83" s="155"/>
      <c r="K83" s="155"/>
      <c r="L83" s="155"/>
      <c r="M83" s="155"/>
      <c r="N83" s="1425"/>
      <c r="O83" s="155"/>
      <c r="P83" s="176"/>
      <c r="Q83" s="5348"/>
      <c r="R83" s="5350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>
      <c r="A84" s="2" t="s">
        <v>772</v>
      </c>
      <c r="B84" s="3"/>
      <c r="C84" s="58"/>
    </row>
    <row r="85" spans="1:95" ht="33.6" customHeight="1">
      <c r="A85" s="2067" t="s">
        <v>289</v>
      </c>
      <c r="B85" s="2068" t="s">
        <v>77</v>
      </c>
      <c r="C85" s="1977" t="s">
        <v>60</v>
      </c>
      <c r="D85" s="257" t="s">
        <v>38</v>
      </c>
    </row>
    <row r="86" spans="1:95" ht="18" customHeight="1">
      <c r="A86" s="2059" t="s">
        <v>773</v>
      </c>
      <c r="B86" s="2069"/>
      <c r="C86" s="2070"/>
      <c r="D86" s="2071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>
      <c r="A87" s="639" t="s">
        <v>774</v>
      </c>
      <c r="B87" s="3"/>
      <c r="C87" s="7"/>
      <c r="D87" s="7"/>
      <c r="E87" s="2072"/>
    </row>
    <row r="88" spans="1:95">
      <c r="A88" s="7699" t="s">
        <v>775</v>
      </c>
      <c r="B88" s="7682"/>
      <c r="C88" s="2001" t="s">
        <v>77</v>
      </c>
      <c r="D88" s="2002" t="s">
        <v>776</v>
      </c>
      <c r="E88" s="1980" t="s">
        <v>777</v>
      </c>
    </row>
    <row r="89" spans="1:95" ht="18" customHeight="1">
      <c r="A89" s="7756" t="s">
        <v>778</v>
      </c>
      <c r="B89" s="7757"/>
      <c r="C89" s="1979">
        <f>SUM(D89:E89)</f>
        <v>0</v>
      </c>
      <c r="D89" s="2029"/>
      <c r="E89" s="2030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>
      <c r="A90" s="1087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>
      <c r="A91" s="7794" t="s">
        <v>780</v>
      </c>
      <c r="B91" s="7795"/>
      <c r="C91" s="7794" t="s">
        <v>222</v>
      </c>
      <c r="D91" s="7871"/>
      <c r="E91" s="7795"/>
      <c r="F91" s="7874" t="s">
        <v>781</v>
      </c>
      <c r="G91" s="7875"/>
      <c r="H91" s="7875"/>
      <c r="I91" s="7875"/>
      <c r="J91" s="7875"/>
      <c r="K91" s="7875"/>
      <c r="L91" s="7875"/>
      <c r="M91" s="7875"/>
      <c r="N91" s="7875"/>
      <c r="O91" s="7875"/>
      <c r="P91" s="7875"/>
      <c r="Q91" s="7875"/>
      <c r="R91" s="7875"/>
      <c r="S91" s="7875"/>
      <c r="T91" s="7875"/>
      <c r="U91" s="7875"/>
      <c r="V91" s="7875"/>
      <c r="W91" s="7875"/>
      <c r="X91" s="7875"/>
      <c r="Y91" s="7875"/>
      <c r="Z91" s="7875"/>
      <c r="AA91" s="7875"/>
      <c r="AB91" s="7875"/>
      <c r="AC91" s="7876"/>
      <c r="AD91" s="7892" t="s">
        <v>782</v>
      </c>
      <c r="AE91" s="7892"/>
      <c r="AF91" s="7892"/>
      <c r="AG91" s="7892"/>
      <c r="AH91" s="7892"/>
      <c r="AI91" s="7892"/>
      <c r="AJ91" s="7892"/>
      <c r="AK91" s="7892"/>
      <c r="AL91" s="7892"/>
      <c r="AM91" s="7892"/>
      <c r="AN91" s="7892"/>
      <c r="AO91" s="7892"/>
      <c r="AP91" s="7892"/>
      <c r="AQ91" s="7892"/>
      <c r="AR91" s="7892"/>
      <c r="AS91" s="7892"/>
      <c r="AT91" s="7907"/>
      <c r="AU91" s="7864" t="s">
        <v>36</v>
      </c>
      <c r="AV91" s="7878" t="s">
        <v>37</v>
      </c>
      <c r="AW91" s="7881" t="s">
        <v>35</v>
      </c>
    </row>
    <row r="92" spans="1:95" s="5" customFormat="1" ht="18" customHeight="1">
      <c r="A92" s="7796"/>
      <c r="B92" s="7797"/>
      <c r="C92" s="7796"/>
      <c r="D92" s="7872"/>
      <c r="E92" s="7797"/>
      <c r="F92" s="7884" t="s">
        <v>783</v>
      </c>
      <c r="G92" s="7885"/>
      <c r="H92" s="7885"/>
      <c r="I92" s="7885"/>
      <c r="J92" s="7885"/>
      <c r="K92" s="7885"/>
      <c r="L92" s="7885"/>
      <c r="M92" s="7885"/>
      <c r="N92" s="7885"/>
      <c r="O92" s="7885"/>
      <c r="P92" s="7885"/>
      <c r="Q92" s="7886"/>
      <c r="R92" s="7887" t="s">
        <v>784</v>
      </c>
      <c r="S92" s="7888"/>
      <c r="T92" s="7888"/>
      <c r="U92" s="7888"/>
      <c r="V92" s="7888"/>
      <c r="W92" s="7889"/>
      <c r="X92" s="7890" t="s">
        <v>647</v>
      </c>
      <c r="Y92" s="7890"/>
      <c r="Z92" s="7890"/>
      <c r="AA92" s="7890"/>
      <c r="AB92" s="7890"/>
      <c r="AC92" s="7891"/>
      <c r="AD92" s="7892" t="s">
        <v>785</v>
      </c>
      <c r="AE92" s="7892"/>
      <c r="AF92" s="7892"/>
      <c r="AG92" s="7892"/>
      <c r="AH92" s="7892"/>
      <c r="AI92" s="7892"/>
      <c r="AJ92" s="7892"/>
      <c r="AK92" s="7892"/>
      <c r="AL92" s="7892"/>
      <c r="AM92" s="7892"/>
      <c r="AN92" s="7892"/>
      <c r="AO92" s="7893"/>
      <c r="AP92" s="7894" t="s">
        <v>648</v>
      </c>
      <c r="AQ92" s="7897" t="s">
        <v>647</v>
      </c>
      <c r="AR92" s="7897" t="s">
        <v>786</v>
      </c>
      <c r="AS92" s="7897" t="s">
        <v>603</v>
      </c>
      <c r="AT92" s="7900" t="s">
        <v>787</v>
      </c>
      <c r="AU92" s="7865"/>
      <c r="AV92" s="7879"/>
      <c r="AW92" s="7882"/>
    </row>
    <row r="93" spans="1:95" s="5" customFormat="1" ht="15" customHeight="1">
      <c r="A93" s="7796"/>
      <c r="B93" s="7797"/>
      <c r="C93" s="7798"/>
      <c r="D93" s="7873"/>
      <c r="E93" s="7799"/>
      <c r="F93" s="7903" t="s">
        <v>223</v>
      </c>
      <c r="G93" s="7732"/>
      <c r="H93" s="7731" t="s">
        <v>224</v>
      </c>
      <c r="I93" s="7732"/>
      <c r="J93" s="7731" t="s">
        <v>88</v>
      </c>
      <c r="K93" s="7732"/>
      <c r="L93" s="7731" t="s">
        <v>225</v>
      </c>
      <c r="M93" s="7732"/>
      <c r="N93" s="7731" t="s">
        <v>226</v>
      </c>
      <c r="O93" s="7732"/>
      <c r="P93" s="7731" t="s">
        <v>227</v>
      </c>
      <c r="Q93" s="7771"/>
      <c r="R93" s="7903" t="s">
        <v>649</v>
      </c>
      <c r="S93" s="7732"/>
      <c r="T93" s="7731" t="s">
        <v>650</v>
      </c>
      <c r="U93" s="7732"/>
      <c r="V93" s="7731" t="s">
        <v>651</v>
      </c>
      <c r="W93" s="7771"/>
      <c r="X93" s="7908" t="s">
        <v>649</v>
      </c>
      <c r="Y93" s="7732"/>
      <c r="Z93" s="7731" t="s">
        <v>650</v>
      </c>
      <c r="AA93" s="7732"/>
      <c r="AB93" s="7731" t="s">
        <v>651</v>
      </c>
      <c r="AC93" s="7877"/>
      <c r="AD93" s="7908" t="s">
        <v>223</v>
      </c>
      <c r="AE93" s="7732"/>
      <c r="AF93" s="7731" t="s">
        <v>224</v>
      </c>
      <c r="AG93" s="7732"/>
      <c r="AH93" s="7731" t="s">
        <v>88</v>
      </c>
      <c r="AI93" s="7732"/>
      <c r="AJ93" s="7731" t="s">
        <v>225</v>
      </c>
      <c r="AK93" s="7732"/>
      <c r="AL93" s="7731" t="s">
        <v>226</v>
      </c>
      <c r="AM93" s="7732"/>
      <c r="AN93" s="7731" t="s">
        <v>227</v>
      </c>
      <c r="AO93" s="7732"/>
      <c r="AP93" s="7895"/>
      <c r="AQ93" s="7898"/>
      <c r="AR93" s="7898"/>
      <c r="AS93" s="7898"/>
      <c r="AT93" s="7901"/>
      <c r="AU93" s="7865"/>
      <c r="AV93" s="7879"/>
      <c r="AW93" s="7882"/>
    </row>
    <row r="94" spans="1:95" s="5" customFormat="1" ht="18" customHeight="1">
      <c r="A94" s="7798"/>
      <c r="B94" s="7799"/>
      <c r="C94" s="2075" t="s">
        <v>79</v>
      </c>
      <c r="D94" s="2076" t="s">
        <v>58</v>
      </c>
      <c r="E94" s="2077" t="s">
        <v>59</v>
      </c>
      <c r="F94" s="2031" t="s">
        <v>58</v>
      </c>
      <c r="G94" s="2078" t="s">
        <v>59</v>
      </c>
      <c r="H94" s="2031" t="s">
        <v>58</v>
      </c>
      <c r="I94" s="2078" t="s">
        <v>59</v>
      </c>
      <c r="J94" s="2031" t="s">
        <v>58</v>
      </c>
      <c r="K94" s="2078" t="s">
        <v>59</v>
      </c>
      <c r="L94" s="2031" t="s">
        <v>58</v>
      </c>
      <c r="M94" s="2078" t="s">
        <v>59</v>
      </c>
      <c r="N94" s="2031" t="s">
        <v>58</v>
      </c>
      <c r="O94" s="2078" t="s">
        <v>59</v>
      </c>
      <c r="P94" s="2031" t="s">
        <v>58</v>
      </c>
      <c r="Q94" s="2079" t="s">
        <v>59</v>
      </c>
      <c r="R94" s="2031" t="s">
        <v>58</v>
      </c>
      <c r="S94" s="2078" t="s">
        <v>59</v>
      </c>
      <c r="T94" s="2031" t="s">
        <v>58</v>
      </c>
      <c r="U94" s="2078" t="s">
        <v>59</v>
      </c>
      <c r="V94" s="2080" t="s">
        <v>58</v>
      </c>
      <c r="W94" s="2077" t="s">
        <v>59</v>
      </c>
      <c r="X94" s="2081" t="s">
        <v>58</v>
      </c>
      <c r="Y94" s="2078" t="s">
        <v>59</v>
      </c>
      <c r="Z94" s="2031" t="s">
        <v>58</v>
      </c>
      <c r="AA94" s="2078" t="s">
        <v>59</v>
      </c>
      <c r="AB94" s="2031" t="s">
        <v>58</v>
      </c>
      <c r="AC94" s="2082" t="s">
        <v>59</v>
      </c>
      <c r="AD94" s="2081" t="s">
        <v>58</v>
      </c>
      <c r="AE94" s="2078" t="s">
        <v>59</v>
      </c>
      <c r="AF94" s="2031" t="s">
        <v>58</v>
      </c>
      <c r="AG94" s="2078" t="s">
        <v>59</v>
      </c>
      <c r="AH94" s="2031" t="s">
        <v>58</v>
      </c>
      <c r="AI94" s="2078" t="s">
        <v>59</v>
      </c>
      <c r="AJ94" s="2031" t="s">
        <v>58</v>
      </c>
      <c r="AK94" s="2078" t="s">
        <v>59</v>
      </c>
      <c r="AL94" s="2031" t="s">
        <v>58</v>
      </c>
      <c r="AM94" s="2078" t="s">
        <v>59</v>
      </c>
      <c r="AN94" s="2031" t="s">
        <v>58</v>
      </c>
      <c r="AO94" s="2078" t="s">
        <v>59</v>
      </c>
      <c r="AP94" s="7896"/>
      <c r="AQ94" s="7899"/>
      <c r="AR94" s="7899"/>
      <c r="AS94" s="7899"/>
      <c r="AT94" s="7902"/>
      <c r="AU94" s="7866"/>
      <c r="AV94" s="7880"/>
      <c r="AW94" s="7883"/>
      <c r="CA94" s="17"/>
      <c r="CB94" s="17"/>
    </row>
    <row r="95" spans="1:95" s="5" customFormat="1" ht="15" customHeight="1">
      <c r="A95" s="7867" t="s">
        <v>230</v>
      </c>
      <c r="B95" s="7868"/>
      <c r="C95" s="2083">
        <f>SUM(D95:E95)</f>
        <v>0</v>
      </c>
      <c r="D95" s="2084">
        <f>+F95+H95+J95+L95+N95+P95+R95+T95+V95+X95+Z95+AB95</f>
        <v>0</v>
      </c>
      <c r="E95" s="2085">
        <f>+G95+I95+K95+M95+O95+Q95+S95+U95+W95+Y95+AA95+AC95</f>
        <v>0</v>
      </c>
      <c r="F95" s="2086"/>
      <c r="G95" s="1403"/>
      <c r="H95" s="2087"/>
      <c r="I95" s="1403"/>
      <c r="J95" s="2087"/>
      <c r="K95" s="1403"/>
      <c r="L95" s="2087"/>
      <c r="M95" s="1403"/>
      <c r="N95" s="2087"/>
      <c r="O95" s="1403"/>
      <c r="P95" s="2087"/>
      <c r="Q95" s="1404"/>
      <c r="R95" s="2086"/>
      <c r="S95" s="1403"/>
      <c r="T95" s="2087"/>
      <c r="U95" s="1403"/>
      <c r="V95" s="2087"/>
      <c r="W95" s="1404"/>
      <c r="X95" s="2018"/>
      <c r="Y95" s="1403"/>
      <c r="Z95" s="2087"/>
      <c r="AA95" s="2019"/>
      <c r="AB95" s="2018"/>
      <c r="AC95" s="2088"/>
      <c r="AD95" s="2018"/>
      <c r="AE95" s="2019"/>
      <c r="AF95" s="2087"/>
      <c r="AG95" s="1403"/>
      <c r="AH95" s="2087"/>
      <c r="AI95" s="2019"/>
      <c r="AJ95" s="2087"/>
      <c r="AK95" s="1403"/>
      <c r="AL95" s="2087"/>
      <c r="AM95" s="2019"/>
      <c r="AN95" s="2018"/>
      <c r="AO95" s="1403"/>
      <c r="AP95" s="2089"/>
      <c r="AQ95" s="824"/>
      <c r="AR95" s="258"/>
      <c r="AS95" s="258"/>
      <c r="AT95" s="2088"/>
      <c r="AU95" s="5336"/>
      <c r="AV95" s="5337"/>
      <c r="AW95" s="1403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>
      <c r="A96" s="7869" t="s">
        <v>231</v>
      </c>
      <c r="B96" s="7870"/>
      <c r="C96" s="2090">
        <f t="shared" ref="C96:C98" si="74">SUM(D96:E96)</f>
        <v>0</v>
      </c>
      <c r="D96" s="2091">
        <f t="shared" ref="D96:E98" si="75">+F96+H96+J96+L96+N96+P96+R96+T96+V96+X96+Z96+AB96</f>
        <v>0</v>
      </c>
      <c r="E96" s="1392">
        <f t="shared" si="75"/>
        <v>0</v>
      </c>
      <c r="F96" s="1947"/>
      <c r="G96" s="2092"/>
      <c r="H96" s="2093"/>
      <c r="I96" s="2092"/>
      <c r="J96" s="2093"/>
      <c r="K96" s="2092"/>
      <c r="L96" s="2093"/>
      <c r="M96" s="2092"/>
      <c r="N96" s="2093"/>
      <c r="O96" s="2092"/>
      <c r="P96" s="2093"/>
      <c r="Q96" s="2094"/>
      <c r="R96" s="1947"/>
      <c r="S96" s="2092"/>
      <c r="T96" s="2093"/>
      <c r="U96" s="2092"/>
      <c r="V96" s="2093"/>
      <c r="W96" s="2094"/>
      <c r="X96" s="1948"/>
      <c r="Y96" s="2092"/>
      <c r="Z96" s="2093"/>
      <c r="AA96" s="1403"/>
      <c r="AB96" s="1948"/>
      <c r="AC96" s="2088"/>
      <c r="AD96" s="1948"/>
      <c r="AE96" s="1403"/>
      <c r="AF96" s="2093"/>
      <c r="AG96" s="1403"/>
      <c r="AH96" s="2093"/>
      <c r="AI96" s="1403"/>
      <c r="AJ96" s="2093"/>
      <c r="AK96" s="1403"/>
      <c r="AL96" s="2093"/>
      <c r="AM96" s="1403"/>
      <c r="AN96" s="1948"/>
      <c r="AO96" s="1403"/>
      <c r="AP96" s="2095"/>
      <c r="AQ96" s="258"/>
      <c r="AR96" s="258"/>
      <c r="AS96" s="258"/>
      <c r="AT96" s="2088"/>
      <c r="AU96" s="5336"/>
      <c r="AV96" s="5337"/>
      <c r="AW96" s="1403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>
      <c r="A97" s="7869" t="s">
        <v>232</v>
      </c>
      <c r="B97" s="7870"/>
      <c r="C97" s="2096">
        <f t="shared" si="74"/>
        <v>0</v>
      </c>
      <c r="D97" s="2091">
        <f t="shared" si="75"/>
        <v>0</v>
      </c>
      <c r="E97" s="1392">
        <f t="shared" si="75"/>
        <v>0</v>
      </c>
      <c r="F97" s="1947"/>
      <c r="G97" s="1403"/>
      <c r="H97" s="2093"/>
      <c r="I97" s="1403"/>
      <c r="J97" s="2093"/>
      <c r="K97" s="1403"/>
      <c r="L97" s="2093"/>
      <c r="M97" s="1403"/>
      <c r="N97" s="2093"/>
      <c r="O97" s="1403"/>
      <c r="P97" s="2093"/>
      <c r="Q97" s="1404"/>
      <c r="R97" s="1947"/>
      <c r="S97" s="1403"/>
      <c r="T97" s="2093"/>
      <c r="U97" s="1403"/>
      <c r="V97" s="2093"/>
      <c r="W97" s="1404"/>
      <c r="X97" s="1948"/>
      <c r="Y97" s="1403"/>
      <c r="Z97" s="2093"/>
      <c r="AA97" s="1403"/>
      <c r="AB97" s="1948"/>
      <c r="AC97" s="2088"/>
      <c r="AD97" s="1948"/>
      <c r="AE97" s="1403"/>
      <c r="AF97" s="2093"/>
      <c r="AG97" s="1403"/>
      <c r="AH97" s="2093"/>
      <c r="AI97" s="1403"/>
      <c r="AJ97" s="2093"/>
      <c r="AK97" s="1403"/>
      <c r="AL97" s="2093"/>
      <c r="AM97" s="1403"/>
      <c r="AN97" s="1948"/>
      <c r="AO97" s="1403"/>
      <c r="AP97" s="2095"/>
      <c r="AQ97" s="258"/>
      <c r="AR97" s="258"/>
      <c r="AS97" s="258"/>
      <c r="AT97" s="2088"/>
      <c r="AU97" s="5336"/>
      <c r="AV97" s="5337"/>
      <c r="AW97" s="1403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>
      <c r="A98" s="7905" t="s">
        <v>250</v>
      </c>
      <c r="B98" s="7906"/>
      <c r="C98" s="1084">
        <f t="shared" si="74"/>
        <v>0</v>
      </c>
      <c r="D98" s="1950">
        <f t="shared" si="75"/>
        <v>0</v>
      </c>
      <c r="E98" s="1393">
        <f t="shared" si="75"/>
        <v>0</v>
      </c>
      <c r="F98" s="862"/>
      <c r="G98" s="2023"/>
      <c r="H98" s="1088"/>
      <c r="I98" s="2023"/>
      <c r="J98" s="1088"/>
      <c r="K98" s="2023"/>
      <c r="L98" s="1088"/>
      <c r="M98" s="2023"/>
      <c r="N98" s="1088"/>
      <c r="O98" s="2023"/>
      <c r="P98" s="1088"/>
      <c r="Q98" s="2097"/>
      <c r="R98" s="862"/>
      <c r="S98" s="2023"/>
      <c r="T98" s="1088"/>
      <c r="U98" s="2023"/>
      <c r="V98" s="1088"/>
      <c r="W98" s="2097"/>
      <c r="X98" s="1952"/>
      <c r="Y98" s="2098"/>
      <c r="Z98" s="2099"/>
      <c r="AA98" s="2098"/>
      <c r="AB98" s="1952"/>
      <c r="AC98" s="855"/>
      <c r="AD98" s="2022"/>
      <c r="AE98" s="2023"/>
      <c r="AF98" s="1088"/>
      <c r="AG98" s="2023"/>
      <c r="AH98" s="1088"/>
      <c r="AI98" s="2023"/>
      <c r="AJ98" s="1088"/>
      <c r="AK98" s="2023"/>
      <c r="AL98" s="1088"/>
      <c r="AM98" s="2023"/>
      <c r="AN98" s="2022"/>
      <c r="AO98" s="2023"/>
      <c r="AP98" s="1089"/>
      <c r="AQ98" s="259"/>
      <c r="AR98" s="259"/>
      <c r="AS98" s="259"/>
      <c r="AT98" s="2100"/>
      <c r="AU98" s="5353"/>
      <c r="AV98" s="5347"/>
      <c r="AW98" s="5354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>
      <c r="A99" s="639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>
      <c r="A100" s="7699" t="s">
        <v>780</v>
      </c>
      <c r="B100" s="7682"/>
      <c r="C100" s="7699" t="s">
        <v>222</v>
      </c>
      <c r="D100" s="7658"/>
      <c r="E100" s="7682"/>
      <c r="F100" s="7904" t="s">
        <v>789</v>
      </c>
      <c r="G100" s="7782"/>
      <c r="H100" s="7782"/>
      <c r="I100" s="7782"/>
      <c r="J100" s="7782"/>
      <c r="K100" s="7782"/>
      <c r="L100" s="7782"/>
      <c r="M100" s="7782"/>
      <c r="N100" s="7782"/>
      <c r="O100" s="7782"/>
      <c r="P100" s="7782"/>
      <c r="Q100" s="7779"/>
      <c r="R100" s="7782" t="s">
        <v>790</v>
      </c>
      <c r="S100" s="7782"/>
      <c r="T100" s="7782"/>
      <c r="U100" s="7782"/>
      <c r="V100" s="7782"/>
      <c r="W100" s="7779"/>
      <c r="X100" s="7779" t="s">
        <v>791</v>
      </c>
      <c r="Y100" s="7780"/>
      <c r="Z100" s="7780"/>
      <c r="AA100" s="7780"/>
      <c r="AB100" s="7780"/>
      <c r="AC100" s="7781"/>
      <c r="AD100" s="7773" t="s">
        <v>792</v>
      </c>
      <c r="AE100" s="7773"/>
      <c r="AF100" s="7773"/>
      <c r="AG100" s="7773"/>
      <c r="AH100" s="7773"/>
      <c r="AI100" s="7774"/>
      <c r="AJ100" s="7733" t="s">
        <v>36</v>
      </c>
      <c r="AK100" s="7662" t="s">
        <v>37</v>
      </c>
      <c r="AL100" s="7783" t="s">
        <v>35</v>
      </c>
    </row>
    <row r="101" spans="1:95" s="5" customFormat="1" ht="21.95" customHeight="1">
      <c r="A101" s="7700"/>
      <c r="B101" s="7653"/>
      <c r="C101" s="7755"/>
      <c r="D101" s="7775"/>
      <c r="E101" s="7654"/>
      <c r="F101" s="7903" t="s">
        <v>223</v>
      </c>
      <c r="G101" s="7732"/>
      <c r="H101" s="7731" t="s">
        <v>224</v>
      </c>
      <c r="I101" s="7732"/>
      <c r="J101" s="7731" t="s">
        <v>88</v>
      </c>
      <c r="K101" s="7732"/>
      <c r="L101" s="7731" t="s">
        <v>225</v>
      </c>
      <c r="M101" s="7732"/>
      <c r="N101" s="7731" t="s">
        <v>226</v>
      </c>
      <c r="O101" s="7732"/>
      <c r="P101" s="7731" t="s">
        <v>227</v>
      </c>
      <c r="Q101" s="7771"/>
      <c r="R101" s="7670" t="s">
        <v>649</v>
      </c>
      <c r="S101" s="7674"/>
      <c r="T101" s="7670" t="s">
        <v>650</v>
      </c>
      <c r="U101" s="7674"/>
      <c r="V101" s="7670" t="s">
        <v>793</v>
      </c>
      <c r="W101" s="7674"/>
      <c r="X101" s="7671" t="s">
        <v>649</v>
      </c>
      <c r="Y101" s="7674"/>
      <c r="Z101" s="7670" t="s">
        <v>650</v>
      </c>
      <c r="AA101" s="7674"/>
      <c r="AB101" s="7764" t="s">
        <v>793</v>
      </c>
      <c r="AC101" s="7772"/>
      <c r="AD101" s="7671" t="s">
        <v>794</v>
      </c>
      <c r="AE101" s="7671"/>
      <c r="AF101" s="7671"/>
      <c r="AG101" s="7674"/>
      <c r="AH101" s="7670" t="s">
        <v>795</v>
      </c>
      <c r="AI101" s="7674"/>
      <c r="AJ101" s="7660"/>
      <c r="AK101" s="7663"/>
      <c r="AL101" s="7653"/>
    </row>
    <row r="102" spans="1:95" s="5" customFormat="1" ht="35.25" customHeight="1">
      <c r="A102" s="7755"/>
      <c r="B102" s="7654"/>
      <c r="C102" s="2001" t="s">
        <v>79</v>
      </c>
      <c r="D102" s="2101" t="s">
        <v>58</v>
      </c>
      <c r="E102" s="1912" t="s">
        <v>59</v>
      </c>
      <c r="F102" s="2024" t="s">
        <v>58</v>
      </c>
      <c r="G102" s="1970" t="s">
        <v>59</v>
      </c>
      <c r="H102" s="2024" t="s">
        <v>58</v>
      </c>
      <c r="I102" s="1970" t="s">
        <v>59</v>
      </c>
      <c r="J102" s="2024" t="s">
        <v>58</v>
      </c>
      <c r="K102" s="1970" t="s">
        <v>59</v>
      </c>
      <c r="L102" s="2024" t="s">
        <v>58</v>
      </c>
      <c r="M102" s="1970" t="s">
        <v>59</v>
      </c>
      <c r="N102" s="2024" t="s">
        <v>58</v>
      </c>
      <c r="O102" s="1970" t="s">
        <v>59</v>
      </c>
      <c r="P102" s="2024" t="s">
        <v>58</v>
      </c>
      <c r="Q102" s="1970" t="s">
        <v>59</v>
      </c>
      <c r="R102" s="2024" t="s">
        <v>58</v>
      </c>
      <c r="S102" s="1970" t="s">
        <v>59</v>
      </c>
      <c r="T102" s="2024" t="s">
        <v>58</v>
      </c>
      <c r="U102" s="1970" t="s">
        <v>59</v>
      </c>
      <c r="V102" s="2024" t="s">
        <v>58</v>
      </c>
      <c r="W102" s="1970" t="s">
        <v>59</v>
      </c>
      <c r="X102" s="2026" t="s">
        <v>58</v>
      </c>
      <c r="Y102" s="1970" t="s">
        <v>59</v>
      </c>
      <c r="Z102" s="2024" t="s">
        <v>58</v>
      </c>
      <c r="AA102" s="1970" t="s">
        <v>59</v>
      </c>
      <c r="AB102" s="2001" t="s">
        <v>58</v>
      </c>
      <c r="AC102" s="1971" t="s">
        <v>59</v>
      </c>
      <c r="AD102" s="2102" t="s">
        <v>796</v>
      </c>
      <c r="AE102" s="2067" t="s">
        <v>786</v>
      </c>
      <c r="AF102" s="1998" t="s">
        <v>603</v>
      </c>
      <c r="AG102" s="1997" t="s">
        <v>787</v>
      </c>
      <c r="AH102" s="2001" t="s">
        <v>797</v>
      </c>
      <c r="AI102" s="1970" t="s">
        <v>798</v>
      </c>
      <c r="AJ102" s="7734"/>
      <c r="AK102" s="7664"/>
      <c r="AL102" s="7649"/>
    </row>
    <row r="103" spans="1:95" s="5" customFormat="1" ht="15" customHeight="1">
      <c r="A103" s="7747" t="s">
        <v>230</v>
      </c>
      <c r="B103" s="7748"/>
      <c r="C103" s="2103">
        <f>SUM(D103:E103)</f>
        <v>0</v>
      </c>
      <c r="D103" s="1973">
        <f>SUM(F103+H103+J103+L103+N103+P103+R103+T103+V103+X103+Z103+AB103)</f>
        <v>0</v>
      </c>
      <c r="E103" s="1984">
        <f>SUM(G103+I103+K103+M103+O103+Q103+S103+U103+W103+Y103+AA103+AC103)</f>
        <v>0</v>
      </c>
      <c r="F103" s="2013"/>
      <c r="G103" s="2020"/>
      <c r="H103" s="2013"/>
      <c r="I103" s="2020"/>
      <c r="J103" s="2013"/>
      <c r="K103" s="2020"/>
      <c r="L103" s="2013"/>
      <c r="M103" s="2020"/>
      <c r="N103" s="2013"/>
      <c r="O103" s="2020"/>
      <c r="P103" s="2013"/>
      <c r="Q103" s="2020"/>
      <c r="R103" s="2013"/>
      <c r="S103" s="2020"/>
      <c r="T103" s="2013"/>
      <c r="U103" s="2020"/>
      <c r="V103" s="2013"/>
      <c r="W103" s="2020"/>
      <c r="X103" s="2014"/>
      <c r="Y103" s="2020"/>
      <c r="Z103" s="2013"/>
      <c r="AA103" s="2020"/>
      <c r="AB103" s="2013"/>
      <c r="AC103" s="1974"/>
      <c r="AD103" s="2104"/>
      <c r="AE103" s="2105"/>
      <c r="AF103" s="2105"/>
      <c r="AG103" s="2106"/>
      <c r="AH103" s="2013"/>
      <c r="AI103" s="2020"/>
      <c r="AJ103" s="3774"/>
      <c r="AK103" s="5177"/>
      <c r="AL103" s="5173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>
      <c r="A104" s="7741" t="s">
        <v>231</v>
      </c>
      <c r="B104" s="7742"/>
      <c r="C104" s="1476">
        <f>SUM(D104:E104)</f>
        <v>0</v>
      </c>
      <c r="D104" s="1477">
        <f t="shared" ref="D104:E106" si="83">SUM(F104+H104+J104+L104+N104+P104+R104+T104+V104+X104+Z104+AB104)</f>
        <v>0</v>
      </c>
      <c r="E104" s="885">
        <f t="shared" si="83"/>
        <v>0</v>
      </c>
      <c r="F104" s="1163"/>
      <c r="G104" s="1164"/>
      <c r="H104" s="1163"/>
      <c r="I104" s="1164"/>
      <c r="J104" s="1163"/>
      <c r="K104" s="1164"/>
      <c r="L104" s="1163"/>
      <c r="M104" s="1164"/>
      <c r="N104" s="1163"/>
      <c r="O104" s="1164"/>
      <c r="P104" s="1163"/>
      <c r="Q104" s="1164"/>
      <c r="R104" s="1163"/>
      <c r="S104" s="1164"/>
      <c r="T104" s="1163"/>
      <c r="U104" s="1164"/>
      <c r="V104" s="1163"/>
      <c r="W104" s="1164"/>
      <c r="X104" s="1165"/>
      <c r="Y104" s="1164"/>
      <c r="Z104" s="1163"/>
      <c r="AA104" s="1164"/>
      <c r="AB104" s="1163"/>
      <c r="AC104" s="1212"/>
      <c r="AD104" s="883"/>
      <c r="AE104" s="1211"/>
      <c r="AF104" s="1211"/>
      <c r="AG104" s="1213"/>
      <c r="AH104" s="1163"/>
      <c r="AI104" s="1164"/>
      <c r="AJ104" s="3783"/>
      <c r="AK104" s="3883"/>
      <c r="AL104" s="3779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>
      <c r="A105" s="7741" t="s">
        <v>232</v>
      </c>
      <c r="B105" s="7742"/>
      <c r="C105" s="1476">
        <f>SUM(D105:E105)</f>
        <v>0</v>
      </c>
      <c r="D105" s="1477">
        <f t="shared" si="83"/>
        <v>0</v>
      </c>
      <c r="E105" s="885">
        <f t="shared" si="83"/>
        <v>0</v>
      </c>
      <c r="F105" s="1163"/>
      <c r="G105" s="1164"/>
      <c r="H105" s="1163"/>
      <c r="I105" s="1164"/>
      <c r="J105" s="1163"/>
      <c r="K105" s="1164"/>
      <c r="L105" s="1163"/>
      <c r="M105" s="1164"/>
      <c r="N105" s="1163"/>
      <c r="O105" s="1164"/>
      <c r="P105" s="1163"/>
      <c r="Q105" s="1164"/>
      <c r="R105" s="1163"/>
      <c r="S105" s="1164"/>
      <c r="T105" s="1163"/>
      <c r="U105" s="1164"/>
      <c r="V105" s="1163"/>
      <c r="W105" s="1164"/>
      <c r="X105" s="1165"/>
      <c r="Y105" s="1164"/>
      <c r="Z105" s="1163"/>
      <c r="AA105" s="1164"/>
      <c r="AB105" s="1163"/>
      <c r="AC105" s="1212"/>
      <c r="AD105" s="883"/>
      <c r="AE105" s="1211"/>
      <c r="AF105" s="1211"/>
      <c r="AG105" s="1213"/>
      <c r="AH105" s="1163"/>
      <c r="AI105" s="1164"/>
      <c r="AJ105" s="3783"/>
      <c r="AK105" s="3883"/>
      <c r="AL105" s="3779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>
      <c r="A106" s="7745" t="s">
        <v>250</v>
      </c>
      <c r="B106" s="7746"/>
      <c r="C106" s="860">
        <f>SUM(D106:E106)</f>
        <v>0</v>
      </c>
      <c r="D106" s="1370">
        <f t="shared" si="83"/>
        <v>0</v>
      </c>
      <c r="E106" s="1350">
        <f t="shared" si="83"/>
        <v>0</v>
      </c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3"/>
      <c r="R106" s="1179"/>
      <c r="S106" s="1183"/>
      <c r="T106" s="1179"/>
      <c r="U106" s="1183"/>
      <c r="V106" s="1179"/>
      <c r="W106" s="1183"/>
      <c r="X106" s="1184"/>
      <c r="Y106" s="1183"/>
      <c r="Z106" s="1179"/>
      <c r="AA106" s="1183"/>
      <c r="AB106" s="1179"/>
      <c r="AC106" s="1217"/>
      <c r="AD106" s="1321"/>
      <c r="AE106" s="1214"/>
      <c r="AF106" s="1214"/>
      <c r="AG106" s="1218"/>
      <c r="AH106" s="882"/>
      <c r="AI106" s="2107"/>
      <c r="AJ106" s="1186"/>
      <c r="AK106" s="1214"/>
      <c r="AL106" s="1183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>
      <c r="A107" s="639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>
      <c r="A108" s="7699" t="s">
        <v>800</v>
      </c>
      <c r="B108" s="7682"/>
      <c r="C108" s="7699" t="s">
        <v>77</v>
      </c>
      <c r="D108" s="7658"/>
      <c r="E108" s="7682"/>
      <c r="F108" s="7670" t="s">
        <v>101</v>
      </c>
      <c r="G108" s="7671"/>
      <c r="H108" s="7671"/>
      <c r="I108" s="7671"/>
      <c r="J108" s="7671"/>
      <c r="K108" s="7671"/>
      <c r="L108" s="7671"/>
      <c r="M108" s="7674"/>
    </row>
    <row r="109" spans="1:95">
      <c r="A109" s="7700"/>
      <c r="B109" s="7653"/>
      <c r="C109" s="7700"/>
      <c r="D109" s="7660"/>
      <c r="E109" s="7653"/>
      <c r="F109" s="7670" t="s">
        <v>801</v>
      </c>
      <c r="G109" s="7674"/>
      <c r="H109" s="7670" t="s">
        <v>802</v>
      </c>
      <c r="I109" s="7674"/>
      <c r="J109" s="7670" t="s">
        <v>803</v>
      </c>
      <c r="K109" s="7674"/>
      <c r="L109" s="7670" t="s">
        <v>44</v>
      </c>
      <c r="M109" s="7674"/>
    </row>
    <row r="110" spans="1:95">
      <c r="A110" s="7755"/>
      <c r="B110" s="7654"/>
      <c r="C110" s="2108" t="s">
        <v>79</v>
      </c>
      <c r="D110" s="2101" t="s">
        <v>58</v>
      </c>
      <c r="E110" s="1970" t="s">
        <v>59</v>
      </c>
      <c r="F110" s="2001" t="s">
        <v>58</v>
      </c>
      <c r="G110" s="1970" t="s">
        <v>59</v>
      </c>
      <c r="H110" s="2001" t="s">
        <v>58</v>
      </c>
      <c r="I110" s="1970" t="s">
        <v>59</v>
      </c>
      <c r="J110" s="2001" t="s">
        <v>58</v>
      </c>
      <c r="K110" s="1970" t="s">
        <v>59</v>
      </c>
      <c r="L110" s="2001" t="s">
        <v>58</v>
      </c>
      <c r="M110" s="1970" t="s">
        <v>59</v>
      </c>
    </row>
    <row r="111" spans="1:95" ht="15" customHeight="1">
      <c r="A111" s="7801" t="s">
        <v>804</v>
      </c>
      <c r="B111" s="7802"/>
      <c r="C111" s="2109">
        <f>SUM(D111:E111)</f>
        <v>0</v>
      </c>
      <c r="D111" s="2110">
        <f>+F111+H111+J111+L111</f>
        <v>0</v>
      </c>
      <c r="E111" s="2111">
        <f>+G111+I111+K111+M111</f>
        <v>0</v>
      </c>
      <c r="F111" s="1979">
        <f>SUM(F112:F114)</f>
        <v>0</v>
      </c>
      <c r="G111" s="2112">
        <f t="shared" ref="G111:M111" si="90">SUM(G112:G114)</f>
        <v>0</v>
      </c>
      <c r="H111" s="1979">
        <f t="shared" si="90"/>
        <v>0</v>
      </c>
      <c r="I111" s="2112">
        <f t="shared" si="90"/>
        <v>0</v>
      </c>
      <c r="J111" s="1979">
        <f t="shared" si="90"/>
        <v>0</v>
      </c>
      <c r="K111" s="2112">
        <f t="shared" si="90"/>
        <v>0</v>
      </c>
      <c r="L111" s="1979">
        <f t="shared" si="90"/>
        <v>0</v>
      </c>
      <c r="M111" s="2039">
        <f t="shared" si="90"/>
        <v>0</v>
      </c>
    </row>
    <row r="112" spans="1:95" ht="15" customHeight="1">
      <c r="A112" s="7784" t="s">
        <v>805</v>
      </c>
      <c r="B112" s="7785"/>
      <c r="C112" s="2113">
        <f>SUM(D112:E112)</f>
        <v>0</v>
      </c>
      <c r="D112" s="856">
        <f>+F112+H112+J112+L112</f>
        <v>0</v>
      </c>
      <c r="E112" s="2114">
        <f>+G112+I112+K112+M112</f>
        <v>0</v>
      </c>
      <c r="F112" s="2013"/>
      <c r="G112" s="2020"/>
      <c r="H112" s="2013"/>
      <c r="I112" s="2020"/>
      <c r="J112" s="2013"/>
      <c r="K112" s="2115"/>
      <c r="L112" s="2013"/>
      <c r="M112" s="2115"/>
    </row>
    <row r="113" spans="1:94" ht="15" customHeight="1">
      <c r="A113" s="7737" t="s">
        <v>806</v>
      </c>
      <c r="B113" s="7738"/>
      <c r="C113" s="2116">
        <f>SUM(D113:E113)</f>
        <v>0</v>
      </c>
      <c r="D113" s="2117">
        <f t="shared" ref="D113:E114" si="91">+F113+H113+J113+L113</f>
        <v>0</v>
      </c>
      <c r="E113" s="2118">
        <f t="shared" si="91"/>
        <v>0</v>
      </c>
      <c r="F113" s="1163"/>
      <c r="G113" s="1164"/>
      <c r="H113" s="1163"/>
      <c r="I113" s="1164"/>
      <c r="J113" s="1163"/>
      <c r="K113" s="877"/>
      <c r="L113" s="1163"/>
      <c r="M113" s="877"/>
    </row>
    <row r="114" spans="1:94" ht="15" customHeight="1">
      <c r="A114" s="7739" t="s">
        <v>807</v>
      </c>
      <c r="B114" s="7740"/>
      <c r="C114" s="2119">
        <f>SUM(D114:E114)</f>
        <v>0</v>
      </c>
      <c r="D114" s="2120">
        <f t="shared" si="91"/>
        <v>0</v>
      </c>
      <c r="E114" s="2121">
        <f t="shared" si="91"/>
        <v>0</v>
      </c>
      <c r="F114" s="1179"/>
      <c r="G114" s="1183"/>
      <c r="H114" s="1179"/>
      <c r="I114" s="1183"/>
      <c r="J114" s="1179"/>
      <c r="K114" s="1110"/>
      <c r="L114" s="1179"/>
      <c r="M114" s="1110"/>
    </row>
    <row r="115" spans="1:94" s="5" customFormat="1" ht="18" customHeight="1">
      <c r="A115" s="640" t="s">
        <v>808</v>
      </c>
      <c r="B115" s="212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7699" t="s">
        <v>289</v>
      </c>
      <c r="B116" s="7682"/>
      <c r="C116" s="7699" t="s">
        <v>77</v>
      </c>
      <c r="D116" s="7658"/>
      <c r="E116" s="7682"/>
      <c r="F116" s="7670" t="s">
        <v>101</v>
      </c>
      <c r="G116" s="7671"/>
      <c r="H116" s="7671"/>
      <c r="I116" s="7671"/>
      <c r="J116" s="7671"/>
      <c r="K116" s="7671"/>
      <c r="L116" s="7671"/>
      <c r="M116" s="7671"/>
      <c r="N116" s="7671"/>
      <c r="O116" s="7671"/>
      <c r="P116" s="7671"/>
      <c r="Q116" s="7671"/>
      <c r="R116" s="7671"/>
      <c r="S116" s="7671"/>
      <c r="T116" s="7671"/>
      <c r="U116" s="7671"/>
      <c r="V116" s="7671"/>
      <c r="W116" s="7671"/>
      <c r="X116" s="7671"/>
      <c r="Y116" s="7671"/>
      <c r="Z116" s="7671"/>
      <c r="AA116" s="7671"/>
      <c r="AB116" s="7671"/>
      <c r="AC116" s="7671"/>
      <c r="AD116" s="7671"/>
      <c r="AE116" s="7671"/>
      <c r="AF116" s="7671"/>
      <c r="AG116" s="7672"/>
      <c r="AH116" s="7704" t="s">
        <v>36</v>
      </c>
      <c r="AI116" s="7662" t="s">
        <v>37</v>
      </c>
    </row>
    <row r="117" spans="1:94">
      <c r="A117" s="7700"/>
      <c r="B117" s="7653"/>
      <c r="C117" s="7700"/>
      <c r="D117" s="7660"/>
      <c r="E117" s="7653"/>
      <c r="F117" s="7701" t="s">
        <v>44</v>
      </c>
      <c r="G117" s="7763"/>
      <c r="H117" s="7800" t="s">
        <v>45</v>
      </c>
      <c r="I117" s="7800"/>
      <c r="J117" s="7800" t="s">
        <v>46</v>
      </c>
      <c r="K117" s="7800"/>
      <c r="L117" s="7800" t="s">
        <v>47</v>
      </c>
      <c r="M117" s="7800"/>
      <c r="N117" s="7800" t="s">
        <v>48</v>
      </c>
      <c r="O117" s="7800"/>
      <c r="P117" s="7800" t="s">
        <v>49</v>
      </c>
      <c r="Q117" s="7800"/>
      <c r="R117" s="7800" t="s">
        <v>50</v>
      </c>
      <c r="S117" s="7800"/>
      <c r="T117" s="7800" t="s">
        <v>51</v>
      </c>
      <c r="U117" s="7800"/>
      <c r="V117" s="7800" t="s">
        <v>52</v>
      </c>
      <c r="W117" s="7800"/>
      <c r="X117" s="7800" t="s">
        <v>53</v>
      </c>
      <c r="Y117" s="7800"/>
      <c r="Z117" s="7670" t="s">
        <v>54</v>
      </c>
      <c r="AA117" s="7674"/>
      <c r="AB117" s="7670" t="s">
        <v>55</v>
      </c>
      <c r="AC117" s="7674"/>
      <c r="AD117" s="7670" t="s">
        <v>56</v>
      </c>
      <c r="AE117" s="7674"/>
      <c r="AF117" s="7670" t="s">
        <v>57</v>
      </c>
      <c r="AG117" s="7672"/>
      <c r="AH117" s="7718"/>
      <c r="AI117" s="7663"/>
    </row>
    <row r="118" spans="1:94">
      <c r="A118" s="7755"/>
      <c r="B118" s="7654"/>
      <c r="C118" s="2001" t="s">
        <v>79</v>
      </c>
      <c r="D118" s="2101" t="s">
        <v>58</v>
      </c>
      <c r="E118" s="1970" t="s">
        <v>59</v>
      </c>
      <c r="F118" s="2024" t="s">
        <v>58</v>
      </c>
      <c r="G118" s="2032" t="s">
        <v>59</v>
      </c>
      <c r="H118" s="2024" t="s">
        <v>58</v>
      </c>
      <c r="I118" s="2032" t="s">
        <v>59</v>
      </c>
      <c r="J118" s="2024" t="s">
        <v>58</v>
      </c>
      <c r="K118" s="2032" t="s">
        <v>59</v>
      </c>
      <c r="L118" s="2024" t="s">
        <v>58</v>
      </c>
      <c r="M118" s="2032" t="s">
        <v>59</v>
      </c>
      <c r="N118" s="2024" t="s">
        <v>58</v>
      </c>
      <c r="O118" s="2032" t="s">
        <v>59</v>
      </c>
      <c r="P118" s="2024" t="s">
        <v>58</v>
      </c>
      <c r="Q118" s="2032" t="s">
        <v>59</v>
      </c>
      <c r="R118" s="2024" t="s">
        <v>58</v>
      </c>
      <c r="S118" s="2032" t="s">
        <v>59</v>
      </c>
      <c r="T118" s="2024" t="s">
        <v>58</v>
      </c>
      <c r="U118" s="2032" t="s">
        <v>59</v>
      </c>
      <c r="V118" s="2024" t="s">
        <v>58</v>
      </c>
      <c r="W118" s="2032" t="s">
        <v>59</v>
      </c>
      <c r="X118" s="2024" t="s">
        <v>58</v>
      </c>
      <c r="Y118" s="2032" t="s">
        <v>59</v>
      </c>
      <c r="Z118" s="2024" t="s">
        <v>58</v>
      </c>
      <c r="AA118" s="2032" t="s">
        <v>59</v>
      </c>
      <c r="AB118" s="2024" t="s">
        <v>58</v>
      </c>
      <c r="AC118" s="2032" t="s">
        <v>59</v>
      </c>
      <c r="AD118" s="2024" t="s">
        <v>58</v>
      </c>
      <c r="AE118" s="2032" t="s">
        <v>59</v>
      </c>
      <c r="AF118" s="2024" t="s">
        <v>58</v>
      </c>
      <c r="AG118" s="2025" t="s">
        <v>59</v>
      </c>
      <c r="AH118" s="7705"/>
      <c r="AI118" s="7664"/>
    </row>
    <row r="119" spans="1:94" ht="15" customHeight="1">
      <c r="A119" s="7756" t="s">
        <v>809</v>
      </c>
      <c r="B119" s="7757"/>
      <c r="C119" s="1979">
        <f>SUM(D119:E119)</f>
        <v>0</v>
      </c>
      <c r="D119" s="2037">
        <f>SUM(F119+H119+J119+L119+N119+P119+R119+T119+V119+X119+Z119+AB119+AD119+AF119)</f>
        <v>0</v>
      </c>
      <c r="E119" s="2124">
        <f>SUM(+G119+I119+K119+M119+O119+Q119+S119+U119+W119+Y119+AA119+AC119+AE119+AG119)</f>
        <v>0</v>
      </c>
      <c r="F119" s="2013"/>
      <c r="G119" s="2014"/>
      <c r="H119" s="2013"/>
      <c r="I119" s="2014"/>
      <c r="J119" s="2013"/>
      <c r="K119" s="2014"/>
      <c r="L119" s="2013"/>
      <c r="M119" s="2014"/>
      <c r="N119" s="2013"/>
      <c r="O119" s="2014"/>
      <c r="P119" s="2013"/>
      <c r="Q119" s="2014"/>
      <c r="R119" s="2013"/>
      <c r="S119" s="2014"/>
      <c r="T119" s="2013"/>
      <c r="U119" s="2014"/>
      <c r="V119" s="2013"/>
      <c r="W119" s="2014"/>
      <c r="X119" s="2013"/>
      <c r="Y119" s="2014"/>
      <c r="Z119" s="2013"/>
      <c r="AA119" s="2014"/>
      <c r="AB119" s="2013"/>
      <c r="AC119" s="2014"/>
      <c r="AD119" s="2013"/>
      <c r="AE119" s="2014"/>
      <c r="AF119" s="2013"/>
      <c r="AG119" s="1931"/>
      <c r="AH119" s="5201"/>
      <c r="AI119" s="5177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>
      <c r="A120" s="7697" t="s">
        <v>810</v>
      </c>
      <c r="B120" s="2011" t="s">
        <v>811</v>
      </c>
      <c r="C120" s="1969">
        <f t="shared" ref="C120:C128" si="92">SUM(D120:E120)</f>
        <v>0</v>
      </c>
      <c r="D120" s="789">
        <f t="shared" ref="D120:D128" si="93">SUM(F120+H120+J120+L120+N120+P120+R120+T120+V120+X120+Z120+AB120+AD120+AF120)</f>
        <v>0</v>
      </c>
      <c r="E120" s="745">
        <f>SUM(+G120+I120+K120+M120+O120+Q120+S120+U120+W120+Y120+AA120+AC120+AE120+AG120)</f>
        <v>0</v>
      </c>
      <c r="F120" s="2013"/>
      <c r="G120" s="2020"/>
      <c r="H120" s="2013"/>
      <c r="I120" s="2020"/>
      <c r="J120" s="2013"/>
      <c r="K120" s="2020"/>
      <c r="L120" s="2013"/>
      <c r="M120" s="2020"/>
      <c r="N120" s="2013"/>
      <c r="O120" s="2020"/>
      <c r="P120" s="2013"/>
      <c r="Q120" s="2020"/>
      <c r="R120" s="2013"/>
      <c r="S120" s="2020"/>
      <c r="T120" s="2013"/>
      <c r="U120" s="2020"/>
      <c r="V120" s="2013"/>
      <c r="W120" s="2020"/>
      <c r="X120" s="2013"/>
      <c r="Y120" s="2020"/>
      <c r="Z120" s="2013"/>
      <c r="AA120" s="2020"/>
      <c r="AB120" s="2013"/>
      <c r="AC120" s="2020"/>
      <c r="AD120" s="2013"/>
      <c r="AE120" s="2020"/>
      <c r="AF120" s="2013"/>
      <c r="AG120" s="1931"/>
      <c r="AH120" s="5201"/>
      <c r="AI120" s="5177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>
      <c r="A121" s="7758"/>
      <c r="B121" s="1112" t="s">
        <v>812</v>
      </c>
      <c r="C121" s="1476">
        <f t="shared" si="92"/>
        <v>0</v>
      </c>
      <c r="D121" s="2125">
        <f t="shared" si="93"/>
        <v>0</v>
      </c>
      <c r="E121" s="885">
        <f>SUM(+G121+I121+K121+M121+O121+Q121+S121+U121+W121+Y121+AA121+AC121+AE121+AG121)</f>
        <v>0</v>
      </c>
      <c r="F121" s="1163"/>
      <c r="G121" s="1164"/>
      <c r="H121" s="1163"/>
      <c r="I121" s="1164"/>
      <c r="J121" s="1163"/>
      <c r="K121" s="1164"/>
      <c r="L121" s="1163"/>
      <c r="M121" s="1164"/>
      <c r="N121" s="1163"/>
      <c r="O121" s="1164"/>
      <c r="P121" s="1163"/>
      <c r="Q121" s="1164"/>
      <c r="R121" s="1163"/>
      <c r="S121" s="1164"/>
      <c r="T121" s="1163"/>
      <c r="U121" s="1164"/>
      <c r="V121" s="1163"/>
      <c r="W121" s="1164"/>
      <c r="X121" s="1163"/>
      <c r="Y121" s="1164"/>
      <c r="Z121" s="1163"/>
      <c r="AA121" s="1164"/>
      <c r="AB121" s="1163"/>
      <c r="AC121" s="1164"/>
      <c r="AD121" s="1163"/>
      <c r="AE121" s="1164"/>
      <c r="AF121" s="1163"/>
      <c r="AG121" s="1920"/>
      <c r="AH121" s="5203"/>
      <c r="AI121" s="3883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>
      <c r="A122" s="7758"/>
      <c r="B122" s="1112" t="s">
        <v>813</v>
      </c>
      <c r="C122" s="1476">
        <f t="shared" si="92"/>
        <v>0</v>
      </c>
      <c r="D122" s="2125">
        <f t="shared" si="93"/>
        <v>0</v>
      </c>
      <c r="E122" s="885">
        <f t="shared" ref="E122:E128" si="98">SUM(+G122+I122+K122+M122+O122+Q122+S122+U122+W122+Y122+AA122+AC122+AE122+AG122)</f>
        <v>0</v>
      </c>
      <c r="F122" s="1163"/>
      <c r="G122" s="1164"/>
      <c r="H122" s="1163"/>
      <c r="I122" s="1164"/>
      <c r="J122" s="1163"/>
      <c r="K122" s="1164"/>
      <c r="L122" s="1163"/>
      <c r="M122" s="1164"/>
      <c r="N122" s="1163"/>
      <c r="O122" s="1164"/>
      <c r="P122" s="1163"/>
      <c r="Q122" s="1164"/>
      <c r="R122" s="1163"/>
      <c r="S122" s="1164"/>
      <c r="T122" s="1163"/>
      <c r="U122" s="1164"/>
      <c r="V122" s="1163"/>
      <c r="W122" s="1164"/>
      <c r="X122" s="1163"/>
      <c r="Y122" s="1164"/>
      <c r="Z122" s="1163"/>
      <c r="AA122" s="1164"/>
      <c r="AB122" s="1163"/>
      <c r="AC122" s="1164"/>
      <c r="AD122" s="1163"/>
      <c r="AE122" s="1164"/>
      <c r="AF122" s="1163"/>
      <c r="AG122" s="1920"/>
      <c r="AH122" s="5203"/>
      <c r="AI122" s="3883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>
      <c r="A123" s="7758"/>
      <c r="B123" s="1200" t="s">
        <v>814</v>
      </c>
      <c r="C123" s="1476">
        <f>SUM(D123:E123)</f>
        <v>0</v>
      </c>
      <c r="D123" s="2125">
        <f t="shared" si="93"/>
        <v>0</v>
      </c>
      <c r="E123" s="885">
        <f t="shared" si="98"/>
        <v>0</v>
      </c>
      <c r="F123" s="1163"/>
      <c r="G123" s="1164"/>
      <c r="H123" s="1163"/>
      <c r="I123" s="1164"/>
      <c r="J123" s="1163"/>
      <c r="K123" s="1164"/>
      <c r="L123" s="1163"/>
      <c r="M123" s="1164"/>
      <c r="N123" s="1163"/>
      <c r="O123" s="1164"/>
      <c r="P123" s="1163"/>
      <c r="Q123" s="1164"/>
      <c r="R123" s="1163"/>
      <c r="S123" s="1164"/>
      <c r="T123" s="1163"/>
      <c r="U123" s="1164"/>
      <c r="V123" s="1163"/>
      <c r="W123" s="1164"/>
      <c r="X123" s="1163"/>
      <c r="Y123" s="1164"/>
      <c r="Z123" s="1163"/>
      <c r="AA123" s="1164"/>
      <c r="AB123" s="1163"/>
      <c r="AC123" s="1164"/>
      <c r="AD123" s="1163"/>
      <c r="AE123" s="1164"/>
      <c r="AF123" s="1163"/>
      <c r="AG123" s="1920"/>
      <c r="AH123" s="5203"/>
      <c r="AI123" s="3883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>
      <c r="A124" s="7758"/>
      <c r="B124" s="1200" t="s">
        <v>815</v>
      </c>
      <c r="C124" s="1476">
        <f>SUM(D124:E124)</f>
        <v>0</v>
      </c>
      <c r="D124" s="2125">
        <f>SUM(F124+H124+J124+L124+N124+P124+R124+T124+V124+X124+Z124+AB124+AD124+AF124)</f>
        <v>0</v>
      </c>
      <c r="E124" s="885">
        <f t="shared" ref="E124" si="99">SUM(+G124+I124+K124+M124+O124+Q124+S124+U124+W124+Y124+AA124+AC124+AE124+AG124)</f>
        <v>0</v>
      </c>
      <c r="F124" s="1170"/>
      <c r="G124" s="1171"/>
      <c r="H124" s="1170"/>
      <c r="I124" s="1171"/>
      <c r="J124" s="1170"/>
      <c r="K124" s="1171"/>
      <c r="L124" s="1170"/>
      <c r="M124" s="1171"/>
      <c r="N124" s="1170"/>
      <c r="O124" s="1171"/>
      <c r="P124" s="1170"/>
      <c r="Q124" s="1171"/>
      <c r="R124" s="1170"/>
      <c r="S124" s="1171"/>
      <c r="T124" s="1170"/>
      <c r="U124" s="1171"/>
      <c r="V124" s="1170"/>
      <c r="W124" s="1171"/>
      <c r="X124" s="1170"/>
      <c r="Y124" s="1171"/>
      <c r="Z124" s="1170"/>
      <c r="AA124" s="1171"/>
      <c r="AB124" s="1170"/>
      <c r="AC124" s="1171"/>
      <c r="AD124" s="1170"/>
      <c r="AE124" s="1171"/>
      <c r="AF124" s="1170"/>
      <c r="AG124" s="1176"/>
      <c r="AH124" s="5236"/>
      <c r="AI124" s="1220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>
      <c r="A125" s="7758"/>
      <c r="B125" s="1200" t="s">
        <v>816</v>
      </c>
      <c r="C125" s="1476">
        <f t="shared" si="92"/>
        <v>0</v>
      </c>
      <c r="D125" s="2125">
        <f t="shared" si="93"/>
        <v>0</v>
      </c>
      <c r="E125" s="885">
        <f t="shared" si="98"/>
        <v>0</v>
      </c>
      <c r="F125" s="1170"/>
      <c r="G125" s="1171"/>
      <c r="H125" s="1170"/>
      <c r="I125" s="1171"/>
      <c r="J125" s="1170"/>
      <c r="K125" s="1171"/>
      <c r="L125" s="1170"/>
      <c r="M125" s="1171"/>
      <c r="N125" s="1170"/>
      <c r="O125" s="1171"/>
      <c r="P125" s="1170"/>
      <c r="Q125" s="1171"/>
      <c r="R125" s="1170"/>
      <c r="S125" s="1171"/>
      <c r="T125" s="1170"/>
      <c r="U125" s="1171"/>
      <c r="V125" s="1170"/>
      <c r="W125" s="1171"/>
      <c r="X125" s="1170"/>
      <c r="Y125" s="1171"/>
      <c r="Z125" s="1170"/>
      <c r="AA125" s="1171"/>
      <c r="AB125" s="1170"/>
      <c r="AC125" s="1171"/>
      <c r="AD125" s="1170"/>
      <c r="AE125" s="1171"/>
      <c r="AF125" s="1170"/>
      <c r="AG125" s="1176"/>
      <c r="AH125" s="5236"/>
      <c r="AI125" s="1220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>
      <c r="A126" s="7758"/>
      <c r="B126" s="1352" t="s">
        <v>817</v>
      </c>
      <c r="C126" s="1476">
        <f t="shared" si="92"/>
        <v>0</v>
      </c>
      <c r="D126" s="2125">
        <f t="shared" si="93"/>
        <v>0</v>
      </c>
      <c r="E126" s="885">
        <f t="shared" si="98"/>
        <v>0</v>
      </c>
      <c r="F126" s="1170"/>
      <c r="G126" s="1171"/>
      <c r="H126" s="1170"/>
      <c r="I126" s="1171"/>
      <c r="J126" s="1170"/>
      <c r="K126" s="1171"/>
      <c r="L126" s="1170"/>
      <c r="M126" s="1171"/>
      <c r="N126" s="1170"/>
      <c r="O126" s="1171"/>
      <c r="P126" s="1170"/>
      <c r="Q126" s="1171"/>
      <c r="R126" s="1170"/>
      <c r="S126" s="1171"/>
      <c r="T126" s="1170"/>
      <c r="U126" s="1171"/>
      <c r="V126" s="1170"/>
      <c r="W126" s="1171"/>
      <c r="X126" s="1170"/>
      <c r="Y126" s="1171"/>
      <c r="Z126" s="1170"/>
      <c r="AA126" s="1171"/>
      <c r="AB126" s="1170"/>
      <c r="AC126" s="1171"/>
      <c r="AD126" s="1170"/>
      <c r="AE126" s="1171"/>
      <c r="AF126" s="1170"/>
      <c r="AG126" s="1176"/>
      <c r="AH126" s="5236"/>
      <c r="AI126" s="1220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>
      <c r="A127" s="7698"/>
      <c r="B127" s="1108" t="s">
        <v>818</v>
      </c>
      <c r="C127" s="1374">
        <f t="shared" si="92"/>
        <v>0</v>
      </c>
      <c r="D127" s="2126">
        <f>SUM(V127+X127+Z127+AB127+AD127+AF127)</f>
        <v>0</v>
      </c>
      <c r="E127" s="1373">
        <f>SUM(W127+Y127+AA127+AC127+AE127+AG127)</f>
        <v>0</v>
      </c>
      <c r="F127" s="2127"/>
      <c r="G127" s="2128"/>
      <c r="H127" s="2127"/>
      <c r="I127" s="2128"/>
      <c r="J127" s="2127"/>
      <c r="K127" s="2128"/>
      <c r="L127" s="2127"/>
      <c r="M127" s="2128"/>
      <c r="N127" s="2127"/>
      <c r="O127" s="2128"/>
      <c r="P127" s="2127"/>
      <c r="Q127" s="2128"/>
      <c r="R127" s="2127"/>
      <c r="S127" s="2128"/>
      <c r="T127" s="2127"/>
      <c r="U127" s="2128"/>
      <c r="V127" s="1179"/>
      <c r="W127" s="1183"/>
      <c r="X127" s="1179"/>
      <c r="Y127" s="1183"/>
      <c r="Z127" s="1179"/>
      <c r="AA127" s="1183"/>
      <c r="AB127" s="1179"/>
      <c r="AC127" s="1183"/>
      <c r="AD127" s="1179"/>
      <c r="AE127" s="1183"/>
      <c r="AF127" s="1179"/>
      <c r="AG127" s="1215"/>
      <c r="AH127" s="5237"/>
      <c r="AI127" s="1214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>
      <c r="A128" s="7706" t="s">
        <v>819</v>
      </c>
      <c r="B128" s="7706"/>
      <c r="C128" s="1979">
        <f t="shared" si="92"/>
        <v>0</v>
      </c>
      <c r="D128" s="2037">
        <f t="shared" si="93"/>
        <v>0</v>
      </c>
      <c r="E128" s="2124">
        <f t="shared" si="98"/>
        <v>0</v>
      </c>
      <c r="F128" s="2027"/>
      <c r="G128" s="2030"/>
      <c r="H128" s="2027"/>
      <c r="I128" s="2030"/>
      <c r="J128" s="2027"/>
      <c r="K128" s="2030"/>
      <c r="L128" s="2027"/>
      <c r="M128" s="2030"/>
      <c r="N128" s="2027"/>
      <c r="O128" s="2030"/>
      <c r="P128" s="2027"/>
      <c r="Q128" s="2030"/>
      <c r="R128" s="2027"/>
      <c r="S128" s="2030"/>
      <c r="T128" s="2027"/>
      <c r="U128" s="2030"/>
      <c r="V128" s="2027"/>
      <c r="W128" s="2030"/>
      <c r="X128" s="2027"/>
      <c r="Y128" s="2030"/>
      <c r="Z128" s="2027"/>
      <c r="AA128" s="2030"/>
      <c r="AB128" s="2027"/>
      <c r="AC128" s="2030"/>
      <c r="AD128" s="2027"/>
      <c r="AE128" s="2030"/>
      <c r="AF128" s="2027"/>
      <c r="AG128" s="2028"/>
      <c r="AH128" s="5349"/>
      <c r="AI128" s="5195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>
      <c r="A129" s="639" t="s">
        <v>820</v>
      </c>
      <c r="B129" s="639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29"/>
      <c r="AM129" s="2129"/>
    </row>
    <row r="130" spans="1:95">
      <c r="A130" s="7699" t="s">
        <v>289</v>
      </c>
      <c r="B130" s="7682"/>
      <c r="C130" s="7668" t="s">
        <v>77</v>
      </c>
      <c r="D130" s="7668"/>
      <c r="E130" s="7668"/>
      <c r="F130" s="7670" t="s">
        <v>101</v>
      </c>
      <c r="G130" s="7671"/>
      <c r="H130" s="7671"/>
      <c r="I130" s="7671"/>
      <c r="J130" s="7671"/>
      <c r="K130" s="7671"/>
      <c r="L130" s="7671"/>
      <c r="M130" s="7671"/>
      <c r="N130" s="7671"/>
      <c r="O130" s="7671"/>
      <c r="P130" s="7671"/>
      <c r="Q130" s="7671"/>
      <c r="R130" s="7671"/>
      <c r="S130" s="7671"/>
      <c r="T130" s="7671"/>
      <c r="U130" s="7671"/>
      <c r="V130" s="7671"/>
      <c r="W130" s="7671"/>
      <c r="X130" s="7671"/>
      <c r="Y130" s="7671"/>
      <c r="Z130" s="7671"/>
      <c r="AA130" s="7671"/>
      <c r="AB130" s="7671"/>
      <c r="AC130" s="7671"/>
      <c r="AD130" s="7671"/>
      <c r="AE130" s="7671"/>
      <c r="AF130" s="7671"/>
      <c r="AG130" s="7672"/>
      <c r="AH130" s="7776" t="s">
        <v>821</v>
      </c>
      <c r="AI130" s="7777"/>
      <c r="AJ130" s="7777"/>
      <c r="AK130" s="7778"/>
      <c r="AL130" s="7704" t="s">
        <v>36</v>
      </c>
      <c r="AM130" s="7662" t="s">
        <v>37</v>
      </c>
    </row>
    <row r="131" spans="1:95">
      <c r="A131" s="7700"/>
      <c r="B131" s="7653"/>
      <c r="C131" s="7663"/>
      <c r="D131" s="7663"/>
      <c r="E131" s="7663"/>
      <c r="F131" s="7800" t="s">
        <v>44</v>
      </c>
      <c r="G131" s="7800"/>
      <c r="H131" s="7800" t="s">
        <v>45</v>
      </c>
      <c r="I131" s="7800"/>
      <c r="J131" s="7800" t="s">
        <v>46</v>
      </c>
      <c r="K131" s="7800"/>
      <c r="L131" s="7800" t="s">
        <v>47</v>
      </c>
      <c r="M131" s="7800"/>
      <c r="N131" s="7800" t="s">
        <v>48</v>
      </c>
      <c r="O131" s="7800"/>
      <c r="P131" s="7800" t="s">
        <v>49</v>
      </c>
      <c r="Q131" s="7800"/>
      <c r="R131" s="7800" t="s">
        <v>50</v>
      </c>
      <c r="S131" s="7800"/>
      <c r="T131" s="7800" t="s">
        <v>51</v>
      </c>
      <c r="U131" s="7800"/>
      <c r="V131" s="7800" t="s">
        <v>52</v>
      </c>
      <c r="W131" s="7800"/>
      <c r="X131" s="7800" t="s">
        <v>53</v>
      </c>
      <c r="Y131" s="7800"/>
      <c r="Z131" s="7670" t="s">
        <v>54</v>
      </c>
      <c r="AA131" s="7674"/>
      <c r="AB131" s="7670" t="s">
        <v>55</v>
      </c>
      <c r="AC131" s="7674"/>
      <c r="AD131" s="7670" t="s">
        <v>56</v>
      </c>
      <c r="AE131" s="7674"/>
      <c r="AF131" s="7670" t="s">
        <v>57</v>
      </c>
      <c r="AG131" s="7672"/>
      <c r="AH131" s="7675" t="s">
        <v>822</v>
      </c>
      <c r="AI131" s="7727" t="s">
        <v>823</v>
      </c>
      <c r="AJ131" s="7727" t="s">
        <v>824</v>
      </c>
      <c r="AK131" s="7677" t="s">
        <v>825</v>
      </c>
      <c r="AL131" s="7718"/>
      <c r="AM131" s="7663"/>
    </row>
    <row r="132" spans="1:95" ht="18.75" customHeight="1">
      <c r="A132" s="7755"/>
      <c r="B132" s="7654"/>
      <c r="C132" s="2001" t="s">
        <v>79</v>
      </c>
      <c r="D132" s="2101" t="s">
        <v>58</v>
      </c>
      <c r="E132" s="1970" t="s">
        <v>59</v>
      </c>
      <c r="F132" s="2024" t="s">
        <v>58</v>
      </c>
      <c r="G132" s="1997" t="s">
        <v>59</v>
      </c>
      <c r="H132" s="2024" t="s">
        <v>58</v>
      </c>
      <c r="I132" s="1997" t="s">
        <v>59</v>
      </c>
      <c r="J132" s="2024" t="s">
        <v>58</v>
      </c>
      <c r="K132" s="1997" t="s">
        <v>59</v>
      </c>
      <c r="L132" s="2024" t="s">
        <v>58</v>
      </c>
      <c r="M132" s="1997" t="s">
        <v>59</v>
      </c>
      <c r="N132" s="2024" t="s">
        <v>58</v>
      </c>
      <c r="O132" s="1997" t="s">
        <v>59</v>
      </c>
      <c r="P132" s="2024" t="s">
        <v>58</v>
      </c>
      <c r="Q132" s="1997" t="s">
        <v>59</v>
      </c>
      <c r="R132" s="2024" t="s">
        <v>58</v>
      </c>
      <c r="S132" s="1997" t="s">
        <v>59</v>
      </c>
      <c r="T132" s="2024" t="s">
        <v>58</v>
      </c>
      <c r="U132" s="1997" t="s">
        <v>59</v>
      </c>
      <c r="V132" s="2024" t="s">
        <v>58</v>
      </c>
      <c r="W132" s="1997" t="s">
        <v>59</v>
      </c>
      <c r="X132" s="2024" t="s">
        <v>58</v>
      </c>
      <c r="Y132" s="1997" t="s">
        <v>59</v>
      </c>
      <c r="Z132" s="2024" t="s">
        <v>58</v>
      </c>
      <c r="AA132" s="1997" t="s">
        <v>59</v>
      </c>
      <c r="AB132" s="2024" t="s">
        <v>58</v>
      </c>
      <c r="AC132" s="1997" t="s">
        <v>59</v>
      </c>
      <c r="AD132" s="2024" t="s">
        <v>58</v>
      </c>
      <c r="AE132" s="1997" t="s">
        <v>59</v>
      </c>
      <c r="AF132" s="2024" t="s">
        <v>58</v>
      </c>
      <c r="AG132" s="2130" t="s">
        <v>59</v>
      </c>
      <c r="AH132" s="7676"/>
      <c r="AI132" s="7728"/>
      <c r="AJ132" s="7728"/>
      <c r="AK132" s="7678"/>
      <c r="AL132" s="7705"/>
      <c r="AM132" s="7664"/>
    </row>
    <row r="133" spans="1:95">
      <c r="A133" s="7756" t="s">
        <v>826</v>
      </c>
      <c r="B133" s="7757"/>
      <c r="C133" s="1979">
        <f>SUM(D133:E133)</f>
        <v>0</v>
      </c>
      <c r="D133" s="2037">
        <f>SUM(F133+H133+J133+L133+N133+P133+R133+T133+V133+X133+Z133+AB133+AD133+AF133)</f>
        <v>0</v>
      </c>
      <c r="E133" s="2124">
        <f>SUM(G133+I133+K133+M133+O133+Q133+S133+U133+W133+Y133+AA133+AC133+AE133+AG133)</f>
        <v>0</v>
      </c>
      <c r="F133" s="2013"/>
      <c r="G133" s="2020"/>
      <c r="H133" s="2013"/>
      <c r="I133" s="2020"/>
      <c r="J133" s="2013"/>
      <c r="K133" s="2020"/>
      <c r="L133" s="2013"/>
      <c r="M133" s="2020"/>
      <c r="N133" s="2013"/>
      <c r="O133" s="2020"/>
      <c r="P133" s="2013"/>
      <c r="Q133" s="2020"/>
      <c r="R133" s="2013"/>
      <c r="S133" s="2020"/>
      <c r="T133" s="2013"/>
      <c r="U133" s="2020"/>
      <c r="V133" s="2013"/>
      <c r="W133" s="2020"/>
      <c r="X133" s="2013"/>
      <c r="Y133" s="2020"/>
      <c r="Z133" s="2013"/>
      <c r="AA133" s="2020"/>
      <c r="AB133" s="2013"/>
      <c r="AC133" s="2020"/>
      <c r="AD133" s="2013"/>
      <c r="AE133" s="2020"/>
      <c r="AF133" s="2013"/>
      <c r="AG133" s="1974"/>
      <c r="AH133" s="2016"/>
      <c r="AI133" s="827"/>
      <c r="AJ133" s="827"/>
      <c r="AK133" s="1974"/>
      <c r="AL133" s="5201"/>
      <c r="AM133" s="5177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>
      <c r="A134" s="7697" t="s">
        <v>810</v>
      </c>
      <c r="B134" s="2011" t="s">
        <v>811</v>
      </c>
      <c r="C134" s="1969">
        <f t="shared" ref="C134:C141" si="103">SUM(D134:E134)</f>
        <v>0</v>
      </c>
      <c r="D134" s="789">
        <f t="shared" ref="D134:E140" si="104">SUM(F134+H134+J134+L134+N134+P134+R134+T134+V134+X134+Z134+AB134+AD134+AF134)</f>
        <v>0</v>
      </c>
      <c r="E134" s="745">
        <f t="shared" si="104"/>
        <v>0</v>
      </c>
      <c r="F134" s="2013"/>
      <c r="G134" s="2020"/>
      <c r="H134" s="2013"/>
      <c r="I134" s="2020"/>
      <c r="J134" s="2013"/>
      <c r="K134" s="2020"/>
      <c r="L134" s="2013"/>
      <c r="M134" s="2020"/>
      <c r="N134" s="2013"/>
      <c r="O134" s="2020"/>
      <c r="P134" s="2013"/>
      <c r="Q134" s="2020"/>
      <c r="R134" s="2013"/>
      <c r="S134" s="2020"/>
      <c r="T134" s="2013"/>
      <c r="U134" s="2020"/>
      <c r="V134" s="2013"/>
      <c r="W134" s="2020"/>
      <c r="X134" s="2013"/>
      <c r="Y134" s="2020"/>
      <c r="Z134" s="2013"/>
      <c r="AA134" s="2020"/>
      <c r="AB134" s="2013"/>
      <c r="AC134" s="2020"/>
      <c r="AD134" s="2013"/>
      <c r="AE134" s="2020"/>
      <c r="AF134" s="2013"/>
      <c r="AG134" s="1974"/>
      <c r="AH134" s="2016"/>
      <c r="AI134" s="827"/>
      <c r="AJ134" s="827"/>
      <c r="AK134" s="1974"/>
      <c r="AL134" s="5201"/>
      <c r="AM134" s="5177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>
      <c r="A135" s="7758"/>
      <c r="B135" s="1112" t="s">
        <v>812</v>
      </c>
      <c r="C135" s="1476">
        <f t="shared" si="103"/>
        <v>0</v>
      </c>
      <c r="D135" s="2125">
        <f t="shared" si="104"/>
        <v>0</v>
      </c>
      <c r="E135" s="885">
        <f t="shared" si="104"/>
        <v>0</v>
      </c>
      <c r="F135" s="1163"/>
      <c r="G135" s="1164"/>
      <c r="H135" s="1163"/>
      <c r="I135" s="1164"/>
      <c r="J135" s="1163"/>
      <c r="K135" s="1164"/>
      <c r="L135" s="1163"/>
      <c r="M135" s="1164"/>
      <c r="N135" s="1163"/>
      <c r="O135" s="1164"/>
      <c r="P135" s="1163"/>
      <c r="Q135" s="1164"/>
      <c r="R135" s="1163"/>
      <c r="S135" s="1164"/>
      <c r="T135" s="1163"/>
      <c r="U135" s="1164"/>
      <c r="V135" s="1163"/>
      <c r="W135" s="1164"/>
      <c r="X135" s="1163"/>
      <c r="Y135" s="1164"/>
      <c r="Z135" s="1163"/>
      <c r="AA135" s="1164"/>
      <c r="AB135" s="1163"/>
      <c r="AC135" s="1164"/>
      <c r="AD135" s="1163"/>
      <c r="AE135" s="1164"/>
      <c r="AF135" s="1163"/>
      <c r="AG135" s="1212"/>
      <c r="AH135" s="878"/>
      <c r="AI135" s="1992"/>
      <c r="AJ135" s="1992"/>
      <c r="AK135" s="1212"/>
      <c r="AL135" s="5203"/>
      <c r="AM135" s="3883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>
      <c r="A136" s="7758"/>
      <c r="B136" s="1112" t="s">
        <v>813</v>
      </c>
      <c r="C136" s="1476">
        <f t="shared" si="103"/>
        <v>0</v>
      </c>
      <c r="D136" s="2125">
        <f t="shared" si="104"/>
        <v>0</v>
      </c>
      <c r="E136" s="885">
        <f t="shared" si="104"/>
        <v>0</v>
      </c>
      <c r="F136" s="1163"/>
      <c r="G136" s="1164"/>
      <c r="H136" s="1163"/>
      <c r="I136" s="1164"/>
      <c r="J136" s="1163"/>
      <c r="K136" s="1164"/>
      <c r="L136" s="1163"/>
      <c r="M136" s="1164"/>
      <c r="N136" s="1163"/>
      <c r="O136" s="1164"/>
      <c r="P136" s="1163"/>
      <c r="Q136" s="1164"/>
      <c r="R136" s="1163"/>
      <c r="S136" s="1164"/>
      <c r="T136" s="1163"/>
      <c r="U136" s="1164"/>
      <c r="V136" s="1163"/>
      <c r="W136" s="1164"/>
      <c r="X136" s="1163"/>
      <c r="Y136" s="1164"/>
      <c r="Z136" s="1163"/>
      <c r="AA136" s="1164"/>
      <c r="AB136" s="1163"/>
      <c r="AC136" s="1164"/>
      <c r="AD136" s="1163"/>
      <c r="AE136" s="1164"/>
      <c r="AF136" s="1163"/>
      <c r="AG136" s="1212"/>
      <c r="AH136" s="878"/>
      <c r="AI136" s="1992"/>
      <c r="AJ136" s="1992"/>
      <c r="AK136" s="1212"/>
      <c r="AL136" s="5203"/>
      <c r="AM136" s="3883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>
      <c r="A137" s="7758"/>
      <c r="B137" s="1200" t="s">
        <v>827</v>
      </c>
      <c r="C137" s="1476">
        <f t="shared" si="103"/>
        <v>0</v>
      </c>
      <c r="D137" s="2125">
        <f t="shared" si="104"/>
        <v>0</v>
      </c>
      <c r="E137" s="885">
        <f t="shared" si="104"/>
        <v>0</v>
      </c>
      <c r="F137" s="1163"/>
      <c r="G137" s="1164"/>
      <c r="H137" s="1163"/>
      <c r="I137" s="1164"/>
      <c r="J137" s="1163"/>
      <c r="K137" s="1164"/>
      <c r="L137" s="1163"/>
      <c r="M137" s="1164"/>
      <c r="N137" s="1163"/>
      <c r="O137" s="1164"/>
      <c r="P137" s="1163"/>
      <c r="Q137" s="1164"/>
      <c r="R137" s="1163"/>
      <c r="S137" s="1164"/>
      <c r="T137" s="1163"/>
      <c r="U137" s="1164"/>
      <c r="V137" s="1163"/>
      <c r="W137" s="1164"/>
      <c r="X137" s="1163"/>
      <c r="Y137" s="1164"/>
      <c r="Z137" s="1163"/>
      <c r="AA137" s="1164"/>
      <c r="AB137" s="1163"/>
      <c r="AC137" s="1164"/>
      <c r="AD137" s="1163"/>
      <c r="AE137" s="1164"/>
      <c r="AF137" s="1163"/>
      <c r="AG137" s="1212"/>
      <c r="AH137" s="878"/>
      <c r="AI137" s="1992"/>
      <c r="AJ137" s="1992"/>
      <c r="AK137" s="1212"/>
      <c r="AL137" s="5203"/>
      <c r="AM137" s="3883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>
      <c r="A138" s="7758"/>
      <c r="B138" s="1200" t="s">
        <v>815</v>
      </c>
      <c r="C138" s="1476">
        <f t="shared" ref="C138" si="109">SUM(D138:E138)</f>
        <v>0</v>
      </c>
      <c r="D138" s="2125">
        <f t="shared" ref="D138" si="110">SUM(F138+H138+J138+L138+N138+P138+R138+T138+V138+X138+Z138+AB138+AD138+AF138)</f>
        <v>0</v>
      </c>
      <c r="E138" s="885">
        <f t="shared" ref="E138" si="111">SUM(G138+I138+K138+M138+O138+Q138+S138+U138+W138+Y138+AA138+AC138+AE138+AG138)</f>
        <v>0</v>
      </c>
      <c r="F138" s="1170"/>
      <c r="G138" s="1171"/>
      <c r="H138" s="1170"/>
      <c r="I138" s="1171"/>
      <c r="J138" s="1170"/>
      <c r="K138" s="1171"/>
      <c r="L138" s="1170"/>
      <c r="M138" s="1171"/>
      <c r="N138" s="1170"/>
      <c r="O138" s="1171"/>
      <c r="P138" s="1170"/>
      <c r="Q138" s="1171"/>
      <c r="R138" s="1170"/>
      <c r="S138" s="1171"/>
      <c r="T138" s="1170"/>
      <c r="U138" s="1171"/>
      <c r="V138" s="1170"/>
      <c r="W138" s="1171"/>
      <c r="X138" s="1170"/>
      <c r="Y138" s="1171"/>
      <c r="Z138" s="1170"/>
      <c r="AA138" s="1171"/>
      <c r="AB138" s="1170"/>
      <c r="AC138" s="1171"/>
      <c r="AD138" s="1170"/>
      <c r="AE138" s="1171"/>
      <c r="AF138" s="1170"/>
      <c r="AG138" s="1222"/>
      <c r="AH138" s="1221"/>
      <c r="AI138" s="1219"/>
      <c r="AJ138" s="1219"/>
      <c r="AK138" s="1222"/>
      <c r="AL138" s="5236"/>
      <c r="AM138" s="1220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>
      <c r="A139" s="7758"/>
      <c r="B139" s="1200" t="s">
        <v>816</v>
      </c>
      <c r="C139" s="1476">
        <f t="shared" si="103"/>
        <v>0</v>
      </c>
      <c r="D139" s="2125">
        <f t="shared" si="104"/>
        <v>0</v>
      </c>
      <c r="E139" s="885">
        <f t="shared" si="104"/>
        <v>0</v>
      </c>
      <c r="F139" s="1170"/>
      <c r="G139" s="1171"/>
      <c r="H139" s="1170"/>
      <c r="I139" s="1171"/>
      <c r="J139" s="1170"/>
      <c r="K139" s="1171"/>
      <c r="L139" s="1170"/>
      <c r="M139" s="1171"/>
      <c r="N139" s="1170"/>
      <c r="O139" s="1171"/>
      <c r="P139" s="1170"/>
      <c r="Q139" s="1171"/>
      <c r="R139" s="1170"/>
      <c r="S139" s="1171"/>
      <c r="T139" s="1170"/>
      <c r="U139" s="1171"/>
      <c r="V139" s="1170"/>
      <c r="W139" s="1171"/>
      <c r="X139" s="1170"/>
      <c r="Y139" s="1171"/>
      <c r="Z139" s="1170"/>
      <c r="AA139" s="1171"/>
      <c r="AB139" s="1170"/>
      <c r="AC139" s="1171"/>
      <c r="AD139" s="1170"/>
      <c r="AE139" s="1171"/>
      <c r="AF139" s="1170"/>
      <c r="AG139" s="1222"/>
      <c r="AH139" s="1221"/>
      <c r="AI139" s="1219"/>
      <c r="AJ139" s="1219"/>
      <c r="AK139" s="1222"/>
      <c r="AL139" s="5236"/>
      <c r="AM139" s="1220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>
      <c r="A140" s="7758"/>
      <c r="B140" s="1352" t="s">
        <v>817</v>
      </c>
      <c r="C140" s="1476">
        <f t="shared" si="103"/>
        <v>0</v>
      </c>
      <c r="D140" s="2125">
        <f t="shared" si="104"/>
        <v>0</v>
      </c>
      <c r="E140" s="885">
        <f t="shared" si="104"/>
        <v>0</v>
      </c>
      <c r="F140" s="1170"/>
      <c r="G140" s="1171"/>
      <c r="H140" s="1170"/>
      <c r="I140" s="1171"/>
      <c r="J140" s="1170"/>
      <c r="K140" s="1171"/>
      <c r="L140" s="1170"/>
      <c r="M140" s="1171"/>
      <c r="N140" s="1170"/>
      <c r="O140" s="1171"/>
      <c r="P140" s="1170"/>
      <c r="Q140" s="1171"/>
      <c r="R140" s="1170"/>
      <c r="S140" s="1171"/>
      <c r="T140" s="1170"/>
      <c r="U140" s="1171"/>
      <c r="V140" s="1170"/>
      <c r="W140" s="1171"/>
      <c r="X140" s="1170"/>
      <c r="Y140" s="1171"/>
      <c r="Z140" s="1170"/>
      <c r="AA140" s="1171"/>
      <c r="AB140" s="1170"/>
      <c r="AC140" s="1171"/>
      <c r="AD140" s="1170"/>
      <c r="AE140" s="1171"/>
      <c r="AF140" s="1170"/>
      <c r="AG140" s="1222"/>
      <c r="AH140" s="1221"/>
      <c r="AI140" s="1219"/>
      <c r="AJ140" s="1219"/>
      <c r="AK140" s="1222"/>
      <c r="AL140" s="5236"/>
      <c r="AM140" s="1220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>
      <c r="A141" s="7698"/>
      <c r="B141" s="1108" t="s">
        <v>818</v>
      </c>
      <c r="C141" s="1351">
        <f t="shared" si="103"/>
        <v>0</v>
      </c>
      <c r="D141" s="1349">
        <f>SUM(V141+X141+Z141+AB141+AD141+AF141)</f>
        <v>0</v>
      </c>
      <c r="E141" s="1350">
        <f>SUM(W141+Y141+AA141+AC141+AE141+AG141)</f>
        <v>0</v>
      </c>
      <c r="F141" s="2127"/>
      <c r="G141" s="2128"/>
      <c r="H141" s="2127"/>
      <c r="I141" s="2128"/>
      <c r="J141" s="2127"/>
      <c r="K141" s="2128"/>
      <c r="L141" s="2127"/>
      <c r="M141" s="2128"/>
      <c r="N141" s="2127"/>
      <c r="O141" s="2128"/>
      <c r="P141" s="2127"/>
      <c r="Q141" s="2128"/>
      <c r="R141" s="2127"/>
      <c r="S141" s="2128"/>
      <c r="T141" s="2127"/>
      <c r="U141" s="2128"/>
      <c r="V141" s="1179"/>
      <c r="W141" s="1183"/>
      <c r="X141" s="1179"/>
      <c r="Y141" s="1183"/>
      <c r="Z141" s="1179"/>
      <c r="AA141" s="1183"/>
      <c r="AB141" s="1179"/>
      <c r="AC141" s="1183"/>
      <c r="AD141" s="1179"/>
      <c r="AE141" s="1183"/>
      <c r="AF141" s="1179"/>
      <c r="AG141" s="1217"/>
      <c r="AH141" s="1216"/>
      <c r="AI141" s="1109"/>
      <c r="AJ141" s="1109"/>
      <c r="AK141" s="1217"/>
      <c r="AL141" s="5237"/>
      <c r="AM141" s="1214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>
      <c r="A142" s="639" t="s">
        <v>828</v>
      </c>
      <c r="B142" s="639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7699" t="s">
        <v>289</v>
      </c>
      <c r="B143" s="7682"/>
      <c r="C143" s="7699" t="s">
        <v>829</v>
      </c>
      <c r="D143" s="7658"/>
      <c r="E143" s="7682"/>
      <c r="F143" s="7670" t="s">
        <v>101</v>
      </c>
      <c r="G143" s="7671"/>
      <c r="H143" s="7671"/>
      <c r="I143" s="7671"/>
      <c r="J143" s="7671"/>
      <c r="K143" s="7671"/>
      <c r="L143" s="7671"/>
      <c r="M143" s="7671"/>
      <c r="N143" s="7671"/>
      <c r="O143" s="7671"/>
      <c r="P143" s="7671"/>
      <c r="Q143" s="7671"/>
      <c r="R143" s="7671"/>
      <c r="S143" s="7671"/>
      <c r="T143" s="7671"/>
      <c r="U143" s="7671"/>
      <c r="V143" s="7671"/>
      <c r="W143" s="7671"/>
      <c r="X143" s="7671"/>
      <c r="Y143" s="7671"/>
      <c r="Z143" s="7671"/>
      <c r="AA143" s="7671"/>
      <c r="AB143" s="7671"/>
      <c r="AC143" s="7671"/>
      <c r="AD143" s="7671"/>
      <c r="AE143" s="7671"/>
      <c r="AF143" s="7671"/>
      <c r="AG143" s="7671"/>
      <c r="AH143" s="7671"/>
      <c r="AI143" s="7671"/>
      <c r="AJ143" s="7671"/>
      <c r="AK143" s="7671"/>
      <c r="AL143" s="7671"/>
      <c r="AM143" s="7672"/>
      <c r="AN143" s="7714" t="s">
        <v>821</v>
      </c>
      <c r="AO143" s="7715"/>
      <c r="AP143" s="7716"/>
      <c r="AQ143" s="7704" t="s">
        <v>36</v>
      </c>
      <c r="AR143" s="7662" t="s">
        <v>37</v>
      </c>
    </row>
    <row r="144" spans="1:95" ht="15" customHeight="1">
      <c r="A144" s="7700"/>
      <c r="B144" s="7653"/>
      <c r="C144" s="7700"/>
      <c r="D144" s="7660"/>
      <c r="E144" s="7653"/>
      <c r="F144" s="7670" t="s">
        <v>801</v>
      </c>
      <c r="G144" s="7674"/>
      <c r="H144" s="7670" t="s">
        <v>802</v>
      </c>
      <c r="I144" s="7674"/>
      <c r="J144" s="7670" t="s">
        <v>43</v>
      </c>
      <c r="K144" s="7674"/>
      <c r="L144" s="7670" t="s">
        <v>44</v>
      </c>
      <c r="M144" s="7674"/>
      <c r="N144" s="7800" t="s">
        <v>45</v>
      </c>
      <c r="O144" s="7800"/>
      <c r="P144" s="7800" t="s">
        <v>46</v>
      </c>
      <c r="Q144" s="7800"/>
      <c r="R144" s="7800" t="s">
        <v>47</v>
      </c>
      <c r="S144" s="7800"/>
      <c r="T144" s="7800" t="s">
        <v>48</v>
      </c>
      <c r="U144" s="7800"/>
      <c r="V144" s="7800" t="s">
        <v>49</v>
      </c>
      <c r="W144" s="7800"/>
      <c r="X144" s="7800" t="s">
        <v>50</v>
      </c>
      <c r="Y144" s="7800"/>
      <c r="Z144" s="7800" t="s">
        <v>51</v>
      </c>
      <c r="AA144" s="7800"/>
      <c r="AB144" s="7800" t="s">
        <v>52</v>
      </c>
      <c r="AC144" s="7800"/>
      <c r="AD144" s="7800" t="s">
        <v>53</v>
      </c>
      <c r="AE144" s="7800"/>
      <c r="AF144" s="7670" t="s">
        <v>54</v>
      </c>
      <c r="AG144" s="7674"/>
      <c r="AH144" s="7670" t="s">
        <v>55</v>
      </c>
      <c r="AI144" s="7674"/>
      <c r="AJ144" s="7670" t="s">
        <v>56</v>
      </c>
      <c r="AK144" s="7674"/>
      <c r="AL144" s="7670" t="s">
        <v>57</v>
      </c>
      <c r="AM144" s="7672"/>
      <c r="AN144" s="7675" t="s">
        <v>830</v>
      </c>
      <c r="AO144" s="7727" t="s">
        <v>831</v>
      </c>
      <c r="AP144" s="7677" t="s">
        <v>824</v>
      </c>
      <c r="AQ144" s="7718"/>
      <c r="AR144" s="7663"/>
    </row>
    <row r="145" spans="1:95" ht="15" customHeight="1">
      <c r="A145" s="7755"/>
      <c r="B145" s="7654"/>
      <c r="C145" s="2001" t="s">
        <v>79</v>
      </c>
      <c r="D145" s="2101" t="s">
        <v>58</v>
      </c>
      <c r="E145" s="1970" t="s">
        <v>59</v>
      </c>
      <c r="F145" s="2024" t="s">
        <v>58</v>
      </c>
      <c r="G145" s="1997" t="s">
        <v>59</v>
      </c>
      <c r="H145" s="2024" t="s">
        <v>58</v>
      </c>
      <c r="I145" s="1997" t="s">
        <v>59</v>
      </c>
      <c r="J145" s="2024" t="s">
        <v>58</v>
      </c>
      <c r="K145" s="1997" t="s">
        <v>59</v>
      </c>
      <c r="L145" s="2024" t="s">
        <v>58</v>
      </c>
      <c r="M145" s="1997" t="s">
        <v>59</v>
      </c>
      <c r="N145" s="2024" t="s">
        <v>58</v>
      </c>
      <c r="O145" s="1997" t="s">
        <v>59</v>
      </c>
      <c r="P145" s="2024" t="s">
        <v>58</v>
      </c>
      <c r="Q145" s="1997" t="s">
        <v>59</v>
      </c>
      <c r="R145" s="2024" t="s">
        <v>58</v>
      </c>
      <c r="S145" s="1997" t="s">
        <v>59</v>
      </c>
      <c r="T145" s="2024" t="s">
        <v>58</v>
      </c>
      <c r="U145" s="1997" t="s">
        <v>59</v>
      </c>
      <c r="V145" s="2024" t="s">
        <v>58</v>
      </c>
      <c r="W145" s="1997" t="s">
        <v>59</v>
      </c>
      <c r="X145" s="2024" t="s">
        <v>58</v>
      </c>
      <c r="Y145" s="1997" t="s">
        <v>59</v>
      </c>
      <c r="Z145" s="2024" t="s">
        <v>58</v>
      </c>
      <c r="AA145" s="1997" t="s">
        <v>59</v>
      </c>
      <c r="AB145" s="2024" t="s">
        <v>58</v>
      </c>
      <c r="AC145" s="1997" t="s">
        <v>59</v>
      </c>
      <c r="AD145" s="2024" t="s">
        <v>58</v>
      </c>
      <c r="AE145" s="1997" t="s">
        <v>59</v>
      </c>
      <c r="AF145" s="2024" t="s">
        <v>58</v>
      </c>
      <c r="AG145" s="1997" t="s">
        <v>59</v>
      </c>
      <c r="AH145" s="2024" t="s">
        <v>58</v>
      </c>
      <c r="AI145" s="1997" t="s">
        <v>59</v>
      </c>
      <c r="AJ145" s="2024" t="s">
        <v>58</v>
      </c>
      <c r="AK145" s="1997" t="s">
        <v>59</v>
      </c>
      <c r="AL145" s="2024" t="s">
        <v>58</v>
      </c>
      <c r="AM145" s="2130" t="s">
        <v>59</v>
      </c>
      <c r="AN145" s="7676"/>
      <c r="AO145" s="7728"/>
      <c r="AP145" s="7678"/>
      <c r="AQ145" s="7705"/>
      <c r="AR145" s="7664"/>
    </row>
    <row r="146" spans="1:95" ht="15" customHeight="1">
      <c r="A146" s="7747" t="s">
        <v>832</v>
      </c>
      <c r="B146" s="7748"/>
      <c r="C146" s="2103">
        <f>SUM(D146:E146)</f>
        <v>0</v>
      </c>
      <c r="D146" s="825">
        <f>SUM(F146+H146+J146+L146+N146+P146+R146+T146+V146+X146+Z146+AB146+AD146+AF146+AH146+AJ146+AL146)</f>
        <v>0</v>
      </c>
      <c r="E146" s="2132">
        <f>SUM(G146+I146+K146+M146+O146+Q146+S146+U146+W146+Y146+AA146+AC146+AE146+AG146+AI146+AK146+AM146)</f>
        <v>0</v>
      </c>
      <c r="F146" s="2013"/>
      <c r="G146" s="2020"/>
      <c r="H146" s="2013"/>
      <c r="I146" s="2020"/>
      <c r="J146" s="2013"/>
      <c r="K146" s="2020"/>
      <c r="L146" s="2013"/>
      <c r="M146" s="2020"/>
      <c r="N146" s="2013"/>
      <c r="O146" s="2020"/>
      <c r="P146" s="2013"/>
      <c r="Q146" s="2020"/>
      <c r="R146" s="2013"/>
      <c r="S146" s="2020"/>
      <c r="T146" s="2013"/>
      <c r="U146" s="2020"/>
      <c r="V146" s="2013"/>
      <c r="W146" s="2020"/>
      <c r="X146" s="2013"/>
      <c r="Y146" s="2020"/>
      <c r="Z146" s="2013"/>
      <c r="AA146" s="2020"/>
      <c r="AB146" s="2013"/>
      <c r="AC146" s="2020"/>
      <c r="AD146" s="2013"/>
      <c r="AE146" s="2020"/>
      <c r="AF146" s="2013"/>
      <c r="AG146" s="2020"/>
      <c r="AH146" s="2013"/>
      <c r="AI146" s="2020"/>
      <c r="AJ146" s="2013"/>
      <c r="AK146" s="2020"/>
      <c r="AL146" s="2013"/>
      <c r="AM146" s="1974"/>
      <c r="AN146" s="2016"/>
      <c r="AO146" s="827"/>
      <c r="AP146" s="1974"/>
      <c r="AQ146" s="5201"/>
      <c r="AR146" s="5177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>
      <c r="A147" s="7745" t="s">
        <v>833</v>
      </c>
      <c r="B147" s="7746"/>
      <c r="C147" s="1374">
        <f>SUM(D147:E147)</f>
        <v>0</v>
      </c>
      <c r="D147" s="2126">
        <f t="shared" ref="D147:E150" si="112">SUM(F147+H147+J147+L147+N147+P147+R147+T147+V147+X147+Z147+AB147+AD147+AF147+AH147+AJ147+AL147)</f>
        <v>0</v>
      </c>
      <c r="E147" s="1975">
        <f>SUM(G147+I147+K147+M147+O147+Q147+S147+U147+W147+Y147+AA147+AC147+AE147+AG147+AI147+AK147+AM147)</f>
        <v>0</v>
      </c>
      <c r="F147" s="1170"/>
      <c r="G147" s="1171"/>
      <c r="H147" s="1170"/>
      <c r="I147" s="1171"/>
      <c r="J147" s="1170"/>
      <c r="K147" s="1171"/>
      <c r="L147" s="1170"/>
      <c r="M147" s="1171"/>
      <c r="N147" s="1170"/>
      <c r="O147" s="1171"/>
      <c r="P147" s="1170"/>
      <c r="Q147" s="1171"/>
      <c r="R147" s="1170"/>
      <c r="S147" s="1171"/>
      <c r="T147" s="1170"/>
      <c r="U147" s="1171"/>
      <c r="V147" s="1170"/>
      <c r="W147" s="1171"/>
      <c r="X147" s="1170"/>
      <c r="Y147" s="1171"/>
      <c r="Z147" s="1170"/>
      <c r="AA147" s="1171"/>
      <c r="AB147" s="1170"/>
      <c r="AC147" s="1171"/>
      <c r="AD147" s="1170"/>
      <c r="AE147" s="1171"/>
      <c r="AF147" s="1170"/>
      <c r="AG147" s="1171"/>
      <c r="AH147" s="1170"/>
      <c r="AI147" s="1171"/>
      <c r="AJ147" s="1170"/>
      <c r="AK147" s="1171"/>
      <c r="AL147" s="1170"/>
      <c r="AM147" s="1222"/>
      <c r="AN147" s="1221"/>
      <c r="AO147" s="1219"/>
      <c r="AP147" s="1222"/>
      <c r="AQ147" s="5236"/>
      <c r="AR147" s="1220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>
      <c r="A148" s="7697" t="s">
        <v>834</v>
      </c>
      <c r="B148" s="2011" t="s">
        <v>835</v>
      </c>
      <c r="C148" s="2103">
        <f>SUM(D148:E148)</f>
        <v>1</v>
      </c>
      <c r="D148" s="825">
        <f t="shared" si="112"/>
        <v>0</v>
      </c>
      <c r="E148" s="2132">
        <f t="shared" si="112"/>
        <v>1</v>
      </c>
      <c r="F148" s="9576"/>
      <c r="G148" s="5173"/>
      <c r="H148" s="9576"/>
      <c r="I148" s="5173"/>
      <c r="J148" s="9576"/>
      <c r="K148" s="5173"/>
      <c r="L148" s="9576"/>
      <c r="M148" s="5173"/>
      <c r="N148" s="9576"/>
      <c r="O148" s="5173"/>
      <c r="P148" s="9576"/>
      <c r="Q148" s="5173"/>
      <c r="R148" s="9576"/>
      <c r="S148" s="5173"/>
      <c r="T148" s="9576"/>
      <c r="U148" s="5173"/>
      <c r="V148" s="9576"/>
      <c r="W148" s="5173"/>
      <c r="X148" s="9576"/>
      <c r="Y148" s="5173"/>
      <c r="Z148" s="9576"/>
      <c r="AA148" s="5173"/>
      <c r="AB148" s="9576"/>
      <c r="AC148" s="5173"/>
      <c r="AD148" s="9576"/>
      <c r="AE148" s="5173"/>
      <c r="AF148" s="9576"/>
      <c r="AG148" s="5173"/>
      <c r="AH148" s="9576"/>
      <c r="AI148" s="5173"/>
      <c r="AJ148" s="9576"/>
      <c r="AK148" s="5173">
        <v>1</v>
      </c>
      <c r="AL148" s="9576"/>
      <c r="AM148" s="3253"/>
      <c r="AN148" s="9577">
        <v>0</v>
      </c>
      <c r="AO148" s="5014">
        <v>0</v>
      </c>
      <c r="AP148" s="3253">
        <v>1</v>
      </c>
      <c r="AQ148" s="5201">
        <v>0</v>
      </c>
      <c r="AR148" s="5476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>
      <c r="A149" s="7698"/>
      <c r="B149" s="1108" t="s">
        <v>836</v>
      </c>
      <c r="C149" s="1351">
        <f>SUM(D149:E149)</f>
        <v>6</v>
      </c>
      <c r="D149" s="1349">
        <f>SUM(F149+H149+J149+L149+N149+P149+R149+T149+V149+X149+Z149+AB149+AD149+AF149+AH149+AJ149+AL149)</f>
        <v>3</v>
      </c>
      <c r="E149" s="1336">
        <f t="shared" si="112"/>
        <v>3</v>
      </c>
      <c r="F149" s="3799">
        <v>1</v>
      </c>
      <c r="G149" s="1183">
        <v>1</v>
      </c>
      <c r="H149" s="3799"/>
      <c r="I149" s="1183"/>
      <c r="J149" s="3799"/>
      <c r="K149" s="1183"/>
      <c r="L149" s="3799"/>
      <c r="M149" s="1183"/>
      <c r="N149" s="3799"/>
      <c r="O149" s="1183"/>
      <c r="P149" s="3799"/>
      <c r="Q149" s="1183"/>
      <c r="R149" s="3799"/>
      <c r="S149" s="1183"/>
      <c r="T149" s="3799"/>
      <c r="U149" s="1183"/>
      <c r="V149" s="3799"/>
      <c r="W149" s="1183"/>
      <c r="X149" s="3799"/>
      <c r="Y149" s="1183"/>
      <c r="Z149" s="3799"/>
      <c r="AA149" s="1183"/>
      <c r="AB149" s="3799"/>
      <c r="AC149" s="1183"/>
      <c r="AD149" s="3799"/>
      <c r="AE149" s="1183"/>
      <c r="AF149" s="3799"/>
      <c r="AG149" s="1183"/>
      <c r="AH149" s="3799"/>
      <c r="AI149" s="1183"/>
      <c r="AJ149" s="3799"/>
      <c r="AK149" s="1183"/>
      <c r="AL149" s="3799">
        <v>2</v>
      </c>
      <c r="AM149" s="3890">
        <v>2</v>
      </c>
      <c r="AN149" s="3889">
        <v>0</v>
      </c>
      <c r="AO149" s="3590">
        <v>0</v>
      </c>
      <c r="AP149" s="3890">
        <v>10</v>
      </c>
      <c r="AQ149" s="5237">
        <v>0</v>
      </c>
      <c r="AR149" s="3887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>
      <c r="A150" s="7803" t="s">
        <v>837</v>
      </c>
      <c r="B150" s="7804"/>
      <c r="C150" s="860">
        <f>SUM(D150:E150)</f>
        <v>0</v>
      </c>
      <c r="D150" s="177">
        <f t="shared" si="112"/>
        <v>0</v>
      </c>
      <c r="E150" s="1967">
        <f>SUM(G150+I150+K150+M150+O150+Q150+S150+U150+W150+Y150+AA150+AC150+AE150+AG150+AI150+AK150+AM150)</f>
        <v>0</v>
      </c>
      <c r="F150" s="863"/>
      <c r="G150" s="1944"/>
      <c r="H150" s="863"/>
      <c r="I150" s="1944"/>
      <c r="J150" s="863"/>
      <c r="K150" s="1944"/>
      <c r="L150" s="863"/>
      <c r="M150" s="1944"/>
      <c r="N150" s="863"/>
      <c r="O150" s="1944"/>
      <c r="P150" s="863"/>
      <c r="Q150" s="1944"/>
      <c r="R150" s="863"/>
      <c r="S150" s="1944"/>
      <c r="T150" s="863"/>
      <c r="U150" s="1944"/>
      <c r="V150" s="863"/>
      <c r="W150" s="1944"/>
      <c r="X150" s="863"/>
      <c r="Y150" s="1944"/>
      <c r="Z150" s="863"/>
      <c r="AA150" s="1944"/>
      <c r="AB150" s="863"/>
      <c r="AC150" s="1944"/>
      <c r="AD150" s="863"/>
      <c r="AE150" s="1944"/>
      <c r="AF150" s="863"/>
      <c r="AG150" s="1944"/>
      <c r="AH150" s="863"/>
      <c r="AI150" s="1944"/>
      <c r="AJ150" s="863"/>
      <c r="AK150" s="1944"/>
      <c r="AL150" s="863"/>
      <c r="AM150" s="1945"/>
      <c r="AN150" s="159"/>
      <c r="AO150" s="155"/>
      <c r="AP150" s="1945"/>
      <c r="AQ150" s="5348"/>
      <c r="AR150" s="5350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>
      <c r="A151" s="639" t="s">
        <v>838</v>
      </c>
      <c r="B151" s="639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33"/>
      <c r="N151" s="2134"/>
      <c r="O151" s="2135"/>
    </row>
    <row r="152" spans="1:95" ht="15" customHeight="1">
      <c r="A152" s="7699" t="s">
        <v>709</v>
      </c>
      <c r="B152" s="7682"/>
      <c r="C152" s="7670" t="s">
        <v>77</v>
      </c>
      <c r="D152" s="7671"/>
      <c r="E152" s="7717"/>
      <c r="F152" s="7670" t="s">
        <v>54</v>
      </c>
      <c r="G152" s="7717"/>
      <c r="H152" s="7670" t="s">
        <v>55</v>
      </c>
      <c r="I152" s="7717"/>
      <c r="J152" s="7670" t="s">
        <v>56</v>
      </c>
      <c r="K152" s="7717"/>
      <c r="L152" s="7670" t="s">
        <v>57</v>
      </c>
      <c r="M152" s="7672"/>
      <c r="N152" s="7704" t="s">
        <v>36</v>
      </c>
      <c r="O152" s="7662" t="s">
        <v>37</v>
      </c>
    </row>
    <row r="153" spans="1:95" ht="15" customHeight="1">
      <c r="A153" s="7755"/>
      <c r="B153" s="7654"/>
      <c r="C153" s="2001" t="s">
        <v>79</v>
      </c>
      <c r="D153" s="2101" t="s">
        <v>58</v>
      </c>
      <c r="E153" s="2136" t="s">
        <v>59</v>
      </c>
      <c r="F153" s="2001" t="s">
        <v>58</v>
      </c>
      <c r="G153" s="2136" t="s">
        <v>59</v>
      </c>
      <c r="H153" s="2001" t="s">
        <v>58</v>
      </c>
      <c r="I153" s="2136" t="s">
        <v>59</v>
      </c>
      <c r="J153" s="2001" t="s">
        <v>58</v>
      </c>
      <c r="K153" s="2136" t="s">
        <v>59</v>
      </c>
      <c r="L153" s="2001" t="s">
        <v>58</v>
      </c>
      <c r="M153" s="1971" t="s">
        <v>59</v>
      </c>
      <c r="N153" s="7705"/>
      <c r="O153" s="7664"/>
    </row>
    <row r="154" spans="1:95" ht="15" customHeight="1">
      <c r="A154" s="7697" t="s">
        <v>839</v>
      </c>
      <c r="B154" s="2011" t="s">
        <v>840</v>
      </c>
      <c r="C154" s="2103">
        <f>SUM(D154:E154)</f>
        <v>0</v>
      </c>
      <c r="D154" s="825">
        <f>SUM(F154+H154+J154+L154)</f>
        <v>0</v>
      </c>
      <c r="E154" s="2132">
        <f>SUM(G154+I154+K154+M154)</f>
        <v>0</v>
      </c>
      <c r="F154" s="1926"/>
      <c r="G154" s="1177"/>
      <c r="H154" s="1926"/>
      <c r="I154" s="1177"/>
      <c r="J154" s="1926"/>
      <c r="K154" s="1177"/>
      <c r="L154" s="1926"/>
      <c r="M154" s="1288"/>
      <c r="N154" s="5202"/>
      <c r="O154" s="1955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>
      <c r="A155" s="7758"/>
      <c r="B155" s="1112" t="s">
        <v>841</v>
      </c>
      <c r="C155" s="1476">
        <f>SUM(D155:E155)</f>
        <v>0</v>
      </c>
      <c r="D155" s="2125">
        <f t="shared" ref="D155:E156" si="118">SUM(F155+H155+J155+L155)</f>
        <v>0</v>
      </c>
      <c r="E155" s="1460">
        <f t="shared" si="118"/>
        <v>0</v>
      </c>
      <c r="F155" s="1926"/>
      <c r="G155" s="1177"/>
      <c r="H155" s="1926"/>
      <c r="I155" s="1177"/>
      <c r="J155" s="1926"/>
      <c r="K155" s="1177"/>
      <c r="L155" s="1926"/>
      <c r="M155" s="1288"/>
      <c r="N155" s="5202"/>
      <c r="O155" s="1955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>
      <c r="A156" s="7758"/>
      <c r="B156" s="2137" t="s">
        <v>842</v>
      </c>
      <c r="C156" s="1374">
        <f>SUM(D156:E156)</f>
        <v>0</v>
      </c>
      <c r="D156" s="2126">
        <f t="shared" si="118"/>
        <v>0</v>
      </c>
      <c r="E156" s="1975">
        <f t="shared" si="118"/>
        <v>0</v>
      </c>
      <c r="F156" s="1926"/>
      <c r="G156" s="1177"/>
      <c r="H156" s="1926"/>
      <c r="I156" s="1177"/>
      <c r="J156" s="1926"/>
      <c r="K156" s="1177"/>
      <c r="L156" s="1926"/>
      <c r="M156" s="1288"/>
      <c r="N156" s="5202"/>
      <c r="O156" s="1955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>
      <c r="A157" s="7715" t="s">
        <v>843</v>
      </c>
      <c r="B157" s="7715"/>
      <c r="C157" s="1979">
        <f>SUM(C154:C156)</f>
        <v>0</v>
      </c>
      <c r="D157" s="2037">
        <f>SUM(D154:D156)</f>
        <v>0</v>
      </c>
      <c r="E157" s="2138">
        <f>SUM(E154:E156)</f>
        <v>0</v>
      </c>
      <c r="F157" s="1979">
        <f>SUM(F154:F156)</f>
        <v>0</v>
      </c>
      <c r="G157" s="2138">
        <f t="shared" ref="G157:M157" si="123">SUM(G154:G156)</f>
        <v>0</v>
      </c>
      <c r="H157" s="1979">
        <f t="shared" si="123"/>
        <v>0</v>
      </c>
      <c r="I157" s="2138">
        <f t="shared" si="123"/>
        <v>0</v>
      </c>
      <c r="J157" s="1979">
        <f t="shared" si="123"/>
        <v>0</v>
      </c>
      <c r="K157" s="2138">
        <f t="shared" si="123"/>
        <v>0</v>
      </c>
      <c r="L157" s="1979">
        <f t="shared" si="123"/>
        <v>0</v>
      </c>
      <c r="M157" s="2060">
        <f t="shared" si="123"/>
        <v>0</v>
      </c>
      <c r="N157" s="5241">
        <f>SUM(N154:N156)</f>
        <v>0</v>
      </c>
      <c r="O157" s="5250">
        <f>SUM(O154:O156)</f>
        <v>0</v>
      </c>
    </row>
    <row r="158" spans="1:95">
      <c r="A158" s="7697" t="s">
        <v>844</v>
      </c>
      <c r="B158" s="1937" t="s">
        <v>845</v>
      </c>
      <c r="C158" s="1969">
        <f>SUM(D158:E158)</f>
        <v>0</v>
      </c>
      <c r="D158" s="789">
        <f t="shared" ref="D158:E161" si="124">SUM(F158+H158+J158+L158)</f>
        <v>0</v>
      </c>
      <c r="E158" s="1333">
        <f t="shared" si="124"/>
        <v>0</v>
      </c>
      <c r="F158" s="1926"/>
      <c r="G158" s="1177"/>
      <c r="H158" s="1926"/>
      <c r="I158" s="1177"/>
      <c r="J158" s="1926"/>
      <c r="K158" s="1177"/>
      <c r="L158" s="1926"/>
      <c r="M158" s="1288"/>
      <c r="N158" s="5202"/>
      <c r="O158" s="1955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>
      <c r="A159" s="7758"/>
      <c r="B159" s="1112" t="s">
        <v>846</v>
      </c>
      <c r="C159" s="1476">
        <f>SUM(D159:E159)</f>
        <v>0</v>
      </c>
      <c r="D159" s="2125">
        <f t="shared" si="124"/>
        <v>0</v>
      </c>
      <c r="E159" s="1460">
        <f t="shared" si="124"/>
        <v>0</v>
      </c>
      <c r="F159" s="1163"/>
      <c r="G159" s="1164"/>
      <c r="H159" s="1163"/>
      <c r="I159" s="1164"/>
      <c r="J159" s="1163"/>
      <c r="K159" s="1164"/>
      <c r="L159" s="1163"/>
      <c r="M159" s="1212"/>
      <c r="N159" s="5203"/>
      <c r="O159" s="3883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>
      <c r="A160" s="7758"/>
      <c r="B160" s="1112" t="s">
        <v>847</v>
      </c>
      <c r="C160" s="1476">
        <f>SUM(D160:E160)</f>
        <v>0</v>
      </c>
      <c r="D160" s="2125">
        <f t="shared" si="124"/>
        <v>0</v>
      </c>
      <c r="E160" s="1460">
        <f t="shared" si="124"/>
        <v>0</v>
      </c>
      <c r="F160" s="1163"/>
      <c r="G160" s="1164"/>
      <c r="H160" s="1163"/>
      <c r="I160" s="1164"/>
      <c r="J160" s="1163"/>
      <c r="K160" s="1164"/>
      <c r="L160" s="1163"/>
      <c r="M160" s="1212"/>
      <c r="N160" s="5203"/>
      <c r="O160" s="3883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>
      <c r="A161" s="7698"/>
      <c r="B161" s="1299" t="s">
        <v>848</v>
      </c>
      <c r="C161" s="1374">
        <f>SUM(D161:E161)</f>
        <v>0</v>
      </c>
      <c r="D161" s="2126">
        <f t="shared" si="124"/>
        <v>0</v>
      </c>
      <c r="E161" s="1975">
        <f t="shared" si="124"/>
        <v>0</v>
      </c>
      <c r="F161" s="1170"/>
      <c r="G161" s="1171"/>
      <c r="H161" s="1170"/>
      <c r="I161" s="1171"/>
      <c r="J161" s="1170"/>
      <c r="K161" s="1171"/>
      <c r="L161" s="1170"/>
      <c r="M161" s="1222"/>
      <c r="N161" s="5236"/>
      <c r="O161" s="1220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>
      <c r="A162" s="7805" t="s">
        <v>843</v>
      </c>
      <c r="B162" s="7715"/>
      <c r="C162" s="1979">
        <f>SUM(C158:C161)</f>
        <v>0</v>
      </c>
      <c r="D162" s="2037">
        <f>SUM(D158:D161)</f>
        <v>0</v>
      </c>
      <c r="E162" s="2138">
        <f>SUM(E158:E161)</f>
        <v>0</v>
      </c>
      <c r="F162" s="1979">
        <f>SUM(F158:F161)</f>
        <v>0</v>
      </c>
      <c r="G162" s="2138">
        <f t="shared" ref="G162:M162" si="127">SUM(G158:G161)</f>
        <v>0</v>
      </c>
      <c r="H162" s="1979">
        <f t="shared" si="127"/>
        <v>0</v>
      </c>
      <c r="I162" s="2138">
        <f t="shared" si="127"/>
        <v>0</v>
      </c>
      <c r="J162" s="1979">
        <f t="shared" si="127"/>
        <v>0</v>
      </c>
      <c r="K162" s="2138">
        <f t="shared" si="127"/>
        <v>0</v>
      </c>
      <c r="L162" s="1979">
        <f t="shared" si="127"/>
        <v>0</v>
      </c>
      <c r="M162" s="2060">
        <f t="shared" si="127"/>
        <v>0</v>
      </c>
      <c r="N162" s="5241">
        <f>SUM(N158:N161)</f>
        <v>0</v>
      </c>
      <c r="O162" s="5250">
        <f>SUM(O158:O161)</f>
        <v>0</v>
      </c>
    </row>
    <row r="163" spans="1:94">
      <c r="A163" s="7805" t="s">
        <v>213</v>
      </c>
      <c r="B163" s="7805"/>
      <c r="C163" s="860">
        <f>SUM(C157+C162)</f>
        <v>0</v>
      </c>
      <c r="D163" s="177">
        <f>SUM(D157+D162)</f>
        <v>0</v>
      </c>
      <c r="E163" s="1967">
        <f>SUM(E157+E162)</f>
        <v>0</v>
      </c>
      <c r="F163" s="860">
        <f>SUM(F157+F162)</f>
        <v>0</v>
      </c>
      <c r="G163" s="1967">
        <f>SUM(G157+G162)</f>
        <v>0</v>
      </c>
      <c r="H163" s="860">
        <f t="shared" ref="H163:M163" si="128">SUM(H157+H162)</f>
        <v>0</v>
      </c>
      <c r="I163" s="1967">
        <f t="shared" si="128"/>
        <v>0</v>
      </c>
      <c r="J163" s="860">
        <f t="shared" si="128"/>
        <v>0</v>
      </c>
      <c r="K163" s="1967">
        <f t="shared" si="128"/>
        <v>0</v>
      </c>
      <c r="L163" s="860">
        <f t="shared" si="128"/>
        <v>0</v>
      </c>
      <c r="M163" s="2139">
        <f t="shared" si="128"/>
        <v>0</v>
      </c>
      <c r="N163" s="5355">
        <f>SUM(N157+N162)</f>
        <v>0</v>
      </c>
      <c r="O163" s="5356">
        <f>SUM(O157+O162)</f>
        <v>0</v>
      </c>
    </row>
    <row r="164" spans="1:94" s="5" customFormat="1" ht="18" customHeight="1">
      <c r="A164" s="639" t="s">
        <v>849</v>
      </c>
      <c r="B164" s="639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34"/>
      <c r="R164" s="2135"/>
    </row>
    <row r="165" spans="1:94">
      <c r="A165" s="7699" t="s">
        <v>709</v>
      </c>
      <c r="B165" s="7682"/>
      <c r="C165" s="7670" t="s">
        <v>77</v>
      </c>
      <c r="D165" s="7671"/>
      <c r="E165" s="7717"/>
      <c r="F165" s="7670" t="s">
        <v>54</v>
      </c>
      <c r="G165" s="7717"/>
      <c r="H165" s="7670" t="s">
        <v>55</v>
      </c>
      <c r="I165" s="7717"/>
      <c r="J165" s="7670" t="s">
        <v>56</v>
      </c>
      <c r="K165" s="7717"/>
      <c r="L165" s="7670" t="s">
        <v>57</v>
      </c>
      <c r="M165" s="7672"/>
      <c r="N165" s="7673" t="s">
        <v>821</v>
      </c>
      <c r="O165" s="7671"/>
      <c r="P165" s="7672"/>
      <c r="Q165" s="7704" t="s">
        <v>36</v>
      </c>
      <c r="R165" s="7662" t="s">
        <v>37</v>
      </c>
    </row>
    <row r="166" spans="1:94">
      <c r="A166" s="7755"/>
      <c r="B166" s="7654"/>
      <c r="C166" s="2001" t="s">
        <v>79</v>
      </c>
      <c r="D166" s="2101" t="s">
        <v>58</v>
      </c>
      <c r="E166" s="2136" t="s">
        <v>59</v>
      </c>
      <c r="F166" s="2001" t="s">
        <v>58</v>
      </c>
      <c r="G166" s="2136" t="s">
        <v>59</v>
      </c>
      <c r="H166" s="2001" t="s">
        <v>58</v>
      </c>
      <c r="I166" s="2136" t="s">
        <v>59</v>
      </c>
      <c r="J166" s="2001" t="s">
        <v>58</v>
      </c>
      <c r="K166" s="2136" t="s">
        <v>59</v>
      </c>
      <c r="L166" s="2001" t="s">
        <v>58</v>
      </c>
      <c r="M166" s="2140" t="s">
        <v>59</v>
      </c>
      <c r="N166" s="2141" t="s">
        <v>822</v>
      </c>
      <c r="O166" s="2101" t="s">
        <v>823</v>
      </c>
      <c r="P166" s="1971" t="s">
        <v>824</v>
      </c>
      <c r="Q166" s="7705"/>
      <c r="R166" s="7664"/>
    </row>
    <row r="167" spans="1:94">
      <c r="A167" s="7697" t="s">
        <v>839</v>
      </c>
      <c r="B167" s="2011" t="s">
        <v>840</v>
      </c>
      <c r="C167" s="2142">
        <f>SUM(D167:E167)</f>
        <v>0</v>
      </c>
      <c r="D167" s="832">
        <f t="shared" ref="D167:E169" si="129">SUM(F167+H167+J167+L167)</f>
        <v>0</v>
      </c>
      <c r="E167" s="2143">
        <f t="shared" si="129"/>
        <v>0</v>
      </c>
      <c r="F167" s="2013"/>
      <c r="G167" s="2020"/>
      <c r="H167" s="2013"/>
      <c r="I167" s="2020"/>
      <c r="J167" s="2013"/>
      <c r="K167" s="2020"/>
      <c r="L167" s="2013"/>
      <c r="M167" s="2106"/>
      <c r="N167" s="2016"/>
      <c r="O167" s="827"/>
      <c r="P167" s="1974"/>
      <c r="Q167" s="5201"/>
      <c r="R167" s="5177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>
      <c r="A168" s="7758"/>
      <c r="B168" s="1112" t="s">
        <v>841</v>
      </c>
      <c r="C168" s="1153">
        <f>SUM(D168:E168)</f>
        <v>0</v>
      </c>
      <c r="D168" s="2144">
        <f t="shared" si="129"/>
        <v>0</v>
      </c>
      <c r="E168" s="1162">
        <f t="shared" si="129"/>
        <v>0</v>
      </c>
      <c r="F168" s="1163"/>
      <c r="G168" s="1164"/>
      <c r="H168" s="1163"/>
      <c r="I168" s="1164"/>
      <c r="J168" s="1163"/>
      <c r="K168" s="1164"/>
      <c r="L168" s="1163"/>
      <c r="M168" s="1213"/>
      <c r="N168" s="878"/>
      <c r="O168" s="1992"/>
      <c r="P168" s="1212"/>
      <c r="Q168" s="5203"/>
      <c r="R168" s="3883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>
      <c r="A169" s="7758"/>
      <c r="B169" s="2137" t="s">
        <v>842</v>
      </c>
      <c r="C169" s="1181">
        <f>SUM(D169:E169)</f>
        <v>0</v>
      </c>
      <c r="D169" s="1239">
        <f t="shared" si="129"/>
        <v>0</v>
      </c>
      <c r="E169" s="2145">
        <f t="shared" si="129"/>
        <v>0</v>
      </c>
      <c r="F169" s="1170"/>
      <c r="G169" s="1171"/>
      <c r="H169" s="1170"/>
      <c r="I169" s="1171"/>
      <c r="J169" s="1170"/>
      <c r="K169" s="1171"/>
      <c r="L169" s="1170"/>
      <c r="M169" s="35"/>
      <c r="N169" s="1221"/>
      <c r="O169" s="1219"/>
      <c r="P169" s="1222"/>
      <c r="Q169" s="5236"/>
      <c r="R169" s="1220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>
      <c r="A170" s="7715" t="s">
        <v>843</v>
      </c>
      <c r="B170" s="7715"/>
      <c r="C170" s="2146">
        <f>SUM(C167:C169)</f>
        <v>0</v>
      </c>
      <c r="D170" s="2147">
        <f>SUM(D167:D169)</f>
        <v>0</v>
      </c>
      <c r="E170" s="2148">
        <f>SUM(E167:E169)</f>
        <v>0</v>
      </c>
      <c r="F170" s="2146">
        <f>SUM(F167:F169)</f>
        <v>0</v>
      </c>
      <c r="G170" s="2148">
        <f t="shared" ref="G170:P170" si="130">SUM(G167:G169)</f>
        <v>0</v>
      </c>
      <c r="H170" s="2146">
        <f t="shared" si="130"/>
        <v>0</v>
      </c>
      <c r="I170" s="2148">
        <f t="shared" si="130"/>
        <v>0</v>
      </c>
      <c r="J170" s="2146">
        <f t="shared" si="130"/>
        <v>0</v>
      </c>
      <c r="K170" s="2148">
        <f t="shared" si="130"/>
        <v>0</v>
      </c>
      <c r="L170" s="2146">
        <f t="shared" si="130"/>
        <v>0</v>
      </c>
      <c r="M170" s="2149">
        <f t="shared" si="130"/>
        <v>0</v>
      </c>
      <c r="N170" s="2150">
        <f t="shared" si="130"/>
        <v>0</v>
      </c>
      <c r="O170" s="2147">
        <f t="shared" si="130"/>
        <v>0</v>
      </c>
      <c r="P170" s="2151">
        <f t="shared" si="130"/>
        <v>0</v>
      </c>
      <c r="Q170" s="5357">
        <f>SUM(Q167:Q169)</f>
        <v>0</v>
      </c>
      <c r="R170" s="5359">
        <f>SUM(R167:R169)</f>
        <v>0</v>
      </c>
    </row>
    <row r="171" spans="1:94">
      <c r="A171" s="7697" t="s">
        <v>844</v>
      </c>
      <c r="B171" s="1937" t="s">
        <v>845</v>
      </c>
      <c r="C171" s="1917">
        <f>SUM(D171:E171)</f>
        <v>0</v>
      </c>
      <c r="D171" s="784">
        <f>SUM(F171+H171+J171+L171)</f>
        <v>0</v>
      </c>
      <c r="E171" s="1152">
        <f>SUM(G171+I171+K171+M171)</f>
        <v>0</v>
      </c>
      <c r="F171" s="1926"/>
      <c r="G171" s="1177"/>
      <c r="H171" s="1926"/>
      <c r="I171" s="1177"/>
      <c r="J171" s="1926"/>
      <c r="K171" s="1177"/>
      <c r="L171" s="1926"/>
      <c r="M171" s="36"/>
      <c r="N171" s="1957"/>
      <c r="O171" s="786"/>
      <c r="P171" s="1288"/>
      <c r="Q171" s="5202"/>
      <c r="R171" s="1955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>
      <c r="A172" s="7758"/>
      <c r="B172" s="1112" t="s">
        <v>846</v>
      </c>
      <c r="C172" s="1153">
        <f>SUM(D172:E172)</f>
        <v>0</v>
      </c>
      <c r="D172" s="2144">
        <f t="shared" ref="D172:E174" si="131">SUM(F172+H172+J172+L172)</f>
        <v>0</v>
      </c>
      <c r="E172" s="1162">
        <f t="shared" si="131"/>
        <v>0</v>
      </c>
      <c r="F172" s="1163"/>
      <c r="G172" s="1164"/>
      <c r="H172" s="1163"/>
      <c r="I172" s="1164"/>
      <c r="J172" s="1163"/>
      <c r="K172" s="1164"/>
      <c r="L172" s="1163"/>
      <c r="M172" s="1213"/>
      <c r="N172" s="878"/>
      <c r="O172" s="1992"/>
      <c r="P172" s="1212"/>
      <c r="Q172" s="5203"/>
      <c r="R172" s="3883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>
      <c r="A173" s="7758"/>
      <c r="B173" s="1112" t="s">
        <v>847</v>
      </c>
      <c r="C173" s="1153">
        <f>SUM(D173:E173)</f>
        <v>0</v>
      </c>
      <c r="D173" s="2144">
        <f t="shared" si="131"/>
        <v>0</v>
      </c>
      <c r="E173" s="1162">
        <f t="shared" si="131"/>
        <v>0</v>
      </c>
      <c r="F173" s="1163"/>
      <c r="G173" s="1164"/>
      <c r="H173" s="1163"/>
      <c r="I173" s="1164"/>
      <c r="J173" s="1163"/>
      <c r="K173" s="1164"/>
      <c r="L173" s="1163"/>
      <c r="M173" s="1213"/>
      <c r="N173" s="878"/>
      <c r="O173" s="1992"/>
      <c r="P173" s="1212"/>
      <c r="Q173" s="5203"/>
      <c r="R173" s="3883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>
      <c r="A174" s="7698"/>
      <c r="B174" s="1299" t="s">
        <v>848</v>
      </c>
      <c r="C174" s="1181">
        <f>SUM(D174:E174)</f>
        <v>0</v>
      </c>
      <c r="D174" s="1239">
        <f t="shared" si="131"/>
        <v>0</v>
      </c>
      <c r="E174" s="2145">
        <f t="shared" si="131"/>
        <v>0</v>
      </c>
      <c r="F174" s="1170"/>
      <c r="G174" s="1171"/>
      <c r="H174" s="1170"/>
      <c r="I174" s="1171"/>
      <c r="J174" s="1170"/>
      <c r="K174" s="1171"/>
      <c r="L174" s="1170"/>
      <c r="M174" s="35"/>
      <c r="N174" s="1221"/>
      <c r="O174" s="1219"/>
      <c r="P174" s="1222"/>
      <c r="Q174" s="5236"/>
      <c r="R174" s="1220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>
      <c r="A175" s="7805" t="s">
        <v>843</v>
      </c>
      <c r="B175" s="7715"/>
      <c r="C175" s="2146">
        <f>SUM(C171:C174)</f>
        <v>0</v>
      </c>
      <c r="D175" s="2147">
        <f>SUM(D171:D174)</f>
        <v>0</v>
      </c>
      <c r="E175" s="2148">
        <f>SUM(E171:E174)</f>
        <v>0</v>
      </c>
      <c r="F175" s="2146">
        <f>SUM(F171:F174)</f>
        <v>0</v>
      </c>
      <c r="G175" s="2148">
        <f t="shared" ref="G175:P175" si="132">SUM(G171:G174)</f>
        <v>0</v>
      </c>
      <c r="H175" s="2146">
        <f t="shared" si="132"/>
        <v>0</v>
      </c>
      <c r="I175" s="2148">
        <f t="shared" si="132"/>
        <v>0</v>
      </c>
      <c r="J175" s="2146">
        <f t="shared" si="132"/>
        <v>0</v>
      </c>
      <c r="K175" s="2148">
        <f t="shared" si="132"/>
        <v>0</v>
      </c>
      <c r="L175" s="2146">
        <f t="shared" si="132"/>
        <v>0</v>
      </c>
      <c r="M175" s="2149">
        <f t="shared" si="132"/>
        <v>0</v>
      </c>
      <c r="N175" s="2150">
        <f t="shared" si="132"/>
        <v>0</v>
      </c>
      <c r="O175" s="2147">
        <f t="shared" si="132"/>
        <v>0</v>
      </c>
      <c r="P175" s="2151">
        <f t="shared" si="132"/>
        <v>0</v>
      </c>
      <c r="Q175" s="5357">
        <f>SUM(Q171:Q174)</f>
        <v>0</v>
      </c>
      <c r="R175" s="5359">
        <f>SUM(R171:R174)</f>
        <v>0</v>
      </c>
    </row>
    <row r="176" spans="1:94">
      <c r="A176" s="7805" t="s">
        <v>213</v>
      </c>
      <c r="B176" s="7805"/>
      <c r="C176" s="861">
        <f>SUM(C170+C175)</f>
        <v>0</v>
      </c>
      <c r="D176" s="179">
        <f t="shared" ref="D176:P176" si="133">SUM(D170+D175)</f>
        <v>0</v>
      </c>
      <c r="E176" s="2152">
        <f t="shared" si="133"/>
        <v>0</v>
      </c>
      <c r="F176" s="861">
        <f t="shared" si="133"/>
        <v>0</v>
      </c>
      <c r="G176" s="2152">
        <f t="shared" si="133"/>
        <v>0</v>
      </c>
      <c r="H176" s="861">
        <f t="shared" si="133"/>
        <v>0</v>
      </c>
      <c r="I176" s="2152">
        <f t="shared" si="133"/>
        <v>0</v>
      </c>
      <c r="J176" s="861">
        <f t="shared" si="133"/>
        <v>0</v>
      </c>
      <c r="K176" s="2152">
        <f t="shared" si="133"/>
        <v>0</v>
      </c>
      <c r="L176" s="861">
        <f t="shared" si="133"/>
        <v>0</v>
      </c>
      <c r="M176" s="2153">
        <f t="shared" si="133"/>
        <v>0</v>
      </c>
      <c r="N176" s="180">
        <f t="shared" si="133"/>
        <v>0</v>
      </c>
      <c r="O176" s="179">
        <f t="shared" si="133"/>
        <v>0</v>
      </c>
      <c r="P176" s="2154">
        <f t="shared" si="133"/>
        <v>0</v>
      </c>
      <c r="Q176" s="5358">
        <f>SUM(Q170+Q175)</f>
        <v>0</v>
      </c>
      <c r="R176" s="5360">
        <f>SUM(R170+R175)</f>
        <v>0</v>
      </c>
    </row>
    <row r="177" spans="1:94" s="5" customFormat="1" ht="18" customHeight="1">
      <c r="A177" s="639" t="s">
        <v>850</v>
      </c>
      <c r="B177" s="639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7699" t="s">
        <v>709</v>
      </c>
      <c r="B178" s="7682"/>
      <c r="C178" s="7671" t="s">
        <v>77</v>
      </c>
      <c r="D178" s="7671"/>
      <c r="E178" s="7717"/>
      <c r="F178" s="7670" t="s">
        <v>53</v>
      </c>
      <c r="G178" s="7717"/>
      <c r="H178" s="7670" t="s">
        <v>54</v>
      </c>
      <c r="I178" s="7717"/>
      <c r="J178" s="7670" t="s">
        <v>55</v>
      </c>
      <c r="K178" s="7717"/>
      <c r="L178" s="7670" t="s">
        <v>56</v>
      </c>
      <c r="M178" s="7717"/>
      <c r="N178" s="7670" t="s">
        <v>57</v>
      </c>
      <c r="O178" s="7672"/>
      <c r="P178" s="7704" t="s">
        <v>36</v>
      </c>
      <c r="Q178" s="7662" t="s">
        <v>37</v>
      </c>
    </row>
    <row r="179" spans="1:94" ht="15" customHeight="1">
      <c r="A179" s="7755"/>
      <c r="B179" s="7654"/>
      <c r="C179" s="2001" t="s">
        <v>79</v>
      </c>
      <c r="D179" s="2101" t="s">
        <v>58</v>
      </c>
      <c r="E179" s="2136" t="s">
        <v>59</v>
      </c>
      <c r="F179" s="2001" t="s">
        <v>58</v>
      </c>
      <c r="G179" s="2136" t="s">
        <v>59</v>
      </c>
      <c r="H179" s="2001" t="s">
        <v>58</v>
      </c>
      <c r="I179" s="2136" t="s">
        <v>59</v>
      </c>
      <c r="J179" s="2001" t="s">
        <v>58</v>
      </c>
      <c r="K179" s="2136" t="s">
        <v>59</v>
      </c>
      <c r="L179" s="2001" t="s">
        <v>58</v>
      </c>
      <c r="M179" s="2136" t="s">
        <v>59</v>
      </c>
      <c r="N179" s="2001" t="s">
        <v>58</v>
      </c>
      <c r="O179" s="1972" t="s">
        <v>59</v>
      </c>
      <c r="P179" s="7705"/>
      <c r="Q179" s="7664"/>
    </row>
    <row r="180" spans="1:94" ht="15" customHeight="1">
      <c r="A180" s="7697" t="s">
        <v>851</v>
      </c>
      <c r="B180" s="2011" t="s">
        <v>840</v>
      </c>
      <c r="C180" s="2103">
        <f>SUM(D180+E180)</f>
        <v>0</v>
      </c>
      <c r="D180" s="825">
        <f>SUM(F180+H180+J180+L180+N180)</f>
        <v>0</v>
      </c>
      <c r="E180" s="2132">
        <f>SUM(G180+I180+K180+M180+O180)</f>
        <v>0</v>
      </c>
      <c r="F180" s="2013"/>
      <c r="G180" s="2020"/>
      <c r="H180" s="2013"/>
      <c r="I180" s="2020"/>
      <c r="J180" s="2013"/>
      <c r="K180" s="2020"/>
      <c r="L180" s="2013"/>
      <c r="M180" s="2020"/>
      <c r="N180" s="2013"/>
      <c r="O180" s="1931"/>
      <c r="P180" s="5201"/>
      <c r="Q180" s="5177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>
      <c r="A181" s="7758"/>
      <c r="B181" s="1112" t="s">
        <v>841</v>
      </c>
      <c r="C181" s="1476">
        <f>SUM(D181+E181)</f>
        <v>0</v>
      </c>
      <c r="D181" s="2125">
        <f>SUM(H181+J181+L181+N181)</f>
        <v>0</v>
      </c>
      <c r="E181" s="1460">
        <f>SUM(I181+K181+M181+O181)</f>
        <v>0</v>
      </c>
      <c r="F181" s="1316"/>
      <c r="G181" s="1280"/>
      <c r="H181" s="1926"/>
      <c r="I181" s="1177"/>
      <c r="J181" s="1926"/>
      <c r="K181" s="1177"/>
      <c r="L181" s="1926"/>
      <c r="M181" s="1177"/>
      <c r="N181" s="1926"/>
      <c r="O181" s="785"/>
      <c r="P181" s="5202"/>
      <c r="Q181" s="1955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>
      <c r="A182" s="7758"/>
      <c r="B182" s="1299" t="s">
        <v>842</v>
      </c>
      <c r="C182" s="1351">
        <f>SUM(D182+E182)</f>
        <v>0</v>
      </c>
      <c r="D182" s="1349">
        <f>SUM(H182+J182+L182+N182)</f>
        <v>0</v>
      </c>
      <c r="E182" s="1336">
        <f>SUM(I182+K182+M182+O182)</f>
        <v>0</v>
      </c>
      <c r="F182" s="1303"/>
      <c r="G182" s="1305"/>
      <c r="H182" s="1179"/>
      <c r="I182" s="1183"/>
      <c r="J182" s="1179"/>
      <c r="K182" s="1183"/>
      <c r="L182" s="1179"/>
      <c r="M182" s="1183"/>
      <c r="N182" s="1179"/>
      <c r="O182" s="1215"/>
      <c r="P182" s="5237"/>
      <c r="Q182" s="1214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>
      <c r="A183" s="7698"/>
      <c r="B183" s="2131" t="s">
        <v>829</v>
      </c>
      <c r="C183" s="860">
        <f>SUM(C180:C182)</f>
        <v>0</v>
      </c>
      <c r="D183" s="177">
        <f>SUM(D180:D182)</f>
        <v>0</v>
      </c>
      <c r="E183" s="1967">
        <f>SUM(E180:E182)</f>
        <v>0</v>
      </c>
      <c r="F183" s="860">
        <f>SUM(F180:F182)</f>
        <v>0</v>
      </c>
      <c r="G183" s="1967">
        <f t="shared" ref="G183:O183" si="135">SUM(G180:G182)</f>
        <v>0</v>
      </c>
      <c r="H183" s="860">
        <f t="shared" si="135"/>
        <v>0</v>
      </c>
      <c r="I183" s="1967">
        <f t="shared" si="135"/>
        <v>0</v>
      </c>
      <c r="J183" s="860">
        <f t="shared" si="135"/>
        <v>0</v>
      </c>
      <c r="K183" s="1967">
        <f t="shared" si="135"/>
        <v>0</v>
      </c>
      <c r="L183" s="860">
        <f t="shared" si="135"/>
        <v>0</v>
      </c>
      <c r="M183" s="1967">
        <f t="shared" si="135"/>
        <v>0</v>
      </c>
      <c r="N183" s="860">
        <f t="shared" si="135"/>
        <v>0</v>
      </c>
      <c r="O183" s="181">
        <f t="shared" si="135"/>
        <v>0</v>
      </c>
      <c r="P183" s="5355">
        <f>SUM(P180:P182)</f>
        <v>0</v>
      </c>
      <c r="Q183" s="5356">
        <f>SUM(Q180:Q182)</f>
        <v>0</v>
      </c>
    </row>
    <row r="184" spans="1:94" ht="15" customHeight="1">
      <c r="A184" s="7758" t="s">
        <v>852</v>
      </c>
      <c r="B184" s="1937" t="s">
        <v>853</v>
      </c>
      <c r="C184" s="1969">
        <f>SUM(D184+E184)</f>
        <v>0</v>
      </c>
      <c r="D184" s="789">
        <f>SUM(F184+H184+J184+L184+N184)</f>
        <v>0</v>
      </c>
      <c r="E184" s="1333">
        <f>SUM(G184+I184+K184+M184+O184)</f>
        <v>0</v>
      </c>
      <c r="F184" s="2155"/>
      <c r="G184" s="748"/>
      <c r="H184" s="37"/>
      <c r="I184" s="748"/>
      <c r="J184" s="1926"/>
      <c r="K184" s="1177"/>
      <c r="L184" s="1926"/>
      <c r="M184" s="1177"/>
      <c r="N184" s="641"/>
      <c r="O184" s="785"/>
      <c r="P184" s="5235"/>
      <c r="Q184" s="1955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>
      <c r="A185" s="7758"/>
      <c r="B185" s="1112" t="s">
        <v>822</v>
      </c>
      <c r="C185" s="2156">
        <f>SUM(D185+E185)</f>
        <v>0</v>
      </c>
      <c r="D185" s="784">
        <f t="shared" ref="D185:E187" si="136">SUM(F185+H185+J185+L185+N185)</f>
        <v>0</v>
      </c>
      <c r="E185" s="1152">
        <f t="shared" si="136"/>
        <v>0</v>
      </c>
      <c r="F185" s="1926"/>
      <c r="G185" s="1177"/>
      <c r="H185" s="1163"/>
      <c r="I185" s="1177"/>
      <c r="J185" s="1163"/>
      <c r="K185" s="1177"/>
      <c r="L185" s="1926"/>
      <c r="M185" s="1177"/>
      <c r="N185" s="1163"/>
      <c r="O185" s="785"/>
      <c r="P185" s="5203"/>
      <c r="Q185" s="1955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>
      <c r="A186" s="7758"/>
      <c r="B186" s="1112" t="s">
        <v>823</v>
      </c>
      <c r="C186" s="1153">
        <f>SUM(D186+E186)</f>
        <v>0</v>
      </c>
      <c r="D186" s="2144">
        <f t="shared" si="136"/>
        <v>0</v>
      </c>
      <c r="E186" s="1162">
        <f t="shared" si="136"/>
        <v>0</v>
      </c>
      <c r="F186" s="1163"/>
      <c r="G186" s="1164"/>
      <c r="H186" s="1163"/>
      <c r="I186" s="1164"/>
      <c r="J186" s="1163"/>
      <c r="K186" s="1164"/>
      <c r="L186" s="1163"/>
      <c r="M186" s="1164"/>
      <c r="N186" s="1163"/>
      <c r="O186" s="1920"/>
      <c r="P186" s="5203"/>
      <c r="Q186" s="3883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>
      <c r="A187" s="7698"/>
      <c r="B187" s="1108" t="s">
        <v>824</v>
      </c>
      <c r="C187" s="1167">
        <f>SUM(D187+E187)</f>
        <v>0</v>
      </c>
      <c r="D187" s="2157">
        <f t="shared" si="136"/>
        <v>0</v>
      </c>
      <c r="E187" s="1169">
        <f t="shared" si="136"/>
        <v>0</v>
      </c>
      <c r="F187" s="1179"/>
      <c r="G187" s="1183"/>
      <c r="H187" s="1179"/>
      <c r="I187" s="1183"/>
      <c r="J187" s="1179"/>
      <c r="K187" s="1183"/>
      <c r="L187" s="1179"/>
      <c r="M187" s="1183"/>
      <c r="N187" s="1179"/>
      <c r="O187" s="1215"/>
      <c r="P187" s="5237"/>
      <c r="Q187" s="1214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>
      <c r="A190" s="639" t="s">
        <v>856</v>
      </c>
      <c r="B190" s="639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>
      <c r="A191" s="7699" t="s">
        <v>857</v>
      </c>
      <c r="B191" s="7682"/>
      <c r="C191" s="7800" t="s">
        <v>77</v>
      </c>
      <c r="D191" s="7800"/>
      <c r="E191" s="7800"/>
      <c r="F191" s="7800" t="s">
        <v>348</v>
      </c>
      <c r="G191" s="7800"/>
      <c r="H191" s="7800" t="s">
        <v>331</v>
      </c>
      <c r="I191" s="7800"/>
      <c r="J191" s="7800" t="s">
        <v>94</v>
      </c>
      <c r="K191" s="7800"/>
      <c r="L191" s="7800" t="s">
        <v>44</v>
      </c>
      <c r="M191" s="7800"/>
      <c r="N191" s="7701" t="s">
        <v>45</v>
      </c>
      <c r="O191" s="7763"/>
      <c r="P191" s="7764" t="s">
        <v>46</v>
      </c>
      <c r="Q191" s="7764"/>
      <c r="R191" s="7764" t="s">
        <v>47</v>
      </c>
      <c r="S191" s="7764"/>
      <c r="T191" s="7764" t="s">
        <v>48</v>
      </c>
      <c r="U191" s="7764"/>
      <c r="V191" s="7764" t="s">
        <v>49</v>
      </c>
      <c r="W191" s="7764"/>
      <c r="X191" s="7764" t="s">
        <v>50</v>
      </c>
      <c r="Y191" s="7764"/>
      <c r="Z191" s="7764" t="s">
        <v>51</v>
      </c>
      <c r="AA191" s="7764"/>
      <c r="AB191" s="7764" t="s">
        <v>52</v>
      </c>
      <c r="AC191" s="7764"/>
      <c r="AD191" s="7764" t="s">
        <v>53</v>
      </c>
      <c r="AE191" s="7764"/>
      <c r="AF191" s="7764" t="s">
        <v>54</v>
      </c>
      <c r="AG191" s="7764"/>
      <c r="AH191" s="7764" t="s">
        <v>55</v>
      </c>
      <c r="AI191" s="7764"/>
      <c r="AJ191" s="7764" t="s">
        <v>56</v>
      </c>
      <c r="AK191" s="7764"/>
      <c r="AL191" s="7764" t="s">
        <v>57</v>
      </c>
      <c r="AM191" s="7812"/>
      <c r="AN191" s="7813" t="s">
        <v>460</v>
      </c>
      <c r="AO191" s="7815" t="s">
        <v>461</v>
      </c>
      <c r="AP191" s="7817" t="s">
        <v>36</v>
      </c>
      <c r="AQ191" s="7717"/>
      <c r="AR191" s="7679" t="s">
        <v>34</v>
      </c>
      <c r="AS191" s="7682" t="s">
        <v>35</v>
      </c>
      <c r="AT191" s="7670" t="s">
        <v>37</v>
      </c>
      <c r="AU191" s="7717"/>
      <c r="AV191" s="7701" t="s">
        <v>462</v>
      </c>
      <c r="AW191" s="7763" t="s">
        <v>858</v>
      </c>
      <c r="AX191" s="7668" t="s">
        <v>859</v>
      </c>
    </row>
    <row r="192" spans="1:94" ht="39" customHeight="1">
      <c r="A192" s="7755"/>
      <c r="B192" s="7654"/>
      <c r="C192" s="2158" t="s">
        <v>79</v>
      </c>
      <c r="D192" s="2003" t="s">
        <v>58</v>
      </c>
      <c r="E192" s="1959" t="s">
        <v>59</v>
      </c>
      <c r="F192" s="2158" t="s">
        <v>58</v>
      </c>
      <c r="G192" s="1959" t="s">
        <v>59</v>
      </c>
      <c r="H192" s="2158" t="s">
        <v>58</v>
      </c>
      <c r="I192" s="1959" t="s">
        <v>59</v>
      </c>
      <c r="J192" s="2158" t="s">
        <v>58</v>
      </c>
      <c r="K192" s="1959" t="s">
        <v>59</v>
      </c>
      <c r="L192" s="2158" t="s">
        <v>58</v>
      </c>
      <c r="M192" s="1959" t="s">
        <v>59</v>
      </c>
      <c r="N192" s="2158" t="s">
        <v>58</v>
      </c>
      <c r="O192" s="1959" t="s">
        <v>59</v>
      </c>
      <c r="P192" s="2158" t="s">
        <v>58</v>
      </c>
      <c r="Q192" s="1959" t="s">
        <v>59</v>
      </c>
      <c r="R192" s="2158" t="s">
        <v>58</v>
      </c>
      <c r="S192" s="1959" t="s">
        <v>59</v>
      </c>
      <c r="T192" s="2158" t="s">
        <v>58</v>
      </c>
      <c r="U192" s="1959" t="s">
        <v>59</v>
      </c>
      <c r="V192" s="2158" t="s">
        <v>58</v>
      </c>
      <c r="W192" s="1959" t="s">
        <v>59</v>
      </c>
      <c r="X192" s="2158" t="s">
        <v>58</v>
      </c>
      <c r="Y192" s="1959" t="s">
        <v>59</v>
      </c>
      <c r="Z192" s="2158" t="s">
        <v>58</v>
      </c>
      <c r="AA192" s="1959" t="s">
        <v>59</v>
      </c>
      <c r="AB192" s="2158" t="s">
        <v>58</v>
      </c>
      <c r="AC192" s="1959" t="s">
        <v>59</v>
      </c>
      <c r="AD192" s="2158" t="s">
        <v>58</v>
      </c>
      <c r="AE192" s="1959" t="s">
        <v>59</v>
      </c>
      <c r="AF192" s="2158" t="s">
        <v>58</v>
      </c>
      <c r="AG192" s="1959" t="s">
        <v>59</v>
      </c>
      <c r="AH192" s="2158" t="s">
        <v>58</v>
      </c>
      <c r="AI192" s="1959" t="s">
        <v>59</v>
      </c>
      <c r="AJ192" s="2158" t="s">
        <v>58</v>
      </c>
      <c r="AK192" s="1959" t="s">
        <v>59</v>
      </c>
      <c r="AL192" s="2158" t="s">
        <v>58</v>
      </c>
      <c r="AM192" s="1420" t="s">
        <v>59</v>
      </c>
      <c r="AN192" s="7814"/>
      <c r="AO192" s="7816"/>
      <c r="AP192" s="5367" t="s">
        <v>58</v>
      </c>
      <c r="AQ192" s="1959" t="s">
        <v>59</v>
      </c>
      <c r="AR192" s="7680"/>
      <c r="AS192" s="7654"/>
      <c r="AT192" s="2158" t="s">
        <v>58</v>
      </c>
      <c r="AU192" s="1959" t="s">
        <v>59</v>
      </c>
      <c r="AV192" s="1422" t="s">
        <v>467</v>
      </c>
      <c r="AW192" s="1912" t="s">
        <v>468</v>
      </c>
      <c r="AX192" s="7669"/>
    </row>
    <row r="193" spans="1:103" s="5" customFormat="1" ht="18" customHeight="1">
      <c r="A193" s="7806" t="s">
        <v>860</v>
      </c>
      <c r="B193" s="7807"/>
      <c r="C193" s="2160">
        <f>SUM(D193+E193)</f>
        <v>0</v>
      </c>
      <c r="D193" s="2161">
        <f>SUM(F193+H193+J193+L193+N193+P193+R193+T193+V193+X193+Z193+AB193+AD193+AF193+AH193+AJ193+AL193)</f>
        <v>0</v>
      </c>
      <c r="E193" s="2162">
        <f>SUM(G193+I193+K193+M193+O193+Q193+S193+U193+W193+Y193+AA193+AC193+AE193+AG193+AI193+AK193+AM193)</f>
        <v>0</v>
      </c>
      <c r="F193" s="2027"/>
      <c r="G193" s="2048"/>
      <c r="H193" s="2027"/>
      <c r="I193" s="2048"/>
      <c r="J193" s="2027"/>
      <c r="K193" s="2048"/>
      <c r="L193" s="2027"/>
      <c r="M193" s="2048"/>
      <c r="N193" s="2027"/>
      <c r="O193" s="2048"/>
      <c r="P193" s="2027"/>
      <c r="Q193" s="2048"/>
      <c r="R193" s="2027"/>
      <c r="S193" s="2048"/>
      <c r="T193" s="2027"/>
      <c r="U193" s="2048"/>
      <c r="V193" s="2027"/>
      <c r="W193" s="2048"/>
      <c r="X193" s="2027"/>
      <c r="Y193" s="2048"/>
      <c r="Z193" s="2027"/>
      <c r="AA193" s="2048"/>
      <c r="AB193" s="2027"/>
      <c r="AC193" s="2048"/>
      <c r="AD193" s="863"/>
      <c r="AE193" s="2048"/>
      <c r="AF193" s="863"/>
      <c r="AG193" s="2048"/>
      <c r="AH193" s="863"/>
      <c r="AI193" s="2048"/>
      <c r="AJ193" s="863"/>
      <c r="AK193" s="2048"/>
      <c r="AL193" s="863"/>
      <c r="AM193" s="37"/>
      <c r="AN193" s="5349"/>
      <c r="AO193" s="663"/>
      <c r="AP193" s="5368"/>
      <c r="AQ193" s="2048"/>
      <c r="AR193" s="2027"/>
      <c r="AS193" s="2030"/>
      <c r="AT193" s="2163"/>
      <c r="AU193" s="2164"/>
      <c r="AV193" s="2163"/>
      <c r="AW193" s="2164"/>
      <c r="AX193" s="2165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>
      <c r="A194" s="7808" t="s">
        <v>861</v>
      </c>
      <c r="B194" s="7809"/>
      <c r="C194" s="2166"/>
      <c r="D194" s="2167"/>
      <c r="E194" s="2167"/>
      <c r="F194" s="2167"/>
      <c r="G194" s="2167"/>
      <c r="H194" s="2167"/>
      <c r="I194" s="2167"/>
      <c r="J194" s="2167"/>
      <c r="K194" s="2167"/>
      <c r="L194" s="2167"/>
      <c r="M194" s="2167"/>
      <c r="N194" s="2167"/>
      <c r="O194" s="2167"/>
      <c r="P194" s="2167"/>
      <c r="Q194" s="2167"/>
      <c r="R194" s="2167"/>
      <c r="S194" s="2167"/>
      <c r="T194" s="2167"/>
      <c r="U194" s="2167"/>
      <c r="V194" s="2167"/>
      <c r="W194" s="2167"/>
      <c r="X194" s="2167"/>
      <c r="Y194" s="2167"/>
      <c r="Z194" s="2167"/>
      <c r="AA194" s="2167"/>
      <c r="AB194" s="2167"/>
      <c r="AC194" s="2167"/>
      <c r="AD194" s="2167"/>
      <c r="AE194" s="2167"/>
      <c r="AF194" s="2167"/>
      <c r="AG194" s="2167"/>
      <c r="AH194" s="2167"/>
      <c r="AI194" s="2167"/>
      <c r="AJ194" s="2167"/>
      <c r="AK194" s="2167"/>
      <c r="AL194" s="2167"/>
      <c r="AM194" s="2167"/>
      <c r="AN194" s="5361"/>
      <c r="AO194" s="5370"/>
      <c r="AP194" s="5361"/>
      <c r="AQ194" s="2167"/>
      <c r="AR194" s="2167"/>
      <c r="AS194" s="2167"/>
      <c r="AT194" s="2167"/>
      <c r="AU194" s="2167"/>
      <c r="AV194" s="2167"/>
      <c r="AW194" s="2168"/>
      <c r="AX194" s="2169"/>
    </row>
    <row r="195" spans="1:103" s="5" customFormat="1" ht="15" customHeight="1">
      <c r="A195" s="7697" t="s">
        <v>862</v>
      </c>
      <c r="B195" s="2170" t="s">
        <v>863</v>
      </c>
      <c r="C195" s="2171">
        <f t="shared" ref="C195:C198" si="139">SUM(D195+E195)</f>
        <v>0</v>
      </c>
      <c r="D195" s="846">
        <f t="shared" ref="D195:D198" si="140">SUM(F195+H195+J195+L195+N195+P195+R195+T195+V195+X195+Z195+AB195+AD195+AF195+AH195+AJ195+AL195)</f>
        <v>0</v>
      </c>
      <c r="E195" s="2170">
        <f t="shared" ref="E195:E198" si="141">SUM(G195+I195+K195+M195+O195+Q195+S195+U195+W195+Y195+AA195+AC195+AE195+AG195+AI195+AK195+AM195)</f>
        <v>0</v>
      </c>
      <c r="F195" s="2013"/>
      <c r="G195" s="2020"/>
      <c r="H195" s="2013"/>
      <c r="I195" s="2020"/>
      <c r="J195" s="2013"/>
      <c r="K195" s="2020"/>
      <c r="L195" s="2013"/>
      <c r="M195" s="2020"/>
      <c r="N195" s="2013"/>
      <c r="O195" s="2020"/>
      <c r="P195" s="2013"/>
      <c r="Q195" s="2020"/>
      <c r="R195" s="2013"/>
      <c r="S195" s="2020"/>
      <c r="T195" s="2013"/>
      <c r="U195" s="2020"/>
      <c r="V195" s="2013"/>
      <c r="W195" s="2020"/>
      <c r="X195" s="2013"/>
      <c r="Y195" s="2020"/>
      <c r="Z195" s="2013"/>
      <c r="AA195" s="2020"/>
      <c r="AB195" s="2013"/>
      <c r="AC195" s="2020"/>
      <c r="AD195" s="2013"/>
      <c r="AE195" s="2020"/>
      <c r="AF195" s="2013"/>
      <c r="AG195" s="2020"/>
      <c r="AH195" s="2013"/>
      <c r="AI195" s="2020"/>
      <c r="AJ195" s="2013"/>
      <c r="AK195" s="2020"/>
      <c r="AL195" s="2013"/>
      <c r="AM195" s="2106"/>
      <c r="AN195" s="5201"/>
      <c r="AO195" s="5177"/>
      <c r="AP195" s="3494"/>
      <c r="AQ195" s="2020"/>
      <c r="AR195" s="2013"/>
      <c r="AS195" s="2020"/>
      <c r="AT195" s="2106"/>
      <c r="AU195" s="2115"/>
      <c r="AV195" s="2106"/>
      <c r="AW195" s="2115"/>
      <c r="AX195" s="2020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>
      <c r="A196" s="7698"/>
      <c r="B196" s="1342" t="s">
        <v>864</v>
      </c>
      <c r="C196" s="2172">
        <f t="shared" si="139"/>
        <v>0</v>
      </c>
      <c r="D196" s="790">
        <f t="shared" si="140"/>
        <v>0</v>
      </c>
      <c r="E196" s="1358">
        <f t="shared" si="141"/>
        <v>0</v>
      </c>
      <c r="F196" s="1926"/>
      <c r="G196" s="1177"/>
      <c r="H196" s="1926"/>
      <c r="I196" s="1177"/>
      <c r="J196" s="1926"/>
      <c r="K196" s="1177"/>
      <c r="L196" s="1926"/>
      <c r="M196" s="1177"/>
      <c r="N196" s="1926"/>
      <c r="O196" s="1177"/>
      <c r="P196" s="1926"/>
      <c r="Q196" s="1177"/>
      <c r="R196" s="1926"/>
      <c r="S196" s="1177"/>
      <c r="T196" s="1926"/>
      <c r="U196" s="1177"/>
      <c r="V196" s="1926"/>
      <c r="W196" s="1177"/>
      <c r="X196" s="1926"/>
      <c r="Y196" s="1177"/>
      <c r="Z196" s="1926"/>
      <c r="AA196" s="1177"/>
      <c r="AB196" s="1926"/>
      <c r="AC196" s="1177"/>
      <c r="AD196" s="1926"/>
      <c r="AE196" s="1177"/>
      <c r="AF196" s="1926"/>
      <c r="AG196" s="1177"/>
      <c r="AH196" s="1926"/>
      <c r="AI196" s="1177"/>
      <c r="AJ196" s="1926"/>
      <c r="AK196" s="1177"/>
      <c r="AL196" s="1926"/>
      <c r="AM196" s="36"/>
      <c r="AN196" s="5202"/>
      <c r="AO196" s="1955"/>
      <c r="AP196" s="5210"/>
      <c r="AQ196" s="1177"/>
      <c r="AR196" s="1926"/>
      <c r="AS196" s="1177"/>
      <c r="AT196" s="36"/>
      <c r="AU196" s="748"/>
      <c r="AV196" s="36"/>
      <c r="AW196" s="748"/>
      <c r="AX196" s="1177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>
      <c r="A197" s="7697" t="s">
        <v>865</v>
      </c>
      <c r="B197" s="2170" t="s">
        <v>863</v>
      </c>
      <c r="C197" s="2171">
        <f t="shared" si="139"/>
        <v>0</v>
      </c>
      <c r="D197" s="846">
        <f t="shared" si="140"/>
        <v>0</v>
      </c>
      <c r="E197" s="2170">
        <f t="shared" si="141"/>
        <v>0</v>
      </c>
      <c r="F197" s="2013"/>
      <c r="G197" s="2020"/>
      <c r="H197" s="2013"/>
      <c r="I197" s="2020"/>
      <c r="J197" s="2013"/>
      <c r="K197" s="2020"/>
      <c r="L197" s="2013"/>
      <c r="M197" s="2020"/>
      <c r="N197" s="2013"/>
      <c r="O197" s="2020"/>
      <c r="P197" s="2013"/>
      <c r="Q197" s="2020"/>
      <c r="R197" s="2013"/>
      <c r="S197" s="2020"/>
      <c r="T197" s="2013"/>
      <c r="U197" s="2020"/>
      <c r="V197" s="2013"/>
      <c r="W197" s="2020"/>
      <c r="X197" s="2013"/>
      <c r="Y197" s="2020"/>
      <c r="Z197" s="2013"/>
      <c r="AA197" s="2020"/>
      <c r="AB197" s="2013"/>
      <c r="AC197" s="2020"/>
      <c r="AD197" s="2013"/>
      <c r="AE197" s="2020"/>
      <c r="AF197" s="2013"/>
      <c r="AG197" s="2020"/>
      <c r="AH197" s="2013"/>
      <c r="AI197" s="2020"/>
      <c r="AJ197" s="2013"/>
      <c r="AK197" s="2020"/>
      <c r="AL197" s="2013"/>
      <c r="AM197" s="2106"/>
      <c r="AN197" s="5201"/>
      <c r="AO197" s="5177"/>
      <c r="AP197" s="3494"/>
      <c r="AQ197" s="2020"/>
      <c r="AR197" s="2013"/>
      <c r="AS197" s="2020"/>
      <c r="AT197" s="2106"/>
      <c r="AU197" s="2115"/>
      <c r="AV197" s="2106"/>
      <c r="AW197" s="2115"/>
      <c r="AX197" s="2020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>
      <c r="A198" s="7698"/>
      <c r="B198" s="1342" t="s">
        <v>864</v>
      </c>
      <c r="C198" s="2172">
        <f t="shared" si="139"/>
        <v>0</v>
      </c>
      <c r="D198" s="790">
        <f t="shared" si="140"/>
        <v>0</v>
      </c>
      <c r="E198" s="1358">
        <f t="shared" si="141"/>
        <v>0</v>
      </c>
      <c r="F198" s="1926"/>
      <c r="G198" s="1177"/>
      <c r="H198" s="1926"/>
      <c r="I198" s="1177"/>
      <c r="J198" s="1926"/>
      <c r="K198" s="1177"/>
      <c r="L198" s="1926"/>
      <c r="M198" s="1177"/>
      <c r="N198" s="1926"/>
      <c r="O198" s="1177"/>
      <c r="P198" s="1926"/>
      <c r="Q198" s="1177"/>
      <c r="R198" s="1926"/>
      <c r="S198" s="1177"/>
      <c r="T198" s="1926"/>
      <c r="U198" s="1177"/>
      <c r="V198" s="1926"/>
      <c r="W198" s="1177"/>
      <c r="X198" s="1926"/>
      <c r="Y198" s="1177"/>
      <c r="Z198" s="1926"/>
      <c r="AA198" s="1177"/>
      <c r="AB198" s="1926"/>
      <c r="AC198" s="1177"/>
      <c r="AD198" s="1926"/>
      <c r="AE198" s="1177"/>
      <c r="AF198" s="1926"/>
      <c r="AG198" s="1177"/>
      <c r="AH198" s="1926"/>
      <c r="AI198" s="1177"/>
      <c r="AJ198" s="1926"/>
      <c r="AK198" s="1177"/>
      <c r="AL198" s="1926"/>
      <c r="AM198" s="36"/>
      <c r="AN198" s="5202"/>
      <c r="AO198" s="1955"/>
      <c r="AP198" s="5210"/>
      <c r="AQ198" s="1177"/>
      <c r="AR198" s="1926"/>
      <c r="AS198" s="1177"/>
      <c r="AT198" s="36"/>
      <c r="AU198" s="748"/>
      <c r="AV198" s="36"/>
      <c r="AW198" s="748"/>
      <c r="AX198" s="1177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>
      <c r="A199" s="7697" t="s">
        <v>866</v>
      </c>
      <c r="B199" s="2170" t="s">
        <v>863</v>
      </c>
      <c r="C199" s="2171">
        <f>SUM(D199+E199)</f>
        <v>0</v>
      </c>
      <c r="D199" s="846">
        <f t="shared" ref="D199:E207" si="165">SUM(F199+H199+J199+L199+N199+P199+R199+T199+V199+X199+Z199+AB199+AD199+AF199+AH199+AJ199+AL199)</f>
        <v>0</v>
      </c>
      <c r="E199" s="2170">
        <f t="shared" si="165"/>
        <v>0</v>
      </c>
      <c r="F199" s="2013"/>
      <c r="G199" s="2020"/>
      <c r="H199" s="2013"/>
      <c r="I199" s="2020"/>
      <c r="J199" s="2013"/>
      <c r="K199" s="2020"/>
      <c r="L199" s="2013"/>
      <c r="M199" s="2020"/>
      <c r="N199" s="2013"/>
      <c r="O199" s="2020"/>
      <c r="P199" s="2013"/>
      <c r="Q199" s="2020"/>
      <c r="R199" s="2013"/>
      <c r="S199" s="2020"/>
      <c r="T199" s="2013"/>
      <c r="U199" s="2020"/>
      <c r="V199" s="2013"/>
      <c r="W199" s="2020"/>
      <c r="X199" s="2013"/>
      <c r="Y199" s="2020"/>
      <c r="Z199" s="2013"/>
      <c r="AA199" s="2020"/>
      <c r="AB199" s="2013"/>
      <c r="AC199" s="2020"/>
      <c r="AD199" s="2013"/>
      <c r="AE199" s="2020"/>
      <c r="AF199" s="2013"/>
      <c r="AG199" s="2020"/>
      <c r="AH199" s="2013"/>
      <c r="AI199" s="2020"/>
      <c r="AJ199" s="2013"/>
      <c r="AK199" s="2020"/>
      <c r="AL199" s="2013"/>
      <c r="AM199" s="2106"/>
      <c r="AN199" s="5201"/>
      <c r="AO199" s="5177"/>
      <c r="AP199" s="3494"/>
      <c r="AQ199" s="2020"/>
      <c r="AR199" s="2013"/>
      <c r="AS199" s="2020"/>
      <c r="AT199" s="2106"/>
      <c r="AU199" s="2115"/>
      <c r="AV199" s="2106"/>
      <c r="AW199" s="2115"/>
      <c r="AX199" s="2020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>
      <c r="A200" s="7698"/>
      <c r="B200" s="1342" t="s">
        <v>864</v>
      </c>
      <c r="C200" s="888">
        <f>SUM(D200+E200)</f>
        <v>0</v>
      </c>
      <c r="D200" s="182">
        <f t="shared" si="165"/>
        <v>0</v>
      </c>
      <c r="E200" s="2173">
        <f t="shared" si="165"/>
        <v>0</v>
      </c>
      <c r="F200" s="863"/>
      <c r="G200" s="1944"/>
      <c r="H200" s="863"/>
      <c r="I200" s="1944"/>
      <c r="J200" s="863"/>
      <c r="K200" s="1944"/>
      <c r="L200" s="863"/>
      <c r="M200" s="1944"/>
      <c r="N200" s="863"/>
      <c r="O200" s="1944"/>
      <c r="P200" s="863"/>
      <c r="Q200" s="1944"/>
      <c r="R200" s="863"/>
      <c r="S200" s="1944"/>
      <c r="T200" s="863"/>
      <c r="U200" s="1944"/>
      <c r="V200" s="863"/>
      <c r="W200" s="1944"/>
      <c r="X200" s="863"/>
      <c r="Y200" s="1944"/>
      <c r="Z200" s="863"/>
      <c r="AA200" s="1944"/>
      <c r="AB200" s="863"/>
      <c r="AC200" s="1944"/>
      <c r="AD200" s="863"/>
      <c r="AE200" s="1944"/>
      <c r="AF200" s="863"/>
      <c r="AG200" s="1944"/>
      <c r="AH200" s="863"/>
      <c r="AI200" s="1944"/>
      <c r="AJ200" s="863"/>
      <c r="AK200" s="1944"/>
      <c r="AL200" s="863"/>
      <c r="AM200" s="2174"/>
      <c r="AN200" s="5348"/>
      <c r="AO200" s="5350"/>
      <c r="AP200" s="5368"/>
      <c r="AQ200" s="1944"/>
      <c r="AR200" s="863"/>
      <c r="AS200" s="1944"/>
      <c r="AT200" s="2174"/>
      <c r="AU200" s="183"/>
      <c r="AV200" s="2174"/>
      <c r="AW200" s="183"/>
      <c r="AX200" s="1944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>
      <c r="A201" s="7810" t="s">
        <v>867</v>
      </c>
      <c r="B201" s="7811"/>
      <c r="C201" s="2176"/>
      <c r="D201" s="2177"/>
      <c r="E201" s="2175"/>
      <c r="F201" s="2178"/>
      <c r="G201" s="2179"/>
      <c r="H201" s="2178"/>
      <c r="I201" s="2179"/>
      <c r="J201" s="2178"/>
      <c r="K201" s="2179"/>
      <c r="L201" s="2178"/>
      <c r="M201" s="2179"/>
      <c r="N201" s="2178"/>
      <c r="O201" s="2179"/>
      <c r="P201" s="2178"/>
      <c r="Q201" s="2179"/>
      <c r="R201" s="2178"/>
      <c r="S201" s="2179"/>
      <c r="T201" s="2178"/>
      <c r="U201" s="2179"/>
      <c r="V201" s="2178"/>
      <c r="W201" s="2179"/>
      <c r="X201" s="2178"/>
      <c r="Y201" s="2179"/>
      <c r="Z201" s="2178"/>
      <c r="AA201" s="2179"/>
      <c r="AB201" s="2178"/>
      <c r="AC201" s="2179"/>
      <c r="AD201" s="2178"/>
      <c r="AE201" s="2179"/>
      <c r="AF201" s="2178"/>
      <c r="AG201" s="2179"/>
      <c r="AH201" s="2178"/>
      <c r="AI201" s="2179"/>
      <c r="AJ201" s="2178"/>
      <c r="AK201" s="2179"/>
      <c r="AL201" s="2178"/>
      <c r="AM201" s="2180"/>
      <c r="AN201" s="5362"/>
      <c r="AO201" s="5194"/>
      <c r="AP201" s="5369"/>
      <c r="AQ201" s="2179"/>
      <c r="AR201" s="2178"/>
      <c r="AS201" s="2179"/>
      <c r="AT201" s="2180"/>
      <c r="AU201" s="2182"/>
      <c r="AV201" s="2180"/>
      <c r="AW201" s="2182"/>
      <c r="AX201" s="2179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19"/>
      <c r="CP201" s="1419"/>
      <c r="CQ201" s="1419"/>
      <c r="CR201" s="1419"/>
      <c r="CS201" s="1419"/>
      <c r="CT201" s="1419"/>
      <c r="CU201" s="1419"/>
      <c r="CV201" s="1419"/>
      <c r="CW201" s="1419"/>
      <c r="CX201" s="1419"/>
      <c r="CY201" s="1419"/>
    </row>
    <row r="202" spans="1:103">
      <c r="A202" s="7697" t="s">
        <v>868</v>
      </c>
      <c r="B202" s="2170" t="s">
        <v>869</v>
      </c>
      <c r="C202" s="2171">
        <f t="shared" ref="C202:C241" si="166">SUM(D202+E202)</f>
        <v>0</v>
      </c>
      <c r="D202" s="846">
        <f>SUM(H202+J202+L202+N202+P202+R202+T202+V202+X202+Z202+AB202+AD202+AF202+AH202+AJ202+AL202)</f>
        <v>0</v>
      </c>
      <c r="E202" s="2170">
        <f>SUM(I202+K202+M202+O202+Q202+S202+U202+W202+Y202+AA202+AC202+AE202+AG202+AI202+AK202+AM202)</f>
        <v>0</v>
      </c>
      <c r="F202" s="2183"/>
      <c r="G202" s="2184"/>
      <c r="H202" s="2013"/>
      <c r="I202" s="2020"/>
      <c r="J202" s="2013"/>
      <c r="K202" s="2020"/>
      <c r="L202" s="2013"/>
      <c r="M202" s="2020"/>
      <c r="N202" s="2013"/>
      <c r="O202" s="2020"/>
      <c r="P202" s="2013"/>
      <c r="Q202" s="2020"/>
      <c r="R202" s="2013"/>
      <c r="S202" s="2020"/>
      <c r="T202" s="2013"/>
      <c r="U202" s="2020"/>
      <c r="V202" s="2013"/>
      <c r="W202" s="2020"/>
      <c r="X202" s="2013"/>
      <c r="Y202" s="2020"/>
      <c r="Z202" s="2013"/>
      <c r="AA202" s="2020"/>
      <c r="AB202" s="2013"/>
      <c r="AC202" s="2020"/>
      <c r="AD202" s="2013"/>
      <c r="AE202" s="2020"/>
      <c r="AF202" s="2013"/>
      <c r="AG202" s="2020"/>
      <c r="AH202" s="2013"/>
      <c r="AI202" s="2020"/>
      <c r="AJ202" s="2013"/>
      <c r="AK202" s="2020"/>
      <c r="AL202" s="2013"/>
      <c r="AM202" s="2106"/>
      <c r="AN202" s="5201"/>
      <c r="AO202" s="5177"/>
      <c r="AP202" s="3494"/>
      <c r="AQ202" s="2020"/>
      <c r="AR202" s="2013"/>
      <c r="AS202" s="2020"/>
      <c r="AT202" s="2106"/>
      <c r="AU202" s="2115"/>
      <c r="AV202" s="2106"/>
      <c r="AW202" s="2115"/>
      <c r="AX202" s="2020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>
      <c r="A203" s="7698"/>
      <c r="B203" s="1342" t="s">
        <v>870</v>
      </c>
      <c r="C203" s="642">
        <f t="shared" si="166"/>
        <v>0</v>
      </c>
      <c r="D203" s="147">
        <f>SUM(H203+J203+L203+N203+P203+R203+T203+V203+X203+Z203+AB203+AD203+AF203+AH203+AJ203+AL203)</f>
        <v>0</v>
      </c>
      <c r="E203" s="2162">
        <f>SUM(I203+K203+M203+O203+Q203+S203+U203+W203+Y203+AA203+AC203+AE203+AG203+AI203+AK203+AM203)</f>
        <v>0</v>
      </c>
      <c r="F203" s="643"/>
      <c r="G203" s="2185"/>
      <c r="H203" s="638"/>
      <c r="I203" s="2048"/>
      <c r="J203" s="638"/>
      <c r="K203" s="2048"/>
      <c r="L203" s="863"/>
      <c r="M203" s="1944"/>
      <c r="N203" s="638"/>
      <c r="O203" s="2048"/>
      <c r="P203" s="638"/>
      <c r="Q203" s="2048"/>
      <c r="R203" s="638"/>
      <c r="S203" s="2048"/>
      <c r="T203" s="638"/>
      <c r="U203" s="2048"/>
      <c r="V203" s="638"/>
      <c r="W203" s="2048"/>
      <c r="X203" s="638"/>
      <c r="Y203" s="2048"/>
      <c r="Z203" s="638"/>
      <c r="AA203" s="2048"/>
      <c r="AB203" s="638"/>
      <c r="AC203" s="2048"/>
      <c r="AD203" s="638"/>
      <c r="AE203" s="2048"/>
      <c r="AF203" s="638"/>
      <c r="AG203" s="2048"/>
      <c r="AH203" s="638"/>
      <c r="AI203" s="2048"/>
      <c r="AJ203" s="638"/>
      <c r="AK203" s="2048"/>
      <c r="AL203" s="638"/>
      <c r="AM203" s="37"/>
      <c r="AN203" s="5348"/>
      <c r="AO203" s="5350"/>
      <c r="AP203" s="5368"/>
      <c r="AQ203" s="1944"/>
      <c r="AR203" s="863"/>
      <c r="AS203" s="1944"/>
      <c r="AT203" s="2174"/>
      <c r="AU203" s="183"/>
      <c r="AV203" s="2174"/>
      <c r="AW203" s="183"/>
      <c r="AX203" s="1944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>
      <c r="A204" s="2186" t="s">
        <v>871</v>
      </c>
      <c r="B204" s="2159"/>
      <c r="C204" s="1979">
        <f t="shared" si="166"/>
        <v>0</v>
      </c>
      <c r="D204" s="2037">
        <f t="shared" si="165"/>
        <v>0</v>
      </c>
      <c r="E204" s="2138">
        <f t="shared" si="165"/>
        <v>0</v>
      </c>
      <c r="F204" s="2027"/>
      <c r="G204" s="2030"/>
      <c r="H204" s="2027"/>
      <c r="I204" s="2030"/>
      <c r="J204" s="2027"/>
      <c r="K204" s="2030"/>
      <c r="L204" s="2027"/>
      <c r="M204" s="2030"/>
      <c r="N204" s="2027"/>
      <c r="O204" s="2030"/>
      <c r="P204" s="2027"/>
      <c r="Q204" s="2030"/>
      <c r="R204" s="2027"/>
      <c r="S204" s="2030"/>
      <c r="T204" s="2027"/>
      <c r="U204" s="2030"/>
      <c r="V204" s="2027"/>
      <c r="W204" s="2030"/>
      <c r="X204" s="2027"/>
      <c r="Y204" s="2030"/>
      <c r="Z204" s="2027"/>
      <c r="AA204" s="2030"/>
      <c r="AB204" s="2027"/>
      <c r="AC204" s="2030"/>
      <c r="AD204" s="2027"/>
      <c r="AE204" s="2030"/>
      <c r="AF204" s="2027"/>
      <c r="AG204" s="2030"/>
      <c r="AH204" s="2027"/>
      <c r="AI204" s="2030"/>
      <c r="AJ204" s="2027"/>
      <c r="AK204" s="2030"/>
      <c r="AL204" s="2027"/>
      <c r="AM204" s="2163"/>
      <c r="AN204" s="5349"/>
      <c r="AO204" s="5195"/>
      <c r="AP204" s="5368"/>
      <c r="AQ204" s="2030"/>
      <c r="AR204" s="2027"/>
      <c r="AS204" s="2030"/>
      <c r="AT204" s="2163"/>
      <c r="AU204" s="2164"/>
      <c r="AV204" s="2163"/>
      <c r="AW204" s="2164"/>
      <c r="AX204" s="2030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>
      <c r="A205" s="7697" t="s">
        <v>872</v>
      </c>
      <c r="B205" s="1358" t="s">
        <v>873</v>
      </c>
      <c r="C205" s="2172">
        <f t="shared" si="166"/>
        <v>0</v>
      </c>
      <c r="D205" s="790">
        <f t="shared" si="165"/>
        <v>0</v>
      </c>
      <c r="E205" s="1358">
        <f t="shared" si="165"/>
        <v>0</v>
      </c>
      <c r="F205" s="1926"/>
      <c r="G205" s="1177"/>
      <c r="H205" s="1926"/>
      <c r="I205" s="1177"/>
      <c r="J205" s="1926"/>
      <c r="K205" s="1177"/>
      <c r="L205" s="1926"/>
      <c r="M205" s="1177"/>
      <c r="N205" s="1926"/>
      <c r="O205" s="1177"/>
      <c r="P205" s="1926"/>
      <c r="Q205" s="1177"/>
      <c r="R205" s="1926"/>
      <c r="S205" s="1177"/>
      <c r="T205" s="1926"/>
      <c r="U205" s="1177"/>
      <c r="V205" s="1926"/>
      <c r="W205" s="1177"/>
      <c r="X205" s="1926"/>
      <c r="Y205" s="1177"/>
      <c r="Z205" s="1926"/>
      <c r="AA205" s="1177"/>
      <c r="AB205" s="1926"/>
      <c r="AC205" s="1177"/>
      <c r="AD205" s="1926"/>
      <c r="AE205" s="1177"/>
      <c r="AF205" s="1926"/>
      <c r="AG205" s="1177"/>
      <c r="AH205" s="1926"/>
      <c r="AI205" s="1177"/>
      <c r="AJ205" s="1926"/>
      <c r="AK205" s="1177"/>
      <c r="AL205" s="1926"/>
      <c r="AM205" s="36"/>
      <c r="AN205" s="5202"/>
      <c r="AO205" s="1955"/>
      <c r="AP205" s="5210"/>
      <c r="AQ205" s="2048"/>
      <c r="AR205" s="638"/>
      <c r="AS205" s="2048"/>
      <c r="AT205" s="37"/>
      <c r="AU205" s="2187"/>
      <c r="AV205" s="37"/>
      <c r="AW205" s="2187"/>
      <c r="AX205" s="2048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>
      <c r="A206" s="7758"/>
      <c r="B206" s="1966" t="s">
        <v>874</v>
      </c>
      <c r="C206" s="1274">
        <f t="shared" si="166"/>
        <v>0</v>
      </c>
      <c r="D206" s="2188">
        <f t="shared" si="165"/>
        <v>0</v>
      </c>
      <c r="E206" s="1966">
        <f t="shared" si="165"/>
        <v>0</v>
      </c>
      <c r="F206" s="1163"/>
      <c r="G206" s="1164"/>
      <c r="H206" s="1163"/>
      <c r="I206" s="1164"/>
      <c r="J206" s="1163"/>
      <c r="K206" s="1164"/>
      <c r="L206" s="1163"/>
      <c r="M206" s="1164"/>
      <c r="N206" s="1163"/>
      <c r="O206" s="1164"/>
      <c r="P206" s="1163"/>
      <c r="Q206" s="1164"/>
      <c r="R206" s="1163"/>
      <c r="S206" s="1164"/>
      <c r="T206" s="1163"/>
      <c r="U206" s="1164"/>
      <c r="V206" s="1163"/>
      <c r="W206" s="1164"/>
      <c r="X206" s="1163"/>
      <c r="Y206" s="1164"/>
      <c r="Z206" s="1163"/>
      <c r="AA206" s="1164"/>
      <c r="AB206" s="1163"/>
      <c r="AC206" s="1164"/>
      <c r="AD206" s="1163"/>
      <c r="AE206" s="1164"/>
      <c r="AF206" s="1163"/>
      <c r="AG206" s="1164"/>
      <c r="AH206" s="1163"/>
      <c r="AI206" s="1164"/>
      <c r="AJ206" s="1163"/>
      <c r="AK206" s="1164"/>
      <c r="AL206" s="1163"/>
      <c r="AM206" s="1213"/>
      <c r="AN206" s="5203"/>
      <c r="AO206" s="3883"/>
      <c r="AP206" s="3780"/>
      <c r="AQ206" s="1171"/>
      <c r="AR206" s="1170"/>
      <c r="AS206" s="1171"/>
      <c r="AT206" s="35"/>
      <c r="AU206" s="1174"/>
      <c r="AV206" s="35"/>
      <c r="AW206" s="1174"/>
      <c r="AX206" s="1171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>
      <c r="A207" s="7758"/>
      <c r="B207" s="1966" t="s">
        <v>875</v>
      </c>
      <c r="C207" s="1274">
        <f t="shared" si="166"/>
        <v>0</v>
      </c>
      <c r="D207" s="1355">
        <f t="shared" si="165"/>
        <v>0</v>
      </c>
      <c r="E207" s="1966">
        <f t="shared" si="165"/>
        <v>0</v>
      </c>
      <c r="F207" s="1170"/>
      <c r="G207" s="1171"/>
      <c r="H207" s="1170"/>
      <c r="I207" s="1171"/>
      <c r="J207" s="1170"/>
      <c r="K207" s="1171"/>
      <c r="L207" s="1170"/>
      <c r="M207" s="1171"/>
      <c r="N207" s="1170"/>
      <c r="O207" s="1171"/>
      <c r="P207" s="1170"/>
      <c r="Q207" s="1171"/>
      <c r="R207" s="1170"/>
      <c r="S207" s="1171"/>
      <c r="T207" s="1170"/>
      <c r="U207" s="1171"/>
      <c r="V207" s="1170"/>
      <c r="W207" s="1171"/>
      <c r="X207" s="1170"/>
      <c r="Y207" s="1171"/>
      <c r="Z207" s="1170"/>
      <c r="AA207" s="1171"/>
      <c r="AB207" s="1170"/>
      <c r="AC207" s="1171"/>
      <c r="AD207" s="1170"/>
      <c r="AE207" s="1171"/>
      <c r="AF207" s="1170"/>
      <c r="AG207" s="1171"/>
      <c r="AH207" s="1170"/>
      <c r="AI207" s="1171"/>
      <c r="AJ207" s="1170"/>
      <c r="AK207" s="1171"/>
      <c r="AL207" s="1170"/>
      <c r="AM207" s="35"/>
      <c r="AN207" s="5236"/>
      <c r="AO207" s="1220"/>
      <c r="AP207" s="1172"/>
      <c r="AQ207" s="1171"/>
      <c r="AR207" s="1170"/>
      <c r="AS207" s="1171"/>
      <c r="AT207" s="35"/>
      <c r="AU207" s="1174"/>
      <c r="AV207" s="35"/>
      <c r="AW207" s="1174"/>
      <c r="AX207" s="1171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>
      <c r="A208" s="7758"/>
      <c r="B208" s="2189" t="s">
        <v>876</v>
      </c>
      <c r="C208" s="1274">
        <f t="shared" si="166"/>
        <v>0</v>
      </c>
      <c r="D208" s="173"/>
      <c r="E208" s="1966">
        <f>SUM(K208+M208+O208+Q208+S208+U208+W208+Y208+AA208+AC208+AE208+AG208+AI208+AK208+AM208)</f>
        <v>0</v>
      </c>
      <c r="F208" s="1316"/>
      <c r="G208" s="1280"/>
      <c r="H208" s="1316"/>
      <c r="I208" s="1280"/>
      <c r="J208" s="1316"/>
      <c r="K208" s="1164"/>
      <c r="L208" s="1316"/>
      <c r="M208" s="1164"/>
      <c r="N208" s="1316"/>
      <c r="O208" s="1164"/>
      <c r="P208" s="1316"/>
      <c r="Q208" s="1164"/>
      <c r="R208" s="1316"/>
      <c r="S208" s="1164"/>
      <c r="T208" s="1316"/>
      <c r="U208" s="1164"/>
      <c r="V208" s="1316"/>
      <c r="W208" s="1164"/>
      <c r="X208" s="1316"/>
      <c r="Y208" s="1164"/>
      <c r="Z208" s="1316"/>
      <c r="AA208" s="1164"/>
      <c r="AB208" s="1316"/>
      <c r="AC208" s="1164"/>
      <c r="AD208" s="5507"/>
      <c r="AE208" s="2644"/>
      <c r="AF208" s="5507"/>
      <c r="AG208" s="2644"/>
      <c r="AH208" s="5507"/>
      <c r="AI208" s="2644"/>
      <c r="AJ208" s="5507"/>
      <c r="AK208" s="2644"/>
      <c r="AL208" s="5507"/>
      <c r="AM208" s="5508"/>
      <c r="AN208" s="5509"/>
      <c r="AO208" s="3883"/>
      <c r="AP208" s="4039"/>
      <c r="AQ208" s="1164"/>
      <c r="AR208" s="1163"/>
      <c r="AS208" s="1164"/>
      <c r="AT208" s="1316"/>
      <c r="AU208" s="877"/>
      <c r="AV208" s="1213"/>
      <c r="AW208" s="5510"/>
      <c r="AX208" s="3883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>
      <c r="A209" s="7758"/>
      <c r="B209" s="1966" t="s">
        <v>877</v>
      </c>
      <c r="C209" s="1274">
        <f t="shared" si="166"/>
        <v>0</v>
      </c>
      <c r="D209" s="790">
        <f t="shared" ref="D209:E217" si="174">SUM(F209+H209+J209+L209+N209+P209+R209+T209+V209+X209+Z209+AB209+AD209+AF209+AH209+AJ209+AL209)</f>
        <v>0</v>
      </c>
      <c r="E209" s="1966">
        <f t="shared" si="174"/>
        <v>0</v>
      </c>
      <c r="F209" s="1926"/>
      <c r="G209" s="1177"/>
      <c r="H209" s="1926"/>
      <c r="I209" s="1177"/>
      <c r="J209" s="1926"/>
      <c r="K209" s="1177"/>
      <c r="L209" s="1926"/>
      <c r="M209" s="1177"/>
      <c r="N209" s="1926"/>
      <c r="O209" s="1177"/>
      <c r="P209" s="1926"/>
      <c r="Q209" s="1177"/>
      <c r="R209" s="1926"/>
      <c r="S209" s="1177"/>
      <c r="T209" s="1926"/>
      <c r="U209" s="1177"/>
      <c r="V209" s="1926"/>
      <c r="W209" s="1177"/>
      <c r="X209" s="1926"/>
      <c r="Y209" s="1177"/>
      <c r="Z209" s="1926"/>
      <c r="AA209" s="1177"/>
      <c r="AB209" s="1926"/>
      <c r="AC209" s="1177"/>
      <c r="AD209" s="1926"/>
      <c r="AE209" s="1177"/>
      <c r="AF209" s="1926"/>
      <c r="AG209" s="1177"/>
      <c r="AH209" s="1926"/>
      <c r="AI209" s="1177"/>
      <c r="AJ209" s="1926"/>
      <c r="AK209" s="1177"/>
      <c r="AL209" s="1926"/>
      <c r="AM209" s="36"/>
      <c r="AN209" s="5202"/>
      <c r="AO209" s="1955"/>
      <c r="AP209" s="5210"/>
      <c r="AQ209" s="1177"/>
      <c r="AR209" s="1926"/>
      <c r="AS209" s="1177"/>
      <c r="AT209" s="36"/>
      <c r="AU209" s="748"/>
      <c r="AV209" s="36"/>
      <c r="AW209" s="748"/>
      <c r="AX209" s="1177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>
      <c r="A210" s="7758"/>
      <c r="B210" s="38" t="s">
        <v>878</v>
      </c>
      <c r="C210" s="1274">
        <f t="shared" si="166"/>
        <v>0</v>
      </c>
      <c r="D210" s="2188">
        <f t="shared" si="174"/>
        <v>0</v>
      </c>
      <c r="E210" s="1966">
        <f t="shared" si="174"/>
        <v>0</v>
      </c>
      <c r="F210" s="1163"/>
      <c r="G210" s="1164"/>
      <c r="H210" s="1163"/>
      <c r="I210" s="1164"/>
      <c r="J210" s="1163"/>
      <c r="K210" s="1164"/>
      <c r="L210" s="1163"/>
      <c r="M210" s="1164"/>
      <c r="N210" s="1163"/>
      <c r="O210" s="1164"/>
      <c r="P210" s="1163"/>
      <c r="Q210" s="1164"/>
      <c r="R210" s="1163"/>
      <c r="S210" s="1164"/>
      <c r="T210" s="1163"/>
      <c r="U210" s="1164"/>
      <c r="V210" s="1163"/>
      <c r="W210" s="1164"/>
      <c r="X210" s="1163"/>
      <c r="Y210" s="1164"/>
      <c r="Z210" s="1163"/>
      <c r="AA210" s="1164"/>
      <c r="AB210" s="1163"/>
      <c r="AC210" s="1164"/>
      <c r="AD210" s="1163"/>
      <c r="AE210" s="1164"/>
      <c r="AF210" s="1163"/>
      <c r="AG210" s="1164"/>
      <c r="AH210" s="1163"/>
      <c r="AI210" s="1164"/>
      <c r="AJ210" s="1163"/>
      <c r="AK210" s="1164"/>
      <c r="AL210" s="1163"/>
      <c r="AM210" s="1213"/>
      <c r="AN210" s="5203"/>
      <c r="AO210" s="3883"/>
      <c r="AP210" s="3780"/>
      <c r="AQ210" s="2048"/>
      <c r="AR210" s="638"/>
      <c r="AS210" s="2048"/>
      <c r="AT210" s="37"/>
      <c r="AU210" s="2187"/>
      <c r="AV210" s="37"/>
      <c r="AW210" s="2187"/>
      <c r="AX210" s="2048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>
      <c r="A211" s="7758"/>
      <c r="B211" s="2190" t="s">
        <v>879</v>
      </c>
      <c r="C211" s="1274">
        <f t="shared" si="166"/>
        <v>0</v>
      </c>
      <c r="D211" s="2188">
        <f t="shared" si="174"/>
        <v>0</v>
      </c>
      <c r="E211" s="1966">
        <f t="shared" si="174"/>
        <v>0</v>
      </c>
      <c r="F211" s="1163"/>
      <c r="G211" s="1164"/>
      <c r="H211" s="1163"/>
      <c r="I211" s="1164"/>
      <c r="J211" s="1163"/>
      <c r="K211" s="1164"/>
      <c r="L211" s="1163"/>
      <c r="M211" s="1164"/>
      <c r="N211" s="1163"/>
      <c r="O211" s="1164"/>
      <c r="P211" s="1163"/>
      <c r="Q211" s="1164"/>
      <c r="R211" s="1163"/>
      <c r="S211" s="1164"/>
      <c r="T211" s="1163"/>
      <c r="U211" s="1164"/>
      <c r="V211" s="1163"/>
      <c r="W211" s="1164"/>
      <c r="X211" s="1163"/>
      <c r="Y211" s="1164"/>
      <c r="Z211" s="1163"/>
      <c r="AA211" s="1164"/>
      <c r="AB211" s="1163"/>
      <c r="AC211" s="1164"/>
      <c r="AD211" s="1163"/>
      <c r="AE211" s="1164"/>
      <c r="AF211" s="1163"/>
      <c r="AG211" s="1164"/>
      <c r="AH211" s="1163"/>
      <c r="AI211" s="1164"/>
      <c r="AJ211" s="1163"/>
      <c r="AK211" s="1164"/>
      <c r="AL211" s="1163"/>
      <c r="AM211" s="1213"/>
      <c r="AN211" s="5203"/>
      <c r="AO211" s="3883"/>
      <c r="AP211" s="3780"/>
      <c r="AQ211" s="1171"/>
      <c r="AR211" s="1170"/>
      <c r="AS211" s="1171"/>
      <c r="AT211" s="35"/>
      <c r="AU211" s="1174"/>
      <c r="AV211" s="35"/>
      <c r="AW211" s="1174"/>
      <c r="AX211" s="1171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>
      <c r="A212" s="7698"/>
      <c r="B212" s="39" t="s">
        <v>880</v>
      </c>
      <c r="C212" s="1354">
        <f t="shared" si="166"/>
        <v>0</v>
      </c>
      <c r="D212" s="1355">
        <f>SUM(H212+J212+L212+N212+P212+R212+T212+V212+X212+Z212+AB212+AD212+AF212+AH212+AJ212+AL212)</f>
        <v>0</v>
      </c>
      <c r="E212" s="1356">
        <f>SUM(I212+K212+M212+O212+Q212+S212+U212+W212+Y212+AA212+AC212+AE212+AG212+AI212+AK212+AM212)</f>
        <v>0</v>
      </c>
      <c r="F212" s="2191"/>
      <c r="G212" s="2192"/>
      <c r="H212" s="1170"/>
      <c r="I212" s="1171"/>
      <c r="J212" s="1170"/>
      <c r="K212" s="1171"/>
      <c r="L212" s="1170"/>
      <c r="M212" s="1171"/>
      <c r="N212" s="1170"/>
      <c r="O212" s="1171"/>
      <c r="P212" s="1170"/>
      <c r="Q212" s="1171"/>
      <c r="R212" s="1170"/>
      <c r="S212" s="1171"/>
      <c r="T212" s="1170"/>
      <c r="U212" s="1171"/>
      <c r="V212" s="1170"/>
      <c r="W212" s="1171"/>
      <c r="X212" s="1170"/>
      <c r="Y212" s="1171"/>
      <c r="Z212" s="1170"/>
      <c r="AA212" s="1171"/>
      <c r="AB212" s="1170"/>
      <c r="AC212" s="1171"/>
      <c r="AD212" s="1170"/>
      <c r="AE212" s="1171"/>
      <c r="AF212" s="1170"/>
      <c r="AG212" s="1171"/>
      <c r="AH212" s="1170"/>
      <c r="AI212" s="1171"/>
      <c r="AJ212" s="1170"/>
      <c r="AK212" s="1171"/>
      <c r="AL212" s="1170"/>
      <c r="AM212" s="35"/>
      <c r="AN212" s="5236"/>
      <c r="AO212" s="1220"/>
      <c r="AP212" s="1172"/>
      <c r="AQ212" s="1183"/>
      <c r="AR212" s="1179"/>
      <c r="AS212" s="1183"/>
      <c r="AT212" s="1218"/>
      <c r="AU212" s="1110"/>
      <c r="AV212" s="1218"/>
      <c r="AW212" s="1110"/>
      <c r="AX212" s="1183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>
      <c r="A213" s="7697" t="s">
        <v>881</v>
      </c>
      <c r="B213" s="2193" t="s">
        <v>882</v>
      </c>
      <c r="C213" s="2171">
        <f t="shared" si="166"/>
        <v>0</v>
      </c>
      <c r="D213" s="846">
        <f t="shared" si="174"/>
        <v>0</v>
      </c>
      <c r="E213" s="2170">
        <f t="shared" si="174"/>
        <v>0</v>
      </c>
      <c r="F213" s="2013"/>
      <c r="G213" s="2020"/>
      <c r="H213" s="2013"/>
      <c r="I213" s="2020"/>
      <c r="J213" s="2013"/>
      <c r="K213" s="2020"/>
      <c r="L213" s="2013"/>
      <c r="M213" s="2020"/>
      <c r="N213" s="2013"/>
      <c r="O213" s="2020"/>
      <c r="P213" s="2013"/>
      <c r="Q213" s="2020"/>
      <c r="R213" s="2013"/>
      <c r="S213" s="2020"/>
      <c r="T213" s="2013"/>
      <c r="U213" s="2020"/>
      <c r="V213" s="2013"/>
      <c r="W213" s="2020"/>
      <c r="X213" s="2013"/>
      <c r="Y213" s="2020"/>
      <c r="Z213" s="2013"/>
      <c r="AA213" s="2020"/>
      <c r="AB213" s="2013"/>
      <c r="AC213" s="2020"/>
      <c r="AD213" s="2013"/>
      <c r="AE213" s="2020"/>
      <c r="AF213" s="2013"/>
      <c r="AG213" s="2020"/>
      <c r="AH213" s="2013"/>
      <c r="AI213" s="2020"/>
      <c r="AJ213" s="2013"/>
      <c r="AK213" s="2020"/>
      <c r="AL213" s="2013"/>
      <c r="AM213" s="2106"/>
      <c r="AN213" s="5201"/>
      <c r="AO213" s="5177"/>
      <c r="AP213" s="3494"/>
      <c r="AQ213" s="2010"/>
      <c r="AR213" s="2005"/>
      <c r="AS213" s="2010"/>
      <c r="AT213" s="2194"/>
      <c r="AU213" s="2195"/>
      <c r="AV213" s="2194"/>
      <c r="AW213" s="2195"/>
      <c r="AX213" s="2010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>
      <c r="A214" s="7758"/>
      <c r="B214" s="1966" t="s">
        <v>883</v>
      </c>
      <c r="C214" s="1274">
        <f t="shared" si="166"/>
        <v>0</v>
      </c>
      <c r="D214" s="2188">
        <f>SUM(F214+H214+J214+L214+N214+P214+R214+T214+V214+X214+Z214+AB214+AD214+AF214+AH214+AJ214+AL214)</f>
        <v>0</v>
      </c>
      <c r="E214" s="1966">
        <f t="shared" si="174"/>
        <v>0</v>
      </c>
      <c r="F214" s="1163"/>
      <c r="G214" s="1164"/>
      <c r="H214" s="1163"/>
      <c r="I214" s="1164"/>
      <c r="J214" s="1163"/>
      <c r="K214" s="1164"/>
      <c r="L214" s="1163"/>
      <c r="M214" s="1164"/>
      <c r="N214" s="1163"/>
      <c r="O214" s="1164"/>
      <c r="P214" s="1163"/>
      <c r="Q214" s="1164"/>
      <c r="R214" s="1163"/>
      <c r="S214" s="1164"/>
      <c r="T214" s="1163"/>
      <c r="U214" s="1164"/>
      <c r="V214" s="1163"/>
      <c r="W214" s="1164"/>
      <c r="X214" s="1163"/>
      <c r="Y214" s="1164"/>
      <c r="Z214" s="1163"/>
      <c r="AA214" s="1164"/>
      <c r="AB214" s="1163"/>
      <c r="AC214" s="1164"/>
      <c r="AD214" s="1163"/>
      <c r="AE214" s="1164"/>
      <c r="AF214" s="1163"/>
      <c r="AG214" s="1164"/>
      <c r="AH214" s="1163"/>
      <c r="AI214" s="1164"/>
      <c r="AJ214" s="1163"/>
      <c r="AK214" s="1164"/>
      <c r="AL214" s="1163"/>
      <c r="AM214" s="1213"/>
      <c r="AN214" s="5203"/>
      <c r="AO214" s="3883"/>
      <c r="AP214" s="3780"/>
      <c r="AQ214" s="1171"/>
      <c r="AR214" s="1170"/>
      <c r="AS214" s="1171"/>
      <c r="AT214" s="35"/>
      <c r="AU214" s="1174"/>
      <c r="AV214" s="35"/>
      <c r="AW214" s="1174"/>
      <c r="AX214" s="1171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>
      <c r="A215" s="7758"/>
      <c r="B215" s="1356" t="s">
        <v>884</v>
      </c>
      <c r="C215" s="1354">
        <f t="shared" si="166"/>
        <v>0</v>
      </c>
      <c r="D215" s="1355">
        <f>SUM(F215+H215+J215+L215+N215+P215+R215+T215+V215+X215+Z215+AB215+AD215+AF215+AH215+AJ215+AL215)</f>
        <v>0</v>
      </c>
      <c r="E215" s="1356">
        <f>SUM(G215+I215+K215+M215+O215+Q215+S215+U215+W215+Y215+AA215+AC215+AE215+AG215+AI215+AK215+AM215)</f>
        <v>0</v>
      </c>
      <c r="F215" s="1170"/>
      <c r="G215" s="1171"/>
      <c r="H215" s="1170"/>
      <c r="I215" s="1171"/>
      <c r="J215" s="1170"/>
      <c r="K215" s="1171"/>
      <c r="L215" s="1170"/>
      <c r="M215" s="1171"/>
      <c r="N215" s="1170"/>
      <c r="O215" s="1171"/>
      <c r="P215" s="1170"/>
      <c r="Q215" s="1171"/>
      <c r="R215" s="1170"/>
      <c r="S215" s="1171"/>
      <c r="T215" s="1170"/>
      <c r="U215" s="1171"/>
      <c r="V215" s="1170"/>
      <c r="W215" s="1171"/>
      <c r="X215" s="1170"/>
      <c r="Y215" s="1171"/>
      <c r="Z215" s="1170"/>
      <c r="AA215" s="1171"/>
      <c r="AB215" s="1170"/>
      <c r="AC215" s="1171"/>
      <c r="AD215" s="1170"/>
      <c r="AE215" s="1171"/>
      <c r="AF215" s="1170"/>
      <c r="AG215" s="1171"/>
      <c r="AH215" s="1170"/>
      <c r="AI215" s="1171"/>
      <c r="AJ215" s="1170"/>
      <c r="AK215" s="1171"/>
      <c r="AL215" s="1170"/>
      <c r="AM215" s="35"/>
      <c r="AN215" s="5236"/>
      <c r="AO215" s="1220"/>
      <c r="AP215" s="1172"/>
      <c r="AQ215" s="1171"/>
      <c r="AR215" s="1170"/>
      <c r="AS215" s="1171"/>
      <c r="AT215" s="35"/>
      <c r="AU215" s="1174"/>
      <c r="AV215" s="35"/>
      <c r="AW215" s="1174"/>
      <c r="AX215" s="1171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>
      <c r="A216" s="7758"/>
      <c r="B216" s="1356" t="s">
        <v>885</v>
      </c>
      <c r="C216" s="1354">
        <f t="shared" si="166"/>
        <v>0</v>
      </c>
      <c r="D216" s="1355">
        <f>SUM(F216+H216+J216+L216+N216+P216+R216+T216+V216+X216+Z216+AB216+AD216+AF216+AH216+AJ216+AL216)</f>
        <v>0</v>
      </c>
      <c r="E216" s="1356">
        <f>SUM(G216+I216+K216+M216+O216+Q216+S216+U216+W216+Y216+AA216+AC216+AE216+AG216+AI216+AK216+AM216)</f>
        <v>0</v>
      </c>
      <c r="F216" s="1170"/>
      <c r="G216" s="1171"/>
      <c r="H216" s="1170"/>
      <c r="I216" s="1171"/>
      <c r="J216" s="1170"/>
      <c r="K216" s="1171"/>
      <c r="L216" s="1170"/>
      <c r="M216" s="1171"/>
      <c r="N216" s="1170"/>
      <c r="O216" s="1171"/>
      <c r="P216" s="1170"/>
      <c r="Q216" s="1171"/>
      <c r="R216" s="1170"/>
      <c r="S216" s="1171"/>
      <c r="T216" s="1170"/>
      <c r="U216" s="1171"/>
      <c r="V216" s="1170"/>
      <c r="W216" s="1171"/>
      <c r="X216" s="1170"/>
      <c r="Y216" s="1171"/>
      <c r="Z216" s="1170"/>
      <c r="AA216" s="1171"/>
      <c r="AB216" s="1170"/>
      <c r="AC216" s="1171"/>
      <c r="AD216" s="1170"/>
      <c r="AE216" s="1171"/>
      <c r="AF216" s="1170"/>
      <c r="AG216" s="1171"/>
      <c r="AH216" s="1170"/>
      <c r="AI216" s="1171"/>
      <c r="AJ216" s="1170"/>
      <c r="AK216" s="1171"/>
      <c r="AL216" s="1170"/>
      <c r="AM216" s="35"/>
      <c r="AN216" s="5236"/>
      <c r="AO216" s="1220"/>
      <c r="AP216" s="1172"/>
      <c r="AQ216" s="1171"/>
      <c r="AR216" s="1170"/>
      <c r="AS216" s="1171"/>
      <c r="AT216" s="35"/>
      <c r="AU216" s="1174"/>
      <c r="AV216" s="35"/>
      <c r="AW216" s="1174"/>
      <c r="AX216" s="1171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>
      <c r="A217" s="7698"/>
      <c r="B217" s="1342" t="s">
        <v>886</v>
      </c>
      <c r="C217" s="1343">
        <f t="shared" si="166"/>
        <v>0</v>
      </c>
      <c r="D217" s="1344">
        <f>SUM(F217+H217+J217+L217+N217+P217+R217+T217+V217+X217+Z217+AB217+AD217+AF217+AH217+AJ217+AL217)</f>
        <v>0</v>
      </c>
      <c r="E217" s="1342">
        <f t="shared" si="174"/>
        <v>0</v>
      </c>
      <c r="F217" s="1179"/>
      <c r="G217" s="1183"/>
      <c r="H217" s="1179"/>
      <c r="I217" s="1183"/>
      <c r="J217" s="1179"/>
      <c r="K217" s="1183"/>
      <c r="L217" s="1179"/>
      <c r="M217" s="1183"/>
      <c r="N217" s="1179"/>
      <c r="O217" s="1183"/>
      <c r="P217" s="1179"/>
      <c r="Q217" s="1183"/>
      <c r="R217" s="1179"/>
      <c r="S217" s="1183"/>
      <c r="T217" s="1179"/>
      <c r="U217" s="1183"/>
      <c r="V217" s="1179"/>
      <c r="W217" s="1183"/>
      <c r="X217" s="1179"/>
      <c r="Y217" s="1183"/>
      <c r="Z217" s="1179"/>
      <c r="AA217" s="1183"/>
      <c r="AB217" s="1179"/>
      <c r="AC217" s="1183"/>
      <c r="AD217" s="1179"/>
      <c r="AE217" s="1183"/>
      <c r="AF217" s="1179"/>
      <c r="AG217" s="1183"/>
      <c r="AH217" s="1179"/>
      <c r="AI217" s="1183"/>
      <c r="AJ217" s="1179"/>
      <c r="AK217" s="1183"/>
      <c r="AL217" s="1179"/>
      <c r="AM217" s="1218"/>
      <c r="AN217" s="5237"/>
      <c r="AO217" s="1214"/>
      <c r="AP217" s="1184"/>
      <c r="AQ217" s="1183"/>
      <c r="AR217" s="1179"/>
      <c r="AS217" s="1183"/>
      <c r="AT217" s="1218"/>
      <c r="AU217" s="1110"/>
      <c r="AV217" s="1218"/>
      <c r="AW217" s="1110"/>
      <c r="AX217" s="1183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>
      <c r="A218" s="7697" t="s">
        <v>887</v>
      </c>
      <c r="B218" s="2170" t="s">
        <v>888</v>
      </c>
      <c r="C218" s="2171">
        <f t="shared" si="166"/>
        <v>0</v>
      </c>
      <c r="D218" s="846">
        <f>SUM(F218+H218+J218+L218+N218)</f>
        <v>0</v>
      </c>
      <c r="E218" s="2170">
        <f t="shared" ref="D218:E221" si="189">SUM(G218+I218+K218+M218+O218)</f>
        <v>0</v>
      </c>
      <c r="F218" s="2013"/>
      <c r="G218" s="2020"/>
      <c r="H218" s="2013"/>
      <c r="I218" s="2020"/>
      <c r="J218" s="2013"/>
      <c r="K218" s="2020"/>
      <c r="L218" s="2013"/>
      <c r="M218" s="2020"/>
      <c r="N218" s="2013"/>
      <c r="O218" s="2020"/>
      <c r="P218" s="2196"/>
      <c r="Q218" s="2197"/>
      <c r="R218" s="2197"/>
      <c r="S218" s="2197"/>
      <c r="T218" s="2197"/>
      <c r="U218" s="2197"/>
      <c r="V218" s="2197"/>
      <c r="W218" s="2197"/>
      <c r="X218" s="2197"/>
      <c r="Y218" s="2197"/>
      <c r="Z218" s="2197"/>
      <c r="AA218" s="2197"/>
      <c r="AB218" s="2197"/>
      <c r="AC218" s="2197"/>
      <c r="AD218" s="2197"/>
      <c r="AE218" s="2197"/>
      <c r="AF218" s="2197"/>
      <c r="AG218" s="2197"/>
      <c r="AH218" s="2197"/>
      <c r="AI218" s="2197"/>
      <c r="AJ218" s="2197"/>
      <c r="AK218" s="2197"/>
      <c r="AL218" s="2197"/>
      <c r="AM218" s="2198"/>
      <c r="AN218" s="5201"/>
      <c r="AO218" s="5371"/>
      <c r="AP218" s="3494"/>
      <c r="AQ218" s="2010"/>
      <c r="AR218" s="2005"/>
      <c r="AS218" s="2010"/>
      <c r="AT218" s="2194"/>
      <c r="AU218" s="2195"/>
      <c r="AV218" s="2194"/>
      <c r="AW218" s="2195"/>
      <c r="AX218" s="2010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>
      <c r="A219" s="7758"/>
      <c r="B219" s="1966" t="s">
        <v>889</v>
      </c>
      <c r="C219" s="1274">
        <f t="shared" si="166"/>
        <v>0</v>
      </c>
      <c r="D219" s="2188">
        <f>SUM(F219+H219+J219+L219+N219)</f>
        <v>0</v>
      </c>
      <c r="E219" s="1966">
        <f t="shared" si="189"/>
        <v>0</v>
      </c>
      <c r="F219" s="1163"/>
      <c r="G219" s="1164"/>
      <c r="H219" s="1163"/>
      <c r="I219" s="1164"/>
      <c r="J219" s="1163"/>
      <c r="K219" s="1164"/>
      <c r="L219" s="1163"/>
      <c r="M219" s="1164"/>
      <c r="N219" s="1163"/>
      <c r="O219" s="1164"/>
      <c r="P219" s="644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03"/>
      <c r="AO219" s="5372"/>
      <c r="AP219" s="3780"/>
      <c r="AQ219" s="1171"/>
      <c r="AR219" s="1170"/>
      <c r="AS219" s="1171"/>
      <c r="AT219" s="35"/>
      <c r="AU219" s="1174"/>
      <c r="AV219" s="35"/>
      <c r="AW219" s="1174"/>
      <c r="AX219" s="1171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>
      <c r="A220" s="7758"/>
      <c r="B220" s="1966" t="s">
        <v>890</v>
      </c>
      <c r="C220" s="1274">
        <f t="shared" si="166"/>
        <v>0</v>
      </c>
      <c r="D220" s="2188">
        <f t="shared" si="189"/>
        <v>0</v>
      </c>
      <c r="E220" s="1966">
        <f t="shared" si="189"/>
        <v>0</v>
      </c>
      <c r="F220" s="1163"/>
      <c r="G220" s="1164"/>
      <c r="H220" s="1163"/>
      <c r="I220" s="1164"/>
      <c r="J220" s="1163"/>
      <c r="K220" s="1164"/>
      <c r="L220" s="1163"/>
      <c r="M220" s="1164"/>
      <c r="N220" s="1163"/>
      <c r="O220" s="1164"/>
      <c r="P220" s="644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03"/>
      <c r="AO220" s="5372"/>
      <c r="AP220" s="3780"/>
      <c r="AQ220" s="1171"/>
      <c r="AR220" s="1170"/>
      <c r="AS220" s="1171"/>
      <c r="AT220" s="35"/>
      <c r="AU220" s="1174"/>
      <c r="AV220" s="35"/>
      <c r="AW220" s="1174"/>
      <c r="AX220" s="1171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>
      <c r="A221" s="7698"/>
      <c r="B221" s="1342" t="s">
        <v>891</v>
      </c>
      <c r="C221" s="1343">
        <f t="shared" si="166"/>
        <v>0</v>
      </c>
      <c r="D221" s="1344">
        <f t="shared" si="189"/>
        <v>0</v>
      </c>
      <c r="E221" s="1342">
        <f t="shared" si="189"/>
        <v>0</v>
      </c>
      <c r="F221" s="1179"/>
      <c r="G221" s="1183"/>
      <c r="H221" s="1179"/>
      <c r="I221" s="1183"/>
      <c r="J221" s="1179"/>
      <c r="K221" s="1183"/>
      <c r="L221" s="1179"/>
      <c r="M221" s="1183"/>
      <c r="N221" s="1179"/>
      <c r="O221" s="1183"/>
      <c r="P221" s="2201"/>
      <c r="Q221" s="2202"/>
      <c r="R221" s="2202"/>
      <c r="S221" s="2202"/>
      <c r="T221" s="2202"/>
      <c r="U221" s="2202"/>
      <c r="V221" s="2202"/>
      <c r="W221" s="2202"/>
      <c r="X221" s="2202"/>
      <c r="Y221" s="2202"/>
      <c r="Z221" s="2202"/>
      <c r="AA221" s="2202"/>
      <c r="AB221" s="2202"/>
      <c r="AC221" s="2202"/>
      <c r="AD221" s="2202"/>
      <c r="AE221" s="2202"/>
      <c r="AF221" s="2202"/>
      <c r="AG221" s="2202"/>
      <c r="AH221" s="2202"/>
      <c r="AI221" s="2202"/>
      <c r="AJ221" s="2202"/>
      <c r="AK221" s="2202"/>
      <c r="AL221" s="2202"/>
      <c r="AM221" s="2203"/>
      <c r="AN221" s="5237"/>
      <c r="AO221" s="5373"/>
      <c r="AP221" s="1184"/>
      <c r="AQ221" s="1183"/>
      <c r="AR221" s="1179"/>
      <c r="AS221" s="1183"/>
      <c r="AT221" s="1218"/>
      <c r="AU221" s="1110"/>
      <c r="AV221" s="1218"/>
      <c r="AW221" s="1110"/>
      <c r="AX221" s="1183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>
      <c r="A222" s="7697" t="s">
        <v>892</v>
      </c>
      <c r="B222" s="2204" t="s">
        <v>893</v>
      </c>
      <c r="C222" s="2172">
        <f t="shared" si="166"/>
        <v>0</v>
      </c>
      <c r="D222" s="790">
        <f t="shared" ref="D222:E241" si="195">SUM(F222+H222+J222+L222+N222+P222+R222+T222+V222+X222+Z222+AB222+AD222+AF222+AH222+AJ222+AL222)</f>
        <v>0</v>
      </c>
      <c r="E222" s="1358">
        <f t="shared" si="195"/>
        <v>0</v>
      </c>
      <c r="F222" s="1926"/>
      <c r="G222" s="1177"/>
      <c r="H222" s="1926"/>
      <c r="I222" s="1177"/>
      <c r="J222" s="1926"/>
      <c r="K222" s="1177"/>
      <c r="L222" s="1926"/>
      <c r="M222" s="1177"/>
      <c r="N222" s="1926"/>
      <c r="O222" s="1177"/>
      <c r="P222" s="1926"/>
      <c r="Q222" s="1177"/>
      <c r="R222" s="1926"/>
      <c r="S222" s="1177"/>
      <c r="T222" s="1926"/>
      <c r="U222" s="1177"/>
      <c r="V222" s="1926"/>
      <c r="W222" s="1177"/>
      <c r="X222" s="1926"/>
      <c r="Y222" s="1177"/>
      <c r="Z222" s="1926"/>
      <c r="AA222" s="1177"/>
      <c r="AB222" s="1926"/>
      <c r="AC222" s="1177"/>
      <c r="AD222" s="1926"/>
      <c r="AE222" s="1177"/>
      <c r="AF222" s="1926"/>
      <c r="AG222" s="1177"/>
      <c r="AH222" s="1926"/>
      <c r="AI222" s="1177"/>
      <c r="AJ222" s="1926"/>
      <c r="AK222" s="1177"/>
      <c r="AL222" s="1926"/>
      <c r="AM222" s="785"/>
      <c r="AN222" s="5202"/>
      <c r="AO222" s="5177"/>
      <c r="AP222" s="3494"/>
      <c r="AQ222" s="1177"/>
      <c r="AR222" s="1926"/>
      <c r="AS222" s="1177"/>
      <c r="AT222" s="36"/>
      <c r="AU222" s="748"/>
      <c r="AV222" s="2155"/>
      <c r="AW222" s="748"/>
      <c r="AX222" s="1177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>
      <c r="A223" s="7758"/>
      <c r="B223" s="2205" t="s">
        <v>894</v>
      </c>
      <c r="C223" s="1274">
        <f t="shared" si="166"/>
        <v>0</v>
      </c>
      <c r="D223" s="2188">
        <f t="shared" si="195"/>
        <v>0</v>
      </c>
      <c r="E223" s="1966">
        <f t="shared" si="195"/>
        <v>0</v>
      </c>
      <c r="F223" s="1163"/>
      <c r="G223" s="1164"/>
      <c r="H223" s="1163"/>
      <c r="I223" s="1164"/>
      <c r="J223" s="1163"/>
      <c r="K223" s="1164"/>
      <c r="L223" s="1163"/>
      <c r="M223" s="1164"/>
      <c r="N223" s="1163"/>
      <c r="O223" s="1164"/>
      <c r="P223" s="1163"/>
      <c r="Q223" s="1164"/>
      <c r="R223" s="1163"/>
      <c r="S223" s="1164"/>
      <c r="T223" s="1163"/>
      <c r="U223" s="1164"/>
      <c r="V223" s="1163"/>
      <c r="W223" s="1164"/>
      <c r="X223" s="1163"/>
      <c r="Y223" s="1164"/>
      <c r="Z223" s="1163"/>
      <c r="AA223" s="1164"/>
      <c r="AB223" s="1163"/>
      <c r="AC223" s="1164"/>
      <c r="AD223" s="1163"/>
      <c r="AE223" s="1164"/>
      <c r="AF223" s="1163"/>
      <c r="AG223" s="1164"/>
      <c r="AH223" s="1163"/>
      <c r="AI223" s="1164"/>
      <c r="AJ223" s="1163"/>
      <c r="AK223" s="1164"/>
      <c r="AL223" s="1163"/>
      <c r="AM223" s="1920"/>
      <c r="AN223" s="5203"/>
      <c r="AO223" s="3883"/>
      <c r="AP223" s="3780"/>
      <c r="AQ223" s="1164"/>
      <c r="AR223" s="1163"/>
      <c r="AS223" s="1164"/>
      <c r="AT223" s="1213"/>
      <c r="AU223" s="877"/>
      <c r="AV223" s="1166"/>
      <c r="AW223" s="877"/>
      <c r="AX223" s="1164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>
      <c r="A224" s="7758"/>
      <c r="B224" s="2189" t="s">
        <v>895</v>
      </c>
      <c r="C224" s="1274">
        <f t="shared" si="166"/>
        <v>0</v>
      </c>
      <c r="D224" s="2188">
        <f t="shared" si="195"/>
        <v>0</v>
      </c>
      <c r="E224" s="1966">
        <f t="shared" si="195"/>
        <v>0</v>
      </c>
      <c r="F224" s="1163"/>
      <c r="G224" s="1164"/>
      <c r="H224" s="1163"/>
      <c r="I224" s="1164"/>
      <c r="J224" s="1163"/>
      <c r="K224" s="1164"/>
      <c r="L224" s="1163"/>
      <c r="M224" s="1164"/>
      <c r="N224" s="1163"/>
      <c r="O224" s="1164"/>
      <c r="P224" s="1163"/>
      <c r="Q224" s="1164"/>
      <c r="R224" s="1163"/>
      <c r="S224" s="1164"/>
      <c r="T224" s="1163"/>
      <c r="U224" s="1164"/>
      <c r="V224" s="1163"/>
      <c r="W224" s="1164"/>
      <c r="X224" s="1163"/>
      <c r="Y224" s="1164"/>
      <c r="Z224" s="1163"/>
      <c r="AA224" s="1164"/>
      <c r="AB224" s="1163"/>
      <c r="AC224" s="1164"/>
      <c r="AD224" s="1163"/>
      <c r="AE224" s="1164"/>
      <c r="AF224" s="1163"/>
      <c r="AG224" s="1164"/>
      <c r="AH224" s="1163"/>
      <c r="AI224" s="1164"/>
      <c r="AJ224" s="1163"/>
      <c r="AK224" s="1164"/>
      <c r="AL224" s="1163"/>
      <c r="AM224" s="1920"/>
      <c r="AN224" s="5203"/>
      <c r="AO224" s="3883"/>
      <c r="AP224" s="3780"/>
      <c r="AQ224" s="1164"/>
      <c r="AR224" s="1163"/>
      <c r="AS224" s="1164"/>
      <c r="AT224" s="1213"/>
      <c r="AU224" s="877"/>
      <c r="AV224" s="1166"/>
      <c r="AW224" s="877"/>
      <c r="AX224" s="1164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>
      <c r="A225" s="7758"/>
      <c r="B225" s="2189" t="s">
        <v>896</v>
      </c>
      <c r="C225" s="1274">
        <f t="shared" si="166"/>
        <v>0</v>
      </c>
      <c r="D225" s="2188">
        <f t="shared" si="195"/>
        <v>0</v>
      </c>
      <c r="E225" s="1966">
        <f t="shared" si="195"/>
        <v>0</v>
      </c>
      <c r="F225" s="1163"/>
      <c r="G225" s="1164"/>
      <c r="H225" s="1163"/>
      <c r="I225" s="1164"/>
      <c r="J225" s="1163"/>
      <c r="K225" s="1164"/>
      <c r="L225" s="1163"/>
      <c r="M225" s="1164"/>
      <c r="N225" s="1163"/>
      <c r="O225" s="1164"/>
      <c r="P225" s="1163"/>
      <c r="Q225" s="1164"/>
      <c r="R225" s="1163"/>
      <c r="S225" s="1164"/>
      <c r="T225" s="1163"/>
      <c r="U225" s="1164"/>
      <c r="V225" s="1163"/>
      <c r="W225" s="1164"/>
      <c r="X225" s="1163"/>
      <c r="Y225" s="1164"/>
      <c r="Z225" s="1163"/>
      <c r="AA225" s="1164"/>
      <c r="AB225" s="1163"/>
      <c r="AC225" s="1164"/>
      <c r="AD225" s="1163"/>
      <c r="AE225" s="1164"/>
      <c r="AF225" s="1163"/>
      <c r="AG225" s="1164"/>
      <c r="AH225" s="1163"/>
      <c r="AI225" s="1164"/>
      <c r="AJ225" s="1163"/>
      <c r="AK225" s="1164"/>
      <c r="AL225" s="1163"/>
      <c r="AM225" s="1920"/>
      <c r="AN225" s="5203"/>
      <c r="AO225" s="3883"/>
      <c r="AP225" s="3780"/>
      <c r="AQ225" s="1164"/>
      <c r="AR225" s="1163"/>
      <c r="AS225" s="1164"/>
      <c r="AT225" s="1213"/>
      <c r="AU225" s="877"/>
      <c r="AV225" s="1166"/>
      <c r="AW225" s="877"/>
      <c r="AX225" s="1164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>
      <c r="A226" s="7698"/>
      <c r="B226" s="2206" t="s">
        <v>897</v>
      </c>
      <c r="C226" s="642">
        <f t="shared" si="166"/>
        <v>0</v>
      </c>
      <c r="D226" s="147">
        <f t="shared" si="195"/>
        <v>0</v>
      </c>
      <c r="E226" s="2162">
        <f t="shared" si="195"/>
        <v>0</v>
      </c>
      <c r="F226" s="1163"/>
      <c r="G226" s="1164"/>
      <c r="H226" s="1163"/>
      <c r="I226" s="1164"/>
      <c r="J226" s="1163"/>
      <c r="K226" s="1164"/>
      <c r="L226" s="1163"/>
      <c r="M226" s="1164"/>
      <c r="N226" s="1163"/>
      <c r="O226" s="1164"/>
      <c r="P226" s="1163"/>
      <c r="Q226" s="1164"/>
      <c r="R226" s="1163"/>
      <c r="S226" s="1164"/>
      <c r="T226" s="1163"/>
      <c r="U226" s="1164"/>
      <c r="V226" s="1163"/>
      <c r="W226" s="1164"/>
      <c r="X226" s="1163"/>
      <c r="Y226" s="1164"/>
      <c r="Z226" s="1163"/>
      <c r="AA226" s="1164"/>
      <c r="AB226" s="1163"/>
      <c r="AC226" s="1164"/>
      <c r="AD226" s="1163"/>
      <c r="AE226" s="1164"/>
      <c r="AF226" s="1163"/>
      <c r="AG226" s="1164"/>
      <c r="AH226" s="1163"/>
      <c r="AI226" s="1164"/>
      <c r="AJ226" s="1163"/>
      <c r="AK226" s="1164"/>
      <c r="AL226" s="1179"/>
      <c r="AM226" s="1215"/>
      <c r="AN226" s="5237"/>
      <c r="AO226" s="1214"/>
      <c r="AP226" s="1184"/>
      <c r="AQ226" s="1183"/>
      <c r="AR226" s="1179"/>
      <c r="AS226" s="1183"/>
      <c r="AT226" s="1218"/>
      <c r="AU226" s="1110"/>
      <c r="AV226" s="1186"/>
      <c r="AW226" s="1110"/>
      <c r="AX226" s="1183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>
      <c r="A227" s="7697" t="s">
        <v>898</v>
      </c>
      <c r="B227" s="2193" t="s">
        <v>899</v>
      </c>
      <c r="C227" s="2171">
        <f t="shared" si="166"/>
        <v>0</v>
      </c>
      <c r="D227" s="846">
        <f t="shared" si="195"/>
        <v>0</v>
      </c>
      <c r="E227" s="2170">
        <f t="shared" si="195"/>
        <v>0</v>
      </c>
      <c r="F227" s="2183"/>
      <c r="G227" s="2184"/>
      <c r="H227" s="2183"/>
      <c r="I227" s="2184"/>
      <c r="J227" s="2183"/>
      <c r="K227" s="2184"/>
      <c r="L227" s="2183"/>
      <c r="M227" s="2184"/>
      <c r="N227" s="2183"/>
      <c r="O227" s="2184"/>
      <c r="P227" s="2183"/>
      <c r="Q227" s="2184"/>
      <c r="R227" s="2013"/>
      <c r="S227" s="2020"/>
      <c r="T227" s="2013"/>
      <c r="U227" s="2020"/>
      <c r="V227" s="2013"/>
      <c r="W227" s="2020"/>
      <c r="X227" s="2013"/>
      <c r="Y227" s="2020"/>
      <c r="Z227" s="2013"/>
      <c r="AA227" s="2020"/>
      <c r="AB227" s="2013"/>
      <c r="AC227" s="2020"/>
      <c r="AD227" s="2013"/>
      <c r="AE227" s="2020"/>
      <c r="AF227" s="2013"/>
      <c r="AG227" s="2020"/>
      <c r="AH227" s="2013"/>
      <c r="AI227" s="2020"/>
      <c r="AJ227" s="2013"/>
      <c r="AK227" s="2020"/>
      <c r="AL227" s="2013"/>
      <c r="AM227" s="1931"/>
      <c r="AN227" s="5363"/>
      <c r="AO227" s="5371"/>
      <c r="AP227" s="3494"/>
      <c r="AQ227" s="2010"/>
      <c r="AR227" s="2207"/>
      <c r="AS227" s="2208"/>
      <c r="AT227" s="2194"/>
      <c r="AU227" s="2195"/>
      <c r="AV227" s="2194"/>
      <c r="AW227" s="2195"/>
      <c r="AX227" s="2208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>
      <c r="A228" s="7758"/>
      <c r="B228" s="2189" t="s">
        <v>900</v>
      </c>
      <c r="C228" s="1274">
        <f t="shared" si="166"/>
        <v>0</v>
      </c>
      <c r="D228" s="2188">
        <f>SUM(F228+H228+J228+L228+N228+P228+R228+T228+V228+X228+Z228+AB228+AD228+AF228+AH228+AJ228+AL228)</f>
        <v>0</v>
      </c>
      <c r="E228" s="1966">
        <f t="shared" si="195"/>
        <v>0</v>
      </c>
      <c r="F228" s="1932"/>
      <c r="G228" s="1939"/>
      <c r="H228" s="1932"/>
      <c r="I228" s="1939"/>
      <c r="J228" s="1932"/>
      <c r="K228" s="1939"/>
      <c r="L228" s="1932"/>
      <c r="M228" s="1939"/>
      <c r="N228" s="1932"/>
      <c r="O228" s="1939"/>
      <c r="P228" s="1932"/>
      <c r="Q228" s="1939"/>
      <c r="R228" s="1163"/>
      <c r="S228" s="1164"/>
      <c r="T228" s="1163"/>
      <c r="U228" s="1164"/>
      <c r="V228" s="1163"/>
      <c r="W228" s="1164"/>
      <c r="X228" s="1163"/>
      <c r="Y228" s="1164"/>
      <c r="Z228" s="1163"/>
      <c r="AA228" s="1164"/>
      <c r="AB228" s="1163"/>
      <c r="AC228" s="1164"/>
      <c r="AD228" s="1163"/>
      <c r="AE228" s="1164"/>
      <c r="AF228" s="1163"/>
      <c r="AG228" s="1164"/>
      <c r="AH228" s="1163"/>
      <c r="AI228" s="1164"/>
      <c r="AJ228" s="1163"/>
      <c r="AK228" s="1164"/>
      <c r="AL228" s="1163"/>
      <c r="AM228" s="1920"/>
      <c r="AN228" s="5364"/>
      <c r="AO228" s="5372"/>
      <c r="AP228" s="3780"/>
      <c r="AQ228" s="1171"/>
      <c r="AR228" s="1386"/>
      <c r="AS228" s="1362"/>
      <c r="AT228" s="35"/>
      <c r="AU228" s="1174"/>
      <c r="AV228" s="35"/>
      <c r="AW228" s="1174"/>
      <c r="AX228" s="1362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>
      <c r="A229" s="7698"/>
      <c r="B229" s="1230" t="s">
        <v>901</v>
      </c>
      <c r="C229" s="1343">
        <f t="shared" si="166"/>
        <v>0</v>
      </c>
      <c r="D229" s="1344">
        <f t="shared" si="195"/>
        <v>0</v>
      </c>
      <c r="E229" s="1342">
        <f t="shared" si="195"/>
        <v>0</v>
      </c>
      <c r="F229" s="1363"/>
      <c r="G229" s="1224"/>
      <c r="H229" s="1363"/>
      <c r="I229" s="1224"/>
      <c r="J229" s="1363"/>
      <c r="K229" s="1224"/>
      <c r="L229" s="1363"/>
      <c r="M229" s="1224"/>
      <c r="N229" s="1363"/>
      <c r="O229" s="1224"/>
      <c r="P229" s="1363"/>
      <c r="Q229" s="1224"/>
      <c r="R229" s="1179"/>
      <c r="S229" s="1183"/>
      <c r="T229" s="1179"/>
      <c r="U229" s="1183"/>
      <c r="V229" s="1179"/>
      <c r="W229" s="1183"/>
      <c r="X229" s="1179"/>
      <c r="Y229" s="1183"/>
      <c r="Z229" s="1179"/>
      <c r="AA229" s="1183"/>
      <c r="AB229" s="1179"/>
      <c r="AC229" s="1183"/>
      <c r="AD229" s="1179"/>
      <c r="AE229" s="1183"/>
      <c r="AF229" s="1179"/>
      <c r="AG229" s="1183"/>
      <c r="AH229" s="1179"/>
      <c r="AI229" s="1183"/>
      <c r="AJ229" s="1179"/>
      <c r="AK229" s="1183"/>
      <c r="AL229" s="1179"/>
      <c r="AM229" s="1215"/>
      <c r="AN229" s="5365"/>
      <c r="AO229" s="5373"/>
      <c r="AP229" s="1184"/>
      <c r="AQ229" s="1183"/>
      <c r="AR229" s="1363"/>
      <c r="AS229" s="1224"/>
      <c r="AT229" s="1218"/>
      <c r="AU229" s="1110"/>
      <c r="AV229" s="1218"/>
      <c r="AW229" s="1110"/>
      <c r="AX229" s="1224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>
      <c r="A230" s="7747" t="s">
        <v>902</v>
      </c>
      <c r="B230" s="7748"/>
      <c r="C230" s="2171">
        <f>SUM(D230+E230)</f>
        <v>0</v>
      </c>
      <c r="D230" s="846">
        <f>SUM(F230+H230+J230+L230+N230+P230+R230+T230+V230+X230+Z230+AB230+AD230+AF230+AH230+AJ230+AL230)</f>
        <v>0</v>
      </c>
      <c r="E230" s="2170">
        <f>SUM(G230+I230+K230+M230+O230+Q230+S230+U230+W230+Y230+AA230+AC230+AE230+AG230+AI230+AK230+AM230)</f>
        <v>0</v>
      </c>
      <c r="F230" s="2013"/>
      <c r="G230" s="2020"/>
      <c r="H230" s="2013"/>
      <c r="I230" s="2020"/>
      <c r="J230" s="2013"/>
      <c r="K230" s="2020"/>
      <c r="L230" s="2013"/>
      <c r="M230" s="2020"/>
      <c r="N230" s="2013"/>
      <c r="O230" s="2020"/>
      <c r="P230" s="2013"/>
      <c r="Q230" s="2020"/>
      <c r="R230" s="2013"/>
      <c r="S230" s="2020"/>
      <c r="T230" s="2013"/>
      <c r="U230" s="2020"/>
      <c r="V230" s="2013"/>
      <c r="W230" s="2020"/>
      <c r="X230" s="2013"/>
      <c r="Y230" s="2020"/>
      <c r="Z230" s="2013"/>
      <c r="AA230" s="2020"/>
      <c r="AB230" s="2013"/>
      <c r="AC230" s="2020"/>
      <c r="AD230" s="2013"/>
      <c r="AE230" s="2020"/>
      <c r="AF230" s="2013"/>
      <c r="AG230" s="2020"/>
      <c r="AH230" s="2013"/>
      <c r="AI230" s="2020"/>
      <c r="AJ230" s="2013"/>
      <c r="AK230" s="2020"/>
      <c r="AL230" s="2013"/>
      <c r="AM230" s="1931"/>
      <c r="AN230" s="5203"/>
      <c r="AO230" s="3883"/>
      <c r="AP230" s="3494"/>
      <c r="AQ230" s="2020"/>
      <c r="AR230" s="2013"/>
      <c r="AS230" s="2020"/>
      <c r="AT230" s="2106"/>
      <c r="AU230" s="2115"/>
      <c r="AV230" s="2106"/>
      <c r="AW230" s="2115"/>
      <c r="AX230" s="2020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>
      <c r="A231" s="7818" t="s">
        <v>903</v>
      </c>
      <c r="B231" s="7819"/>
      <c r="C231" s="2172">
        <f>SUM(D231+E231)</f>
        <v>0</v>
      </c>
      <c r="D231" s="790">
        <f>SUM(F231+H231+J231+L231+N231+P231+R231+T231+V231+X231+Z231+AB231+AD231+AF231+AH231+AJ231+AL231)</f>
        <v>0</v>
      </c>
      <c r="E231" s="1358">
        <f>SUM(G231+I231+K231+M231+O231+Q231+S231+U231+W231+Y231+AA231+AC231+AE231+AG231+AI231+AK231+AM231)</f>
        <v>0</v>
      </c>
      <c r="F231" s="1926"/>
      <c r="G231" s="1177"/>
      <c r="H231" s="1926"/>
      <c r="I231" s="1177"/>
      <c r="J231" s="1926"/>
      <c r="K231" s="1177"/>
      <c r="L231" s="1926"/>
      <c r="M231" s="1177"/>
      <c r="N231" s="1926"/>
      <c r="O231" s="1177"/>
      <c r="P231" s="1926"/>
      <c r="Q231" s="1177"/>
      <c r="R231" s="1926"/>
      <c r="S231" s="1177"/>
      <c r="T231" s="1926"/>
      <c r="U231" s="1177"/>
      <c r="V231" s="1926"/>
      <c r="W231" s="1177"/>
      <c r="X231" s="1926"/>
      <c r="Y231" s="1177"/>
      <c r="Z231" s="1926"/>
      <c r="AA231" s="1177"/>
      <c r="AB231" s="1926"/>
      <c r="AC231" s="1177"/>
      <c r="AD231" s="1926"/>
      <c r="AE231" s="1177"/>
      <c r="AF231" s="1926"/>
      <c r="AG231" s="1177"/>
      <c r="AH231" s="1926"/>
      <c r="AI231" s="1177"/>
      <c r="AJ231" s="1926"/>
      <c r="AK231" s="1177"/>
      <c r="AL231" s="1926"/>
      <c r="AM231" s="36"/>
      <c r="AN231" s="5203"/>
      <c r="AO231" s="3883"/>
      <c r="AP231" s="3780"/>
      <c r="AQ231" s="1164"/>
      <c r="AR231" s="1163"/>
      <c r="AS231" s="1164"/>
      <c r="AT231" s="1213"/>
      <c r="AU231" s="877"/>
      <c r="AV231" s="1213"/>
      <c r="AW231" s="877"/>
      <c r="AX231" s="1164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>
      <c r="A232" s="7741" t="s">
        <v>904</v>
      </c>
      <c r="B232" s="7742"/>
      <c r="C232" s="1274">
        <f t="shared" si="166"/>
        <v>0</v>
      </c>
      <c r="D232" s="2188">
        <f t="shared" si="195"/>
        <v>0</v>
      </c>
      <c r="E232" s="1966">
        <f t="shared" si="195"/>
        <v>0</v>
      </c>
      <c r="F232" s="1163"/>
      <c r="G232" s="1164"/>
      <c r="H232" s="1163"/>
      <c r="I232" s="1164"/>
      <c r="J232" s="1163"/>
      <c r="K232" s="1164"/>
      <c r="L232" s="1163"/>
      <c r="M232" s="1164"/>
      <c r="N232" s="1163"/>
      <c r="O232" s="1164"/>
      <c r="P232" s="1163"/>
      <c r="Q232" s="1164"/>
      <c r="R232" s="1163"/>
      <c r="S232" s="1164"/>
      <c r="T232" s="1163"/>
      <c r="U232" s="1164"/>
      <c r="V232" s="1163"/>
      <c r="W232" s="1164"/>
      <c r="X232" s="1163"/>
      <c r="Y232" s="1164"/>
      <c r="Z232" s="1163"/>
      <c r="AA232" s="1164"/>
      <c r="AB232" s="1163"/>
      <c r="AC232" s="1164"/>
      <c r="AD232" s="1163"/>
      <c r="AE232" s="1164"/>
      <c r="AF232" s="1163"/>
      <c r="AG232" s="1164"/>
      <c r="AH232" s="1163"/>
      <c r="AI232" s="1164"/>
      <c r="AJ232" s="1163"/>
      <c r="AK232" s="1164"/>
      <c r="AL232" s="1163"/>
      <c r="AM232" s="1213"/>
      <c r="AN232" s="5203"/>
      <c r="AO232" s="3883"/>
      <c r="AP232" s="3780"/>
      <c r="AQ232" s="1164"/>
      <c r="AR232" s="1163"/>
      <c r="AS232" s="1164"/>
      <c r="AT232" s="1213"/>
      <c r="AU232" s="877"/>
      <c r="AV232" s="1213"/>
      <c r="AW232" s="877"/>
      <c r="AX232" s="1164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>
      <c r="A233" s="7741" t="s">
        <v>905</v>
      </c>
      <c r="B233" s="7742"/>
      <c r="C233" s="1274">
        <f t="shared" si="166"/>
        <v>0</v>
      </c>
      <c r="D233" s="2188">
        <f t="shared" si="195"/>
        <v>0</v>
      </c>
      <c r="E233" s="1966">
        <f t="shared" si="195"/>
        <v>0</v>
      </c>
      <c r="F233" s="1163"/>
      <c r="G233" s="1164"/>
      <c r="H233" s="1163"/>
      <c r="I233" s="1164"/>
      <c r="J233" s="1163"/>
      <c r="K233" s="1164"/>
      <c r="L233" s="1163"/>
      <c r="M233" s="1164"/>
      <c r="N233" s="1163"/>
      <c r="O233" s="1164"/>
      <c r="P233" s="1163"/>
      <c r="Q233" s="1164"/>
      <c r="R233" s="1163"/>
      <c r="S233" s="1164"/>
      <c r="T233" s="1163"/>
      <c r="U233" s="1164"/>
      <c r="V233" s="1163"/>
      <c r="W233" s="1164"/>
      <c r="X233" s="1163"/>
      <c r="Y233" s="1164"/>
      <c r="Z233" s="1163"/>
      <c r="AA233" s="1164"/>
      <c r="AB233" s="1163"/>
      <c r="AC233" s="1164"/>
      <c r="AD233" s="1163"/>
      <c r="AE233" s="1164"/>
      <c r="AF233" s="1163"/>
      <c r="AG233" s="1164"/>
      <c r="AH233" s="1163"/>
      <c r="AI233" s="1164"/>
      <c r="AJ233" s="1163"/>
      <c r="AK233" s="1164"/>
      <c r="AL233" s="1163"/>
      <c r="AM233" s="1213"/>
      <c r="AN233" s="5203"/>
      <c r="AO233" s="3883"/>
      <c r="AP233" s="3780"/>
      <c r="AQ233" s="1164"/>
      <c r="AR233" s="1163"/>
      <c r="AS233" s="1164"/>
      <c r="AT233" s="1213"/>
      <c r="AU233" s="877"/>
      <c r="AV233" s="1213"/>
      <c r="AW233" s="877"/>
      <c r="AX233" s="1164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>
      <c r="A234" s="7745" t="s">
        <v>906</v>
      </c>
      <c r="B234" s="7746"/>
      <c r="C234" s="1354">
        <f t="shared" si="166"/>
        <v>0</v>
      </c>
      <c r="D234" s="1355">
        <f t="shared" si="195"/>
        <v>0</v>
      </c>
      <c r="E234" s="1356">
        <f t="shared" si="195"/>
        <v>0</v>
      </c>
      <c r="F234" s="1179"/>
      <c r="G234" s="1183"/>
      <c r="H234" s="1179"/>
      <c r="I234" s="1183"/>
      <c r="J234" s="1179"/>
      <c r="K234" s="1183"/>
      <c r="L234" s="1179"/>
      <c r="M234" s="1183"/>
      <c r="N234" s="1179"/>
      <c r="O234" s="1183"/>
      <c r="P234" s="1179"/>
      <c r="Q234" s="1183"/>
      <c r="R234" s="1179"/>
      <c r="S234" s="1183"/>
      <c r="T234" s="1179"/>
      <c r="U234" s="1183"/>
      <c r="V234" s="1179"/>
      <c r="W234" s="1183"/>
      <c r="X234" s="1179"/>
      <c r="Y234" s="1183"/>
      <c r="Z234" s="1179"/>
      <c r="AA234" s="1183"/>
      <c r="AB234" s="1179"/>
      <c r="AC234" s="1183"/>
      <c r="AD234" s="1179"/>
      <c r="AE234" s="1183"/>
      <c r="AF234" s="1179"/>
      <c r="AG234" s="1183"/>
      <c r="AH234" s="1179"/>
      <c r="AI234" s="1183"/>
      <c r="AJ234" s="1179"/>
      <c r="AK234" s="1183"/>
      <c r="AL234" s="1179"/>
      <c r="AM234" s="1218"/>
      <c r="AN234" s="5237"/>
      <c r="AO234" s="1214"/>
      <c r="AP234" s="1184"/>
      <c r="AQ234" s="1183"/>
      <c r="AR234" s="1179"/>
      <c r="AS234" s="1183"/>
      <c r="AT234" s="1218"/>
      <c r="AU234" s="1110"/>
      <c r="AV234" s="1218"/>
      <c r="AW234" s="1110"/>
      <c r="AX234" s="1183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>
      <c r="A235" s="7697" t="s">
        <v>907</v>
      </c>
      <c r="B235" s="2204" t="s">
        <v>908</v>
      </c>
      <c r="C235" s="2171">
        <f t="shared" si="166"/>
        <v>0</v>
      </c>
      <c r="D235" s="846">
        <f t="shared" si="195"/>
        <v>0</v>
      </c>
      <c r="E235" s="2209">
        <f t="shared" si="195"/>
        <v>0</v>
      </c>
      <c r="F235" s="638"/>
      <c r="G235" s="2048"/>
      <c r="H235" s="638"/>
      <c r="I235" s="2048"/>
      <c r="J235" s="638"/>
      <c r="K235" s="2048"/>
      <c r="L235" s="638"/>
      <c r="M235" s="2048"/>
      <c r="N235" s="638"/>
      <c r="O235" s="2048"/>
      <c r="P235" s="638"/>
      <c r="Q235" s="2048"/>
      <c r="R235" s="638"/>
      <c r="S235" s="2048"/>
      <c r="T235" s="638"/>
      <c r="U235" s="2048"/>
      <c r="V235" s="638"/>
      <c r="W235" s="2048"/>
      <c r="X235" s="638"/>
      <c r="Y235" s="2048"/>
      <c r="Z235" s="638"/>
      <c r="AA235" s="2048"/>
      <c r="AB235" s="638"/>
      <c r="AC235" s="2048"/>
      <c r="AD235" s="638"/>
      <c r="AE235" s="2048"/>
      <c r="AF235" s="638"/>
      <c r="AG235" s="2048"/>
      <c r="AH235" s="638"/>
      <c r="AI235" s="2048"/>
      <c r="AJ235" s="638"/>
      <c r="AK235" s="2048"/>
      <c r="AL235" s="638"/>
      <c r="AM235" s="37"/>
      <c r="AN235" s="5235"/>
      <c r="AO235" s="663"/>
      <c r="AP235" s="204"/>
      <c r="AQ235" s="2048"/>
      <c r="AR235" s="638"/>
      <c r="AS235" s="2048"/>
      <c r="AT235" s="37"/>
      <c r="AU235" s="2187"/>
      <c r="AV235" s="37"/>
      <c r="AW235" s="2187"/>
      <c r="AX235" s="2048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>
      <c r="A236" s="7758"/>
      <c r="B236" s="1200" t="s">
        <v>909</v>
      </c>
      <c r="C236" s="1274">
        <f t="shared" si="166"/>
        <v>0</v>
      </c>
      <c r="D236" s="2188">
        <f t="shared" si="195"/>
        <v>0</v>
      </c>
      <c r="E236" s="1090">
        <f t="shared" si="195"/>
        <v>0</v>
      </c>
      <c r="F236" s="1170"/>
      <c r="G236" s="1171"/>
      <c r="H236" s="1170"/>
      <c r="I236" s="1171"/>
      <c r="J236" s="1170"/>
      <c r="K236" s="1171"/>
      <c r="L236" s="1170"/>
      <c r="M236" s="1171"/>
      <c r="N236" s="1170"/>
      <c r="O236" s="1171"/>
      <c r="P236" s="1170"/>
      <c r="Q236" s="1171"/>
      <c r="R236" s="1170"/>
      <c r="S236" s="1171"/>
      <c r="T236" s="1170"/>
      <c r="U236" s="1171"/>
      <c r="V236" s="1170"/>
      <c r="W236" s="1171"/>
      <c r="X236" s="1170"/>
      <c r="Y236" s="1171"/>
      <c r="Z236" s="1170"/>
      <c r="AA236" s="1171"/>
      <c r="AB236" s="1170"/>
      <c r="AC236" s="1171"/>
      <c r="AD236" s="1170"/>
      <c r="AE236" s="1171"/>
      <c r="AF236" s="1170"/>
      <c r="AG236" s="1171"/>
      <c r="AH236" s="1170"/>
      <c r="AI236" s="1171"/>
      <c r="AJ236" s="1170"/>
      <c r="AK236" s="1171"/>
      <c r="AL236" s="1170"/>
      <c r="AM236" s="35"/>
      <c r="AN236" s="5236"/>
      <c r="AO236" s="1220"/>
      <c r="AP236" s="1172"/>
      <c r="AQ236" s="1171"/>
      <c r="AR236" s="1170"/>
      <c r="AS236" s="1171"/>
      <c r="AT236" s="35"/>
      <c r="AU236" s="1174"/>
      <c r="AV236" s="35"/>
      <c r="AW236" s="1174"/>
      <c r="AX236" s="1171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>
      <c r="A237" s="7758"/>
      <c r="B237" s="1200" t="s">
        <v>910</v>
      </c>
      <c r="C237" s="1274">
        <f t="shared" si="166"/>
        <v>0</v>
      </c>
      <c r="D237" s="2188">
        <f t="shared" si="195"/>
        <v>0</v>
      </c>
      <c r="E237" s="1090">
        <f t="shared" si="195"/>
        <v>0</v>
      </c>
      <c r="F237" s="1170"/>
      <c r="G237" s="1171"/>
      <c r="H237" s="1170"/>
      <c r="I237" s="1171"/>
      <c r="J237" s="1170"/>
      <c r="K237" s="1171"/>
      <c r="L237" s="1170"/>
      <c r="M237" s="1171"/>
      <c r="N237" s="1170"/>
      <c r="O237" s="1171"/>
      <c r="P237" s="1170"/>
      <c r="Q237" s="1171"/>
      <c r="R237" s="1170"/>
      <c r="S237" s="1171"/>
      <c r="T237" s="1170"/>
      <c r="U237" s="1171"/>
      <c r="V237" s="1170"/>
      <c r="W237" s="1171"/>
      <c r="X237" s="1170"/>
      <c r="Y237" s="1171"/>
      <c r="Z237" s="1170"/>
      <c r="AA237" s="1171"/>
      <c r="AB237" s="1170"/>
      <c r="AC237" s="1171"/>
      <c r="AD237" s="1170"/>
      <c r="AE237" s="1171"/>
      <c r="AF237" s="1170"/>
      <c r="AG237" s="1171"/>
      <c r="AH237" s="1170"/>
      <c r="AI237" s="1171"/>
      <c r="AJ237" s="1170"/>
      <c r="AK237" s="1171"/>
      <c r="AL237" s="1170"/>
      <c r="AM237" s="35"/>
      <c r="AN237" s="5236"/>
      <c r="AO237" s="1220"/>
      <c r="AP237" s="1172"/>
      <c r="AQ237" s="1171"/>
      <c r="AR237" s="1170"/>
      <c r="AS237" s="1171"/>
      <c r="AT237" s="35"/>
      <c r="AU237" s="1174"/>
      <c r="AV237" s="35"/>
      <c r="AW237" s="1174"/>
      <c r="AX237" s="1171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>
      <c r="A238" s="7758"/>
      <c r="B238" s="1200" t="s">
        <v>911</v>
      </c>
      <c r="C238" s="1274">
        <f t="shared" si="166"/>
        <v>0</v>
      </c>
      <c r="D238" s="2188">
        <f t="shared" si="195"/>
        <v>0</v>
      </c>
      <c r="E238" s="1090">
        <f t="shared" si="195"/>
        <v>0</v>
      </c>
      <c r="F238" s="1170"/>
      <c r="G238" s="1171"/>
      <c r="H238" s="1170"/>
      <c r="I238" s="1171"/>
      <c r="J238" s="1170"/>
      <c r="K238" s="1171"/>
      <c r="L238" s="1170"/>
      <c r="M238" s="1171"/>
      <c r="N238" s="1170"/>
      <c r="O238" s="1171"/>
      <c r="P238" s="1170"/>
      <c r="Q238" s="1171"/>
      <c r="R238" s="1170"/>
      <c r="S238" s="1171"/>
      <c r="T238" s="1170"/>
      <c r="U238" s="1171"/>
      <c r="V238" s="1170"/>
      <c r="W238" s="1171"/>
      <c r="X238" s="1170"/>
      <c r="Y238" s="1171"/>
      <c r="Z238" s="1170"/>
      <c r="AA238" s="1171"/>
      <c r="AB238" s="1170"/>
      <c r="AC238" s="1171"/>
      <c r="AD238" s="1170"/>
      <c r="AE238" s="1171"/>
      <c r="AF238" s="1170"/>
      <c r="AG238" s="1171"/>
      <c r="AH238" s="1170"/>
      <c r="AI238" s="1171"/>
      <c r="AJ238" s="1170"/>
      <c r="AK238" s="1171"/>
      <c r="AL238" s="1170"/>
      <c r="AM238" s="35"/>
      <c r="AN238" s="5236"/>
      <c r="AO238" s="1220"/>
      <c r="AP238" s="1172"/>
      <c r="AQ238" s="1171"/>
      <c r="AR238" s="1170"/>
      <c r="AS238" s="1171"/>
      <c r="AT238" s="35"/>
      <c r="AU238" s="1174"/>
      <c r="AV238" s="35"/>
      <c r="AW238" s="1174"/>
      <c r="AX238" s="1171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>
      <c r="A239" s="7698"/>
      <c r="B239" s="1231" t="s">
        <v>912</v>
      </c>
      <c r="C239" s="1343">
        <f t="shared" si="166"/>
        <v>0</v>
      </c>
      <c r="D239" s="1344">
        <f t="shared" si="195"/>
        <v>0</v>
      </c>
      <c r="E239" s="2210">
        <f t="shared" si="195"/>
        <v>0</v>
      </c>
      <c r="F239" s="1179"/>
      <c r="G239" s="1183"/>
      <c r="H239" s="1179"/>
      <c r="I239" s="1183"/>
      <c r="J239" s="1179"/>
      <c r="K239" s="1183"/>
      <c r="L239" s="1179"/>
      <c r="M239" s="1183"/>
      <c r="N239" s="1179"/>
      <c r="O239" s="1183"/>
      <c r="P239" s="1179"/>
      <c r="Q239" s="1183"/>
      <c r="R239" s="1179"/>
      <c r="S239" s="1183"/>
      <c r="T239" s="1179"/>
      <c r="U239" s="1183"/>
      <c r="V239" s="1179"/>
      <c r="W239" s="1183"/>
      <c r="X239" s="1179"/>
      <c r="Y239" s="1183"/>
      <c r="Z239" s="1179"/>
      <c r="AA239" s="1183"/>
      <c r="AB239" s="1179"/>
      <c r="AC239" s="1183"/>
      <c r="AD239" s="1179"/>
      <c r="AE239" s="1183"/>
      <c r="AF239" s="1179"/>
      <c r="AG239" s="1183"/>
      <c r="AH239" s="1179"/>
      <c r="AI239" s="1183"/>
      <c r="AJ239" s="1179"/>
      <c r="AK239" s="1183"/>
      <c r="AL239" s="1179"/>
      <c r="AM239" s="1218"/>
      <c r="AN239" s="5237"/>
      <c r="AO239" s="1214"/>
      <c r="AP239" s="1184"/>
      <c r="AQ239" s="1183"/>
      <c r="AR239" s="1179"/>
      <c r="AS239" s="1183"/>
      <c r="AT239" s="1218"/>
      <c r="AU239" s="1110"/>
      <c r="AV239" s="1218"/>
      <c r="AW239" s="1110"/>
      <c r="AX239" s="1183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>
      <c r="A240" s="7820" t="s">
        <v>913</v>
      </c>
      <c r="B240" s="7821"/>
      <c r="C240" s="642">
        <f t="shared" si="166"/>
        <v>0</v>
      </c>
      <c r="D240" s="147">
        <f t="shared" si="195"/>
        <v>0</v>
      </c>
      <c r="E240" s="2162">
        <f t="shared" si="195"/>
        <v>0</v>
      </c>
      <c r="F240" s="638"/>
      <c r="G240" s="2048"/>
      <c r="H240" s="638"/>
      <c r="I240" s="2048"/>
      <c r="J240" s="638"/>
      <c r="K240" s="2048"/>
      <c r="L240" s="638"/>
      <c r="M240" s="2048"/>
      <c r="N240" s="638"/>
      <c r="O240" s="2048"/>
      <c r="P240" s="638"/>
      <c r="Q240" s="2048"/>
      <c r="R240" s="638"/>
      <c r="S240" s="2048"/>
      <c r="T240" s="638"/>
      <c r="U240" s="2048"/>
      <c r="V240" s="638"/>
      <c r="W240" s="2048"/>
      <c r="X240" s="638"/>
      <c r="Y240" s="2048"/>
      <c r="Z240" s="638"/>
      <c r="AA240" s="2048"/>
      <c r="AB240" s="638"/>
      <c r="AC240" s="2048"/>
      <c r="AD240" s="638"/>
      <c r="AE240" s="2048"/>
      <c r="AF240" s="638"/>
      <c r="AG240" s="2048"/>
      <c r="AH240" s="638"/>
      <c r="AI240" s="2048"/>
      <c r="AJ240" s="638"/>
      <c r="AK240" s="2048"/>
      <c r="AL240" s="638"/>
      <c r="AM240" s="37"/>
      <c r="AN240" s="5235"/>
      <c r="AO240" s="663"/>
      <c r="AP240" s="204"/>
      <c r="AQ240" s="2048"/>
      <c r="AR240" s="638"/>
      <c r="AS240" s="2048"/>
      <c r="AT240" s="37"/>
      <c r="AU240" s="2187"/>
      <c r="AV240" s="37"/>
      <c r="AW240" s="2187"/>
      <c r="AX240" s="2048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>
      <c r="A241" s="7739" t="s">
        <v>914</v>
      </c>
      <c r="B241" s="7740"/>
      <c r="C241" s="1343">
        <f t="shared" si="166"/>
        <v>0</v>
      </c>
      <c r="D241" s="1344">
        <f t="shared" si="195"/>
        <v>0</v>
      </c>
      <c r="E241" s="1342">
        <f t="shared" si="195"/>
        <v>0</v>
      </c>
      <c r="F241" s="1179"/>
      <c r="G241" s="1183"/>
      <c r="H241" s="1179"/>
      <c r="I241" s="1183"/>
      <c r="J241" s="1179"/>
      <c r="K241" s="1183"/>
      <c r="L241" s="1179"/>
      <c r="M241" s="1183"/>
      <c r="N241" s="1179"/>
      <c r="O241" s="1183"/>
      <c r="P241" s="1179"/>
      <c r="Q241" s="1183"/>
      <c r="R241" s="1179"/>
      <c r="S241" s="1183"/>
      <c r="T241" s="1179"/>
      <c r="U241" s="1183"/>
      <c r="V241" s="1179"/>
      <c r="W241" s="1183"/>
      <c r="X241" s="1179"/>
      <c r="Y241" s="1183"/>
      <c r="Z241" s="1179"/>
      <c r="AA241" s="1183"/>
      <c r="AB241" s="1179"/>
      <c r="AC241" s="1183"/>
      <c r="AD241" s="1179"/>
      <c r="AE241" s="1183"/>
      <c r="AF241" s="1179"/>
      <c r="AG241" s="1183"/>
      <c r="AH241" s="1179"/>
      <c r="AI241" s="1183"/>
      <c r="AJ241" s="1179"/>
      <c r="AK241" s="1183"/>
      <c r="AL241" s="1179"/>
      <c r="AM241" s="1218"/>
      <c r="AN241" s="5366"/>
      <c r="AO241" s="5213"/>
      <c r="AP241" s="1184"/>
      <c r="AQ241" s="1183"/>
      <c r="AR241" s="1179"/>
      <c r="AS241" s="1183"/>
      <c r="AT241" s="1218"/>
      <c r="AU241" s="1110"/>
      <c r="AV241" s="1218"/>
      <c r="AW241" s="1110"/>
      <c r="AX241" s="1183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>
      <c r="A242" s="639" t="s">
        <v>915</v>
      </c>
      <c r="B242" s="639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>
      <c r="A243" s="7699" t="s">
        <v>916</v>
      </c>
      <c r="B243" s="7682"/>
      <c r="C243" s="7800" t="s">
        <v>77</v>
      </c>
      <c r="D243" s="7800"/>
      <c r="E243" s="7800"/>
      <c r="F243" s="7800" t="s">
        <v>348</v>
      </c>
      <c r="G243" s="7800"/>
      <c r="H243" s="7800" t="s">
        <v>331</v>
      </c>
      <c r="I243" s="7800"/>
      <c r="J243" s="7800" t="s">
        <v>94</v>
      </c>
      <c r="K243" s="7800"/>
      <c r="L243" s="7800" t="s">
        <v>44</v>
      </c>
      <c r="M243" s="7800"/>
      <c r="N243" s="7701" t="s">
        <v>45</v>
      </c>
      <c r="O243" s="7763"/>
      <c r="P243" s="7764" t="s">
        <v>46</v>
      </c>
      <c r="Q243" s="7764"/>
      <c r="R243" s="7764" t="s">
        <v>47</v>
      </c>
      <c r="S243" s="7764"/>
      <c r="T243" s="7764" t="s">
        <v>48</v>
      </c>
      <c r="U243" s="7764"/>
      <c r="V243" s="7764" t="s">
        <v>49</v>
      </c>
      <c r="W243" s="7764"/>
      <c r="X243" s="7764" t="s">
        <v>50</v>
      </c>
      <c r="Y243" s="7764"/>
      <c r="Z243" s="7764" t="s">
        <v>51</v>
      </c>
      <c r="AA243" s="7764"/>
      <c r="AB243" s="7764" t="s">
        <v>52</v>
      </c>
      <c r="AC243" s="7764"/>
      <c r="AD243" s="7764" t="s">
        <v>53</v>
      </c>
      <c r="AE243" s="7764"/>
      <c r="AF243" s="7764" t="s">
        <v>54</v>
      </c>
      <c r="AG243" s="7764"/>
      <c r="AH243" s="7764" t="s">
        <v>55</v>
      </c>
      <c r="AI243" s="7764"/>
      <c r="AJ243" s="7764" t="s">
        <v>56</v>
      </c>
      <c r="AK243" s="7764"/>
      <c r="AL243" s="7764" t="s">
        <v>57</v>
      </c>
      <c r="AM243" s="7670"/>
      <c r="AN243" s="7673" t="s">
        <v>917</v>
      </c>
      <c r="AO243" s="7671"/>
      <c r="AP243" s="7672"/>
      <c r="AQ243" s="7813" t="s">
        <v>460</v>
      </c>
      <c r="AR243" s="7815" t="s">
        <v>461</v>
      </c>
      <c r="AS243" s="7822" t="s">
        <v>36</v>
      </c>
      <c r="AT243" s="7764"/>
      <c r="AU243" s="7679" t="s">
        <v>34</v>
      </c>
      <c r="AV243" s="7682" t="s">
        <v>35</v>
      </c>
      <c r="AW243" s="7679" t="s">
        <v>37</v>
      </c>
      <c r="AX243" s="7682" t="s">
        <v>918</v>
      </c>
    </row>
    <row r="244" spans="1:103" ht="40.5" customHeight="1">
      <c r="A244" s="7755"/>
      <c r="B244" s="7654"/>
      <c r="C244" s="2001" t="s">
        <v>79</v>
      </c>
      <c r="D244" s="2033" t="s">
        <v>58</v>
      </c>
      <c r="E244" s="1959" t="s">
        <v>59</v>
      </c>
      <c r="F244" s="2158" t="s">
        <v>58</v>
      </c>
      <c r="G244" s="1959" t="s">
        <v>59</v>
      </c>
      <c r="H244" s="2158" t="s">
        <v>58</v>
      </c>
      <c r="I244" s="1959" t="s">
        <v>59</v>
      </c>
      <c r="J244" s="2158" t="s">
        <v>58</v>
      </c>
      <c r="K244" s="1959" t="s">
        <v>59</v>
      </c>
      <c r="L244" s="2158" t="s">
        <v>58</v>
      </c>
      <c r="M244" s="1959" t="s">
        <v>59</v>
      </c>
      <c r="N244" s="2158" t="s">
        <v>58</v>
      </c>
      <c r="O244" s="1959" t="s">
        <v>59</v>
      </c>
      <c r="P244" s="2158" t="s">
        <v>58</v>
      </c>
      <c r="Q244" s="1959" t="s">
        <v>59</v>
      </c>
      <c r="R244" s="2158" t="s">
        <v>58</v>
      </c>
      <c r="S244" s="1959" t="s">
        <v>59</v>
      </c>
      <c r="T244" s="2158" t="s">
        <v>58</v>
      </c>
      <c r="U244" s="1959" t="s">
        <v>59</v>
      </c>
      <c r="V244" s="2158" t="s">
        <v>58</v>
      </c>
      <c r="W244" s="1959" t="s">
        <v>59</v>
      </c>
      <c r="X244" s="2158" t="s">
        <v>58</v>
      </c>
      <c r="Y244" s="1959" t="s">
        <v>59</v>
      </c>
      <c r="Z244" s="2158" t="s">
        <v>58</v>
      </c>
      <c r="AA244" s="1959" t="s">
        <v>59</v>
      </c>
      <c r="AB244" s="2158" t="s">
        <v>58</v>
      </c>
      <c r="AC244" s="1959" t="s">
        <v>59</v>
      </c>
      <c r="AD244" s="2158" t="s">
        <v>58</v>
      </c>
      <c r="AE244" s="1959" t="s">
        <v>59</v>
      </c>
      <c r="AF244" s="2158" t="s">
        <v>58</v>
      </c>
      <c r="AG244" s="1959" t="s">
        <v>59</v>
      </c>
      <c r="AH244" s="2158" t="s">
        <v>58</v>
      </c>
      <c r="AI244" s="1959" t="s">
        <v>59</v>
      </c>
      <c r="AJ244" s="2158" t="s">
        <v>58</v>
      </c>
      <c r="AK244" s="1959" t="s">
        <v>59</v>
      </c>
      <c r="AL244" s="2158" t="s">
        <v>58</v>
      </c>
      <c r="AM244" s="1968" t="s">
        <v>59</v>
      </c>
      <c r="AN244" s="2141" t="s">
        <v>822</v>
      </c>
      <c r="AO244" s="2002" t="s">
        <v>824</v>
      </c>
      <c r="AP244" s="1971" t="s">
        <v>919</v>
      </c>
      <c r="AQ244" s="7814"/>
      <c r="AR244" s="7816"/>
      <c r="AS244" s="5367" t="s">
        <v>58</v>
      </c>
      <c r="AT244" s="1959" t="s">
        <v>59</v>
      </c>
      <c r="AU244" s="7680"/>
      <c r="AV244" s="7654"/>
      <c r="AW244" s="7680"/>
      <c r="AX244" s="7654"/>
    </row>
    <row r="245" spans="1:103" s="5" customFormat="1" ht="18" customHeight="1">
      <c r="A245" s="7823" t="s">
        <v>920</v>
      </c>
      <c r="B245" s="7807"/>
      <c r="C245" s="2160">
        <f>SUM(D245+E245)</f>
        <v>0</v>
      </c>
      <c r="D245" s="2161">
        <f>SUM(F245+H245+J245+L245+N245+P245+R245+T245+V245+X245+Z245+AB245+AD245+AF245+AH245+AJ245+AL245)</f>
        <v>0</v>
      </c>
      <c r="E245" s="2162">
        <f>SUM(G245+I245+K245+M245+O245+Q245+S245+U245+W245+Y245+AA245+AC245+AE245+AG245+AI245+AK245+AM245)</f>
        <v>0</v>
      </c>
      <c r="F245" s="2027"/>
      <c r="G245" s="2030"/>
      <c r="H245" s="2027"/>
      <c r="I245" s="2030"/>
      <c r="J245" s="2027"/>
      <c r="K245" s="2030"/>
      <c r="L245" s="2027"/>
      <c r="M245" s="2030"/>
      <c r="N245" s="2027"/>
      <c r="O245" s="2030"/>
      <c r="P245" s="2027"/>
      <c r="Q245" s="2030"/>
      <c r="R245" s="2027"/>
      <c r="S245" s="2030"/>
      <c r="T245" s="2027"/>
      <c r="U245" s="2030"/>
      <c r="V245" s="2027"/>
      <c r="W245" s="2030"/>
      <c r="X245" s="2027"/>
      <c r="Y245" s="2030"/>
      <c r="Z245" s="2027"/>
      <c r="AA245" s="2030"/>
      <c r="AB245" s="2027"/>
      <c r="AC245" s="2030"/>
      <c r="AD245" s="2027"/>
      <c r="AE245" s="2030"/>
      <c r="AF245" s="2027"/>
      <c r="AG245" s="2030"/>
      <c r="AH245" s="2027"/>
      <c r="AI245" s="2030"/>
      <c r="AJ245" s="2027"/>
      <c r="AK245" s="2030"/>
      <c r="AL245" s="2027"/>
      <c r="AM245" s="2163"/>
      <c r="AN245" s="159"/>
      <c r="AO245" s="1425"/>
      <c r="AP245" s="1217"/>
      <c r="AQ245" s="5374"/>
      <c r="AR245" s="5195"/>
      <c r="AS245" s="5199"/>
      <c r="AT245" s="2030"/>
      <c r="AU245" s="2029"/>
      <c r="AV245" s="2030"/>
      <c r="AW245" s="2027"/>
      <c r="AX245" s="2030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>
      <c r="A246" s="7808" t="s">
        <v>861</v>
      </c>
      <c r="B246" s="7809"/>
      <c r="C246" s="2211"/>
      <c r="D246" s="2212"/>
      <c r="E246" s="2212"/>
      <c r="F246" s="2213"/>
      <c r="G246" s="2213"/>
      <c r="H246" s="2213"/>
      <c r="I246" s="2213"/>
      <c r="J246" s="2213"/>
      <c r="K246" s="2213"/>
      <c r="L246" s="2213"/>
      <c r="M246" s="2213"/>
      <c r="N246" s="2213"/>
      <c r="O246" s="2213"/>
      <c r="P246" s="2213"/>
      <c r="Q246" s="2213"/>
      <c r="R246" s="2213"/>
      <c r="S246" s="2213"/>
      <c r="T246" s="2213"/>
      <c r="U246" s="2213"/>
      <c r="V246" s="2213"/>
      <c r="W246" s="2213"/>
      <c r="X246" s="2213"/>
      <c r="Y246" s="2213"/>
      <c r="Z246" s="2213"/>
      <c r="AA246" s="2213"/>
      <c r="AB246" s="2213"/>
      <c r="AC246" s="2213"/>
      <c r="AD246" s="2213"/>
      <c r="AE246" s="2213"/>
      <c r="AF246" s="2213"/>
      <c r="AG246" s="2213"/>
      <c r="AH246" s="2213"/>
      <c r="AI246" s="2213"/>
      <c r="AJ246" s="2213"/>
      <c r="AK246" s="2213"/>
      <c r="AL246" s="2213"/>
      <c r="AM246" s="2214"/>
      <c r="AN246" s="2214"/>
      <c r="AO246" s="2214"/>
      <c r="AP246" s="2215"/>
      <c r="AQ246" s="5375"/>
      <c r="AR246" s="5381"/>
      <c r="AS246" s="5375"/>
      <c r="AT246" s="2214"/>
      <c r="AU246" s="2214"/>
      <c r="AV246" s="2214"/>
      <c r="AW246" s="2214"/>
      <c r="AX246" s="2216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>
      <c r="A247" s="7697" t="s">
        <v>862</v>
      </c>
      <c r="B247" s="2170" t="s">
        <v>863</v>
      </c>
      <c r="C247" s="2171">
        <f t="shared" ref="C247:C250" si="202">SUM(D247+E247)</f>
        <v>0</v>
      </c>
      <c r="D247" s="846">
        <f t="shared" ref="D247:D250" si="203">SUM(F247+H247+J247+L247+N247+P247+R247+T247+V247+X247+Z247+AB247+AD247+AF247+AH247+AJ247+AL247)</f>
        <v>0</v>
      </c>
      <c r="E247" s="2170">
        <f>SUM(G247+I247+K247+M247+O247+Q247+S247+U247+W247+Y247+AA247+AC247+AE247+AG247+AI247+AK247+AM247)</f>
        <v>0</v>
      </c>
      <c r="F247" s="2013"/>
      <c r="G247" s="2020"/>
      <c r="H247" s="2027"/>
      <c r="I247" s="2030"/>
      <c r="J247" s="2027"/>
      <c r="K247" s="2030"/>
      <c r="L247" s="2027"/>
      <c r="M247" s="2030"/>
      <c r="N247" s="2027"/>
      <c r="O247" s="2030"/>
      <c r="P247" s="2027"/>
      <c r="Q247" s="2030"/>
      <c r="R247" s="2027"/>
      <c r="S247" s="2030"/>
      <c r="T247" s="2027"/>
      <c r="U247" s="2030"/>
      <c r="V247" s="2027"/>
      <c r="W247" s="2030"/>
      <c r="X247" s="2027"/>
      <c r="Y247" s="2030"/>
      <c r="Z247" s="2027"/>
      <c r="AA247" s="2030"/>
      <c r="AB247" s="2027"/>
      <c r="AC247" s="2030"/>
      <c r="AD247" s="2027"/>
      <c r="AE247" s="2030"/>
      <c r="AF247" s="2027"/>
      <c r="AG247" s="2030"/>
      <c r="AH247" s="2027"/>
      <c r="AI247" s="2030"/>
      <c r="AJ247" s="2027"/>
      <c r="AK247" s="2030"/>
      <c r="AL247" s="2027"/>
      <c r="AM247" s="2163"/>
      <c r="AN247" s="159"/>
      <c r="AO247" s="1425"/>
      <c r="AP247" s="1217"/>
      <c r="AQ247" s="5374"/>
      <c r="AR247" s="5195"/>
      <c r="AS247" s="5199"/>
      <c r="AT247" s="2030"/>
      <c r="AU247" s="2029"/>
      <c r="AV247" s="2030"/>
      <c r="AW247" s="2027"/>
      <c r="AX247" s="2030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>
      <c r="A248" s="7698"/>
      <c r="B248" s="1342" t="s">
        <v>864</v>
      </c>
      <c r="C248" s="2172">
        <f t="shared" si="202"/>
        <v>0</v>
      </c>
      <c r="D248" s="790">
        <f t="shared" si="203"/>
        <v>0</v>
      </c>
      <c r="E248" s="1358">
        <f t="shared" ref="E248:E250" si="219">SUM(G248+I248+K248+M248+O248+Q248+S248+U248+W248+Y248+AA248+AC248+AE248+AG248+AI248+AK248+AM248)</f>
        <v>0</v>
      </c>
      <c r="F248" s="1926"/>
      <c r="G248" s="1177"/>
      <c r="H248" s="1926"/>
      <c r="I248" s="1177"/>
      <c r="J248" s="1926"/>
      <c r="K248" s="1177"/>
      <c r="L248" s="1926"/>
      <c r="M248" s="1177"/>
      <c r="N248" s="1926"/>
      <c r="O248" s="1177"/>
      <c r="P248" s="1926"/>
      <c r="Q248" s="1177"/>
      <c r="R248" s="1926"/>
      <c r="S248" s="1177"/>
      <c r="T248" s="1926"/>
      <c r="U248" s="1177"/>
      <c r="V248" s="1926"/>
      <c r="W248" s="1177"/>
      <c r="X248" s="1926"/>
      <c r="Y248" s="1177"/>
      <c r="Z248" s="1926"/>
      <c r="AA248" s="1177"/>
      <c r="AB248" s="1926"/>
      <c r="AC248" s="1177"/>
      <c r="AD248" s="1926"/>
      <c r="AE248" s="1177"/>
      <c r="AF248" s="1926"/>
      <c r="AG248" s="1177"/>
      <c r="AH248" s="1926"/>
      <c r="AI248" s="1177"/>
      <c r="AJ248" s="1926"/>
      <c r="AK248" s="1177"/>
      <c r="AL248" s="1926"/>
      <c r="AM248" s="36"/>
      <c r="AN248" s="1957"/>
      <c r="AO248" s="1423"/>
      <c r="AP248" s="1288"/>
      <c r="AQ248" s="5376"/>
      <c r="AR248" s="5350"/>
      <c r="AS248" s="5368"/>
      <c r="AT248" s="1944"/>
      <c r="AU248" s="1425"/>
      <c r="AV248" s="1944"/>
      <c r="AW248" s="1425"/>
      <c r="AX248" s="1944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>
      <c r="A249" s="7697" t="s">
        <v>865</v>
      </c>
      <c r="B249" s="2170" t="s">
        <v>863</v>
      </c>
      <c r="C249" s="2171">
        <f t="shared" si="202"/>
        <v>0</v>
      </c>
      <c r="D249" s="846">
        <f t="shared" si="203"/>
        <v>0</v>
      </c>
      <c r="E249" s="2170">
        <f t="shared" si="219"/>
        <v>0</v>
      </c>
      <c r="F249" s="2013"/>
      <c r="G249" s="2020"/>
      <c r="H249" s="2013"/>
      <c r="I249" s="2020"/>
      <c r="J249" s="2013"/>
      <c r="K249" s="2020"/>
      <c r="L249" s="2013"/>
      <c r="M249" s="2020"/>
      <c r="N249" s="2013"/>
      <c r="O249" s="2020"/>
      <c r="P249" s="2013"/>
      <c r="Q249" s="2020"/>
      <c r="R249" s="2013"/>
      <c r="S249" s="2020"/>
      <c r="T249" s="2013"/>
      <c r="U249" s="2020"/>
      <c r="V249" s="2013"/>
      <c r="W249" s="2020"/>
      <c r="X249" s="2013"/>
      <c r="Y249" s="2020"/>
      <c r="Z249" s="2013"/>
      <c r="AA249" s="2020"/>
      <c r="AB249" s="2013"/>
      <c r="AC249" s="2020"/>
      <c r="AD249" s="2013"/>
      <c r="AE249" s="2020"/>
      <c r="AF249" s="2013"/>
      <c r="AG249" s="2020"/>
      <c r="AH249" s="2013"/>
      <c r="AI249" s="2020"/>
      <c r="AJ249" s="2013"/>
      <c r="AK249" s="2020"/>
      <c r="AL249" s="2013"/>
      <c r="AM249" s="2106"/>
      <c r="AN249" s="2016"/>
      <c r="AO249" s="2014"/>
      <c r="AP249" s="1974"/>
      <c r="AQ249" s="4500"/>
      <c r="AR249" s="5177"/>
      <c r="AS249" s="3494"/>
      <c r="AT249" s="2020"/>
      <c r="AU249" s="2014"/>
      <c r="AV249" s="2020"/>
      <c r="AW249" s="2014"/>
      <c r="AX249" s="2020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>
      <c r="A250" s="7698"/>
      <c r="B250" s="1342" t="s">
        <v>864</v>
      </c>
      <c r="C250" s="2172">
        <f t="shared" si="202"/>
        <v>0</v>
      </c>
      <c r="D250" s="790">
        <f t="shared" si="203"/>
        <v>0</v>
      </c>
      <c r="E250" s="1358">
        <f t="shared" si="219"/>
        <v>0</v>
      </c>
      <c r="F250" s="1926"/>
      <c r="G250" s="1177"/>
      <c r="H250" s="1926"/>
      <c r="I250" s="1177"/>
      <c r="J250" s="1926"/>
      <c r="K250" s="1177"/>
      <c r="L250" s="1926"/>
      <c r="M250" s="1177"/>
      <c r="N250" s="1926"/>
      <c r="O250" s="1177"/>
      <c r="P250" s="1926"/>
      <c r="Q250" s="1177"/>
      <c r="R250" s="1926"/>
      <c r="S250" s="1177"/>
      <c r="T250" s="1926"/>
      <c r="U250" s="1177"/>
      <c r="V250" s="1926"/>
      <c r="W250" s="1177"/>
      <c r="X250" s="1926"/>
      <c r="Y250" s="1177"/>
      <c r="Z250" s="1926"/>
      <c r="AA250" s="1177"/>
      <c r="AB250" s="1926"/>
      <c r="AC250" s="1177"/>
      <c r="AD250" s="1926"/>
      <c r="AE250" s="1177"/>
      <c r="AF250" s="1926"/>
      <c r="AG250" s="1177"/>
      <c r="AH250" s="1926"/>
      <c r="AI250" s="1177"/>
      <c r="AJ250" s="1926"/>
      <c r="AK250" s="1177"/>
      <c r="AL250" s="1926"/>
      <c r="AM250" s="36"/>
      <c r="AN250" s="1957"/>
      <c r="AO250" s="1423"/>
      <c r="AP250" s="1288"/>
      <c r="AQ250" s="5376"/>
      <c r="AR250" s="5350"/>
      <c r="AS250" s="5368"/>
      <c r="AT250" s="1944"/>
      <c r="AU250" s="1425"/>
      <c r="AV250" s="1944"/>
      <c r="AW250" s="1425"/>
      <c r="AX250" s="1944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>
      <c r="A251" s="7697" t="s">
        <v>866</v>
      </c>
      <c r="B251" s="2170" t="s">
        <v>863</v>
      </c>
      <c r="C251" s="2171">
        <f>SUM(D251+E251)</f>
        <v>0</v>
      </c>
      <c r="D251" s="846">
        <f t="shared" ref="D251:E259" si="221">SUM(F251+H251+J251+L251+N251+P251+R251+T251+V251+X251+Z251+AB251+AD251+AF251+AH251+AJ251+AL251)</f>
        <v>0</v>
      </c>
      <c r="E251" s="2170">
        <f t="shared" si="221"/>
        <v>0</v>
      </c>
      <c r="F251" s="2013"/>
      <c r="G251" s="2020"/>
      <c r="H251" s="2013"/>
      <c r="I251" s="2020"/>
      <c r="J251" s="2013"/>
      <c r="K251" s="2020"/>
      <c r="L251" s="2013"/>
      <c r="M251" s="2020"/>
      <c r="N251" s="2013"/>
      <c r="O251" s="2020"/>
      <c r="P251" s="2013"/>
      <c r="Q251" s="2020"/>
      <c r="R251" s="2013"/>
      <c r="S251" s="2020"/>
      <c r="T251" s="2013"/>
      <c r="U251" s="2020"/>
      <c r="V251" s="2013"/>
      <c r="W251" s="2020"/>
      <c r="X251" s="2013"/>
      <c r="Y251" s="2020"/>
      <c r="Z251" s="2013"/>
      <c r="AA251" s="2020"/>
      <c r="AB251" s="2013"/>
      <c r="AC251" s="2020"/>
      <c r="AD251" s="2013"/>
      <c r="AE251" s="2020"/>
      <c r="AF251" s="2013"/>
      <c r="AG251" s="2020"/>
      <c r="AH251" s="2013"/>
      <c r="AI251" s="2020"/>
      <c r="AJ251" s="2013"/>
      <c r="AK251" s="2020"/>
      <c r="AL251" s="2013"/>
      <c r="AM251" s="2106"/>
      <c r="AN251" s="2016"/>
      <c r="AO251" s="2014"/>
      <c r="AP251" s="1974"/>
      <c r="AQ251" s="4500"/>
      <c r="AR251" s="5177"/>
      <c r="AS251" s="3494"/>
      <c r="AT251" s="2020"/>
      <c r="AU251" s="2014"/>
      <c r="AV251" s="2020"/>
      <c r="AW251" s="2014"/>
      <c r="AX251" s="2020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>
      <c r="A252" s="7698"/>
      <c r="B252" s="1342" t="s">
        <v>864</v>
      </c>
      <c r="C252" s="1343">
        <f>SUM(D252+E252)</f>
        <v>0</v>
      </c>
      <c r="D252" s="1344">
        <f t="shared" si="221"/>
        <v>0</v>
      </c>
      <c r="E252" s="1342">
        <f t="shared" si="221"/>
        <v>0</v>
      </c>
      <c r="F252" s="1179"/>
      <c r="G252" s="1183"/>
      <c r="H252" s="1179"/>
      <c r="I252" s="1183"/>
      <c r="J252" s="1179"/>
      <c r="K252" s="1183"/>
      <c r="L252" s="1179"/>
      <c r="M252" s="1183"/>
      <c r="N252" s="1179"/>
      <c r="O252" s="1183"/>
      <c r="P252" s="1179"/>
      <c r="Q252" s="1183"/>
      <c r="R252" s="1179"/>
      <c r="S252" s="1183"/>
      <c r="T252" s="1179"/>
      <c r="U252" s="1183"/>
      <c r="V252" s="1179"/>
      <c r="W252" s="1183"/>
      <c r="X252" s="1179"/>
      <c r="Y252" s="1183"/>
      <c r="Z252" s="1179"/>
      <c r="AA252" s="1183"/>
      <c r="AB252" s="1179"/>
      <c r="AC252" s="1183"/>
      <c r="AD252" s="1179"/>
      <c r="AE252" s="1183"/>
      <c r="AF252" s="1179"/>
      <c r="AG252" s="1183"/>
      <c r="AH252" s="1179"/>
      <c r="AI252" s="1183"/>
      <c r="AJ252" s="1170"/>
      <c r="AK252" s="1171"/>
      <c r="AL252" s="1926"/>
      <c r="AM252" s="36"/>
      <c r="AN252" s="1957"/>
      <c r="AO252" s="1423"/>
      <c r="AP252" s="1288"/>
      <c r="AQ252" s="5376"/>
      <c r="AR252" s="5350"/>
      <c r="AS252" s="5368"/>
      <c r="AT252" s="1944"/>
      <c r="AU252" s="1425"/>
      <c r="AV252" s="1944"/>
      <c r="AW252" s="1425"/>
      <c r="AX252" s="1944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>
      <c r="A253" s="7810" t="s">
        <v>867</v>
      </c>
      <c r="B253" s="7811"/>
      <c r="C253" s="2217"/>
      <c r="D253" s="2177"/>
      <c r="E253" s="2175"/>
      <c r="F253" s="5513"/>
      <c r="G253" s="2179"/>
      <c r="H253" s="2178"/>
      <c r="I253" s="2179"/>
      <c r="J253" s="2178"/>
      <c r="K253" s="2179"/>
      <c r="L253" s="2178"/>
      <c r="M253" s="2179"/>
      <c r="N253" s="2178"/>
      <c r="O253" s="2179"/>
      <c r="P253" s="2178"/>
      <c r="Q253" s="2179"/>
      <c r="R253" s="2178"/>
      <c r="S253" s="2179"/>
      <c r="T253" s="2178"/>
      <c r="U253" s="2179"/>
      <c r="V253" s="2178"/>
      <c r="W253" s="2179"/>
      <c r="X253" s="2178"/>
      <c r="Y253" s="2179"/>
      <c r="Z253" s="2178"/>
      <c r="AA253" s="2179"/>
      <c r="AB253" s="2178"/>
      <c r="AC253" s="2179"/>
      <c r="AD253" s="2178"/>
      <c r="AE253" s="2179"/>
      <c r="AF253" s="2178"/>
      <c r="AG253" s="2179"/>
      <c r="AH253" s="2178"/>
      <c r="AI253" s="2179"/>
      <c r="AJ253" s="2178"/>
      <c r="AK253" s="2179"/>
      <c r="AL253" s="2183"/>
      <c r="AM253" s="2218"/>
      <c r="AN253" s="2219"/>
      <c r="AO253" s="2061"/>
      <c r="AP253" s="2220"/>
      <c r="AQ253" s="5377"/>
      <c r="AR253" s="5194"/>
      <c r="AS253" s="5369"/>
      <c r="AT253" s="2179"/>
      <c r="AU253" s="2221"/>
      <c r="AV253" s="2179"/>
      <c r="AW253" s="2221"/>
      <c r="AX253" s="2179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19"/>
      <c r="CQ253" s="1419"/>
      <c r="CR253" s="1419"/>
      <c r="CS253" s="1419"/>
      <c r="CT253" s="1419"/>
      <c r="CU253" s="1419"/>
      <c r="CV253" s="1419"/>
      <c r="CW253" s="1419"/>
    </row>
    <row r="254" spans="1:103">
      <c r="A254" s="7697" t="s">
        <v>868</v>
      </c>
      <c r="B254" s="2170" t="s">
        <v>869</v>
      </c>
      <c r="C254" s="2171">
        <f t="shared" ref="C254:C292" si="222">SUM(D254+E254)</f>
        <v>0</v>
      </c>
      <c r="D254" s="846">
        <f>SUM(H254+J254+L254+N254+P254+R254+T254+V254+X254+Z254+AB254+AD254+AF254+AH254+AJ254+AL254)</f>
        <v>0</v>
      </c>
      <c r="E254" s="2170">
        <f>SUM(I254+K254+M254+O254+Q254+S254+U254+W254+Y254+AA254+AC254+AE254+AG254+AI254+AK254+AM254)</f>
        <v>0</v>
      </c>
      <c r="F254" s="2183"/>
      <c r="G254" s="2184"/>
      <c r="H254" s="2013"/>
      <c r="I254" s="2020"/>
      <c r="J254" s="2013"/>
      <c r="K254" s="2020"/>
      <c r="L254" s="2013"/>
      <c r="M254" s="2020"/>
      <c r="N254" s="2013"/>
      <c r="O254" s="2020"/>
      <c r="P254" s="2013"/>
      <c r="Q254" s="2020"/>
      <c r="R254" s="2013"/>
      <c r="S254" s="2020"/>
      <c r="T254" s="2013"/>
      <c r="U254" s="2020"/>
      <c r="V254" s="2013"/>
      <c r="W254" s="2020"/>
      <c r="X254" s="2013"/>
      <c r="Y254" s="2020"/>
      <c r="Z254" s="2013"/>
      <c r="AA254" s="2020"/>
      <c r="AB254" s="2013"/>
      <c r="AC254" s="2020"/>
      <c r="AD254" s="2013"/>
      <c r="AE254" s="2020"/>
      <c r="AF254" s="2013"/>
      <c r="AG254" s="2020"/>
      <c r="AH254" s="2013"/>
      <c r="AI254" s="2020"/>
      <c r="AJ254" s="2013"/>
      <c r="AK254" s="2020"/>
      <c r="AL254" s="2013"/>
      <c r="AM254" s="2106"/>
      <c r="AN254" s="2016"/>
      <c r="AO254" s="2014"/>
      <c r="AP254" s="1974"/>
      <c r="AQ254" s="4500"/>
      <c r="AR254" s="5177"/>
      <c r="AS254" s="3494"/>
      <c r="AT254" s="2020"/>
      <c r="AU254" s="2014"/>
      <c r="AV254" s="2020"/>
      <c r="AW254" s="2014"/>
      <c r="AX254" s="2020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>
      <c r="A255" s="7698"/>
      <c r="B255" s="1342" t="s">
        <v>870</v>
      </c>
      <c r="C255" s="642">
        <f t="shared" si="222"/>
        <v>0</v>
      </c>
      <c r="D255" s="147">
        <f>SUM(H255+J255+L255+N255+P255+R255+T255+V255+X255+Z255+AB255+AD255+AF255+AH255+AJ255+AL255)</f>
        <v>0</v>
      </c>
      <c r="E255" s="2162">
        <f>SUM(I255+K255+M255+O255+Q255+S255+U255+W255+Y255+AA255+AC255+AE255+AG255+AI255+AK255+AM255)</f>
        <v>0</v>
      </c>
      <c r="F255" s="643"/>
      <c r="G255" s="2185"/>
      <c r="H255" s="638"/>
      <c r="I255" s="2048"/>
      <c r="J255" s="638"/>
      <c r="K255" s="2048"/>
      <c r="L255" s="638"/>
      <c r="M255" s="2048"/>
      <c r="N255" s="638"/>
      <c r="O255" s="2048"/>
      <c r="P255" s="638"/>
      <c r="Q255" s="2048"/>
      <c r="R255" s="638"/>
      <c r="S255" s="2048"/>
      <c r="T255" s="638"/>
      <c r="U255" s="2048"/>
      <c r="V255" s="638"/>
      <c r="W255" s="2048"/>
      <c r="X255" s="638"/>
      <c r="Y255" s="2048"/>
      <c r="Z255" s="638"/>
      <c r="AA255" s="2048"/>
      <c r="AB255" s="638"/>
      <c r="AC255" s="2048"/>
      <c r="AD255" s="638"/>
      <c r="AE255" s="2048"/>
      <c r="AF255" s="638"/>
      <c r="AG255" s="2048"/>
      <c r="AH255" s="638"/>
      <c r="AI255" s="2048"/>
      <c r="AJ255" s="863"/>
      <c r="AK255" s="1944"/>
      <c r="AL255" s="1926"/>
      <c r="AM255" s="36"/>
      <c r="AN255" s="1957"/>
      <c r="AO255" s="1423"/>
      <c r="AP255" s="1288"/>
      <c r="AQ255" s="5376"/>
      <c r="AR255" s="5350"/>
      <c r="AS255" s="5368"/>
      <c r="AT255" s="1944"/>
      <c r="AU255" s="1425"/>
      <c r="AV255" s="1944"/>
      <c r="AW255" s="1425"/>
      <c r="AX255" s="1944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>
      <c r="A256" s="2186" t="s">
        <v>871</v>
      </c>
      <c r="B256" s="2159"/>
      <c r="C256" s="1979">
        <f t="shared" si="222"/>
        <v>0</v>
      </c>
      <c r="D256" s="2037">
        <f t="shared" si="221"/>
        <v>0</v>
      </c>
      <c r="E256" s="2138">
        <f t="shared" si="221"/>
        <v>0</v>
      </c>
      <c r="F256" s="2222"/>
      <c r="G256" s="2223"/>
      <c r="H256" s="2222"/>
      <c r="I256" s="2223"/>
      <c r="J256" s="2222"/>
      <c r="K256" s="2223"/>
      <c r="L256" s="2222"/>
      <c r="M256" s="2223"/>
      <c r="N256" s="2222"/>
      <c r="O256" s="2223"/>
      <c r="P256" s="2222"/>
      <c r="Q256" s="2223"/>
      <c r="R256" s="2222"/>
      <c r="S256" s="2223"/>
      <c r="T256" s="2222"/>
      <c r="U256" s="2223"/>
      <c r="V256" s="2222"/>
      <c r="W256" s="2223"/>
      <c r="X256" s="2222"/>
      <c r="Y256" s="2223"/>
      <c r="Z256" s="2222"/>
      <c r="AA256" s="2223"/>
      <c r="AB256" s="2222"/>
      <c r="AC256" s="2223"/>
      <c r="AD256" s="2222"/>
      <c r="AE256" s="2223"/>
      <c r="AF256" s="2222"/>
      <c r="AG256" s="2223"/>
      <c r="AH256" s="2222"/>
      <c r="AI256" s="2223"/>
      <c r="AJ256" s="2222"/>
      <c r="AK256" s="2223"/>
      <c r="AL256" s="2013"/>
      <c r="AM256" s="2106"/>
      <c r="AN256" s="2016"/>
      <c r="AO256" s="2014"/>
      <c r="AP256" s="1974"/>
      <c r="AQ256" s="5374"/>
      <c r="AR256" s="5195"/>
      <c r="AS256" s="5199"/>
      <c r="AT256" s="2030"/>
      <c r="AU256" s="2029"/>
      <c r="AV256" s="2030"/>
      <c r="AW256" s="2029"/>
      <c r="AX256" s="2030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>
      <c r="A257" s="7697" t="s">
        <v>872</v>
      </c>
      <c r="B257" s="1358" t="s">
        <v>873</v>
      </c>
      <c r="C257" s="2172">
        <f t="shared" si="222"/>
        <v>0</v>
      </c>
      <c r="D257" s="790">
        <f t="shared" si="221"/>
        <v>0</v>
      </c>
      <c r="E257" s="1358">
        <f t="shared" si="221"/>
        <v>0</v>
      </c>
      <c r="F257" s="1926"/>
      <c r="G257" s="1177"/>
      <c r="H257" s="1926"/>
      <c r="I257" s="1177"/>
      <c r="J257" s="1926"/>
      <c r="K257" s="1177"/>
      <c r="L257" s="1926"/>
      <c r="M257" s="1177"/>
      <c r="N257" s="1926"/>
      <c r="O257" s="1177"/>
      <c r="P257" s="1926"/>
      <c r="Q257" s="1177"/>
      <c r="R257" s="1926"/>
      <c r="S257" s="1177"/>
      <c r="T257" s="1926"/>
      <c r="U257" s="1177"/>
      <c r="V257" s="1926"/>
      <c r="W257" s="1177"/>
      <c r="X257" s="1926"/>
      <c r="Y257" s="1177"/>
      <c r="Z257" s="1926"/>
      <c r="AA257" s="1177"/>
      <c r="AB257" s="1926"/>
      <c r="AC257" s="1177"/>
      <c r="AD257" s="1926"/>
      <c r="AE257" s="1177"/>
      <c r="AF257" s="1926"/>
      <c r="AG257" s="1177"/>
      <c r="AH257" s="1926"/>
      <c r="AI257" s="1177"/>
      <c r="AJ257" s="1926"/>
      <c r="AK257" s="1177"/>
      <c r="AL257" s="2013"/>
      <c r="AM257" s="2106"/>
      <c r="AN257" s="2016"/>
      <c r="AO257" s="2014"/>
      <c r="AP257" s="1974"/>
      <c r="AQ257" s="4500"/>
      <c r="AR257" s="5177"/>
      <c r="AS257" s="3494"/>
      <c r="AT257" s="2020"/>
      <c r="AU257" s="2014"/>
      <c r="AV257" s="2020"/>
      <c r="AW257" s="2014"/>
      <c r="AX257" s="2020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>
      <c r="A258" s="7758"/>
      <c r="B258" s="1966" t="s">
        <v>874</v>
      </c>
      <c r="C258" s="1274">
        <f t="shared" si="222"/>
        <v>0</v>
      </c>
      <c r="D258" s="2188">
        <f t="shared" si="221"/>
        <v>0</v>
      </c>
      <c r="E258" s="1966">
        <f t="shared" si="221"/>
        <v>0</v>
      </c>
      <c r="F258" s="1163"/>
      <c r="G258" s="1164"/>
      <c r="H258" s="1163"/>
      <c r="I258" s="1164"/>
      <c r="J258" s="1163"/>
      <c r="K258" s="1164"/>
      <c r="L258" s="1163"/>
      <c r="M258" s="1164"/>
      <c r="N258" s="1163"/>
      <c r="O258" s="1164"/>
      <c r="P258" s="1163"/>
      <c r="Q258" s="1164"/>
      <c r="R258" s="1163"/>
      <c r="S258" s="1164"/>
      <c r="T258" s="1163"/>
      <c r="U258" s="1164"/>
      <c r="V258" s="1163"/>
      <c r="W258" s="1164"/>
      <c r="X258" s="1163"/>
      <c r="Y258" s="1164"/>
      <c r="Z258" s="1163"/>
      <c r="AA258" s="1164"/>
      <c r="AB258" s="1163"/>
      <c r="AC258" s="1164"/>
      <c r="AD258" s="1163"/>
      <c r="AE258" s="1164"/>
      <c r="AF258" s="1163"/>
      <c r="AG258" s="1164"/>
      <c r="AH258" s="1163"/>
      <c r="AI258" s="1164"/>
      <c r="AJ258" s="1163"/>
      <c r="AK258" s="1164"/>
      <c r="AL258" s="1163"/>
      <c r="AM258" s="1213"/>
      <c r="AN258" s="878"/>
      <c r="AO258" s="1165"/>
      <c r="AP258" s="1212"/>
      <c r="AQ258" s="3886"/>
      <c r="AR258" s="3883"/>
      <c r="AS258" s="3780"/>
      <c r="AT258" s="1164"/>
      <c r="AU258" s="1165"/>
      <c r="AV258" s="1164"/>
      <c r="AW258" s="1165"/>
      <c r="AX258" s="1164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>
      <c r="A259" s="7758"/>
      <c r="B259" s="1966" t="s">
        <v>875</v>
      </c>
      <c r="C259" s="1274">
        <f t="shared" si="222"/>
        <v>0</v>
      </c>
      <c r="D259" s="2188">
        <f t="shared" si="221"/>
        <v>0</v>
      </c>
      <c r="E259" s="1966">
        <f>SUM(G259+I259+K259+M259+O259+Q259+S259+U259+W259+Y259+AA259+AC259+AE259+AG259+AI259+AK259+AM259)</f>
        <v>0</v>
      </c>
      <c r="F259" s="1163"/>
      <c r="G259" s="1164"/>
      <c r="H259" s="1163"/>
      <c r="I259" s="1164"/>
      <c r="J259" s="1163"/>
      <c r="K259" s="1164"/>
      <c r="L259" s="1163"/>
      <c r="M259" s="1164"/>
      <c r="N259" s="1163"/>
      <c r="O259" s="1164"/>
      <c r="P259" s="1163"/>
      <c r="Q259" s="1164"/>
      <c r="R259" s="1163"/>
      <c r="S259" s="1164"/>
      <c r="T259" s="1163"/>
      <c r="U259" s="1164"/>
      <c r="V259" s="1163"/>
      <c r="W259" s="1164"/>
      <c r="X259" s="1163"/>
      <c r="Y259" s="1164"/>
      <c r="Z259" s="1163"/>
      <c r="AA259" s="1164"/>
      <c r="AB259" s="1163"/>
      <c r="AC259" s="1164"/>
      <c r="AD259" s="1163"/>
      <c r="AE259" s="1164"/>
      <c r="AF259" s="1163"/>
      <c r="AG259" s="1164"/>
      <c r="AH259" s="1163"/>
      <c r="AI259" s="1164"/>
      <c r="AJ259" s="1163"/>
      <c r="AK259" s="1164"/>
      <c r="AL259" s="1926"/>
      <c r="AM259" s="36"/>
      <c r="AN259" s="1957"/>
      <c r="AO259" s="1423"/>
      <c r="AP259" s="1288"/>
      <c r="AQ259" s="5203"/>
      <c r="AR259" s="3883"/>
      <c r="AS259" s="3780"/>
      <c r="AT259" s="1164"/>
      <c r="AU259" s="1165"/>
      <c r="AV259" s="1164"/>
      <c r="AW259" s="1165"/>
      <c r="AX259" s="1164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>
      <c r="A260" s="7758"/>
      <c r="B260" s="2189" t="s">
        <v>876</v>
      </c>
      <c r="C260" s="1274">
        <f t="shared" si="222"/>
        <v>0</v>
      </c>
      <c r="D260" s="5514"/>
      <c r="E260" s="1966">
        <f>SUM(K260+M260+O260+Q260+S260+U260+W260+Y260+AA260+AC260+AE260+AG260+AI260+AK260+AM260)</f>
        <v>0</v>
      </c>
      <c r="F260" s="5507"/>
      <c r="G260" s="2644"/>
      <c r="H260" s="5507"/>
      <c r="I260" s="2644"/>
      <c r="J260" s="5507"/>
      <c r="K260" s="1164"/>
      <c r="L260" s="5507"/>
      <c r="M260" s="1164"/>
      <c r="N260" s="5507"/>
      <c r="O260" s="1164"/>
      <c r="P260" s="5507"/>
      <c r="Q260" s="1164"/>
      <c r="R260" s="5507"/>
      <c r="S260" s="1164"/>
      <c r="T260" s="5507"/>
      <c r="U260" s="1164"/>
      <c r="V260" s="5507"/>
      <c r="W260" s="1164"/>
      <c r="X260" s="5507"/>
      <c r="Y260" s="1164"/>
      <c r="Z260" s="5507"/>
      <c r="AA260" s="1164"/>
      <c r="AB260" s="5507"/>
      <c r="AC260" s="1164"/>
      <c r="AD260" s="5507"/>
      <c r="AE260" s="2644"/>
      <c r="AF260" s="5507"/>
      <c r="AG260" s="2644"/>
      <c r="AH260" s="5507"/>
      <c r="AI260" s="2644"/>
      <c r="AJ260" s="5507"/>
      <c r="AK260" s="2644"/>
      <c r="AL260" s="5507"/>
      <c r="AM260" s="5508"/>
      <c r="AN260" s="1957"/>
      <c r="AO260" s="1423"/>
      <c r="AP260" s="1288"/>
      <c r="AQ260" s="5511"/>
      <c r="AR260" s="1955"/>
      <c r="AS260" s="5517"/>
      <c r="AT260" s="1177"/>
      <c r="AU260" s="1423"/>
      <c r="AV260" s="1177"/>
      <c r="AW260" s="1423"/>
      <c r="AX260" s="1177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12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>
      <c r="A261" s="7758"/>
      <c r="B261" s="1966" t="s">
        <v>877</v>
      </c>
      <c r="C261" s="1274">
        <f t="shared" si="222"/>
        <v>0</v>
      </c>
      <c r="D261" s="2188">
        <f t="shared" ref="D261:E269" si="233">SUM(F261+H261+J261+L261+N261+P261+R261+T261+V261+X261+Z261+AB261+AD261+AF261+AH261+AJ261+AL261)</f>
        <v>0</v>
      </c>
      <c r="E261" s="1966">
        <f t="shared" si="233"/>
        <v>0</v>
      </c>
      <c r="F261" s="1163"/>
      <c r="G261" s="1164"/>
      <c r="H261" s="1163"/>
      <c r="I261" s="1164"/>
      <c r="J261" s="1163"/>
      <c r="K261" s="1164"/>
      <c r="L261" s="1163"/>
      <c r="M261" s="1164"/>
      <c r="N261" s="1163"/>
      <c r="O261" s="1164"/>
      <c r="P261" s="1163"/>
      <c r="Q261" s="1164"/>
      <c r="R261" s="1163"/>
      <c r="S261" s="1164"/>
      <c r="T261" s="1163"/>
      <c r="U261" s="1164"/>
      <c r="V261" s="1163"/>
      <c r="W261" s="1164"/>
      <c r="X261" s="1163"/>
      <c r="Y261" s="1164"/>
      <c r="Z261" s="1163"/>
      <c r="AA261" s="1164"/>
      <c r="AB261" s="1163"/>
      <c r="AC261" s="1164"/>
      <c r="AD261" s="1163"/>
      <c r="AE261" s="1164"/>
      <c r="AF261" s="1163"/>
      <c r="AG261" s="1164"/>
      <c r="AH261" s="1163"/>
      <c r="AI261" s="1164"/>
      <c r="AJ261" s="1163"/>
      <c r="AK261" s="1164"/>
      <c r="AL261" s="1163"/>
      <c r="AM261" s="1213"/>
      <c r="AN261" s="1957"/>
      <c r="AO261" s="1423"/>
      <c r="AP261" s="1288"/>
      <c r="AQ261" s="3886"/>
      <c r="AR261" s="3883"/>
      <c r="AS261" s="3780"/>
      <c r="AT261" s="1164"/>
      <c r="AU261" s="1165"/>
      <c r="AV261" s="1164"/>
      <c r="AW261" s="1165"/>
      <c r="AX261" s="1164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>
      <c r="A262" s="7758"/>
      <c r="B262" s="38" t="s">
        <v>878</v>
      </c>
      <c r="C262" s="1274">
        <f t="shared" si="222"/>
        <v>0</v>
      </c>
      <c r="D262" s="2188">
        <f t="shared" si="233"/>
        <v>0</v>
      </c>
      <c r="E262" s="1966">
        <f t="shared" si="233"/>
        <v>0</v>
      </c>
      <c r="F262" s="1163"/>
      <c r="G262" s="1164"/>
      <c r="H262" s="1163"/>
      <c r="I262" s="1164"/>
      <c r="J262" s="1163"/>
      <c r="K262" s="1164"/>
      <c r="L262" s="1163"/>
      <c r="M262" s="1164"/>
      <c r="N262" s="1163"/>
      <c r="O262" s="1164"/>
      <c r="P262" s="1163"/>
      <c r="Q262" s="1164"/>
      <c r="R262" s="1163"/>
      <c r="S262" s="1164"/>
      <c r="T262" s="1163"/>
      <c r="U262" s="1164"/>
      <c r="V262" s="1163"/>
      <c r="W262" s="1164"/>
      <c r="X262" s="1163"/>
      <c r="Y262" s="1164"/>
      <c r="Z262" s="1163"/>
      <c r="AA262" s="1164"/>
      <c r="AB262" s="1163"/>
      <c r="AC262" s="1164"/>
      <c r="AD262" s="1163"/>
      <c r="AE262" s="1164"/>
      <c r="AF262" s="1163"/>
      <c r="AG262" s="1164"/>
      <c r="AH262" s="1163"/>
      <c r="AI262" s="1164"/>
      <c r="AJ262" s="1163"/>
      <c r="AK262" s="1164"/>
      <c r="AL262" s="1163"/>
      <c r="AM262" s="1213"/>
      <c r="AN262" s="1957"/>
      <c r="AO262" s="1423"/>
      <c r="AP262" s="1288"/>
      <c r="AQ262" s="3886"/>
      <c r="AR262" s="3883"/>
      <c r="AS262" s="3780"/>
      <c r="AT262" s="1164"/>
      <c r="AU262" s="1165"/>
      <c r="AV262" s="1164"/>
      <c r="AW262" s="1165"/>
      <c r="AX262" s="1164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>
      <c r="A263" s="7758"/>
      <c r="B263" s="2190" t="s">
        <v>921</v>
      </c>
      <c r="C263" s="1274">
        <f t="shared" si="222"/>
        <v>0</v>
      </c>
      <c r="D263" s="2188">
        <f t="shared" si="233"/>
        <v>0</v>
      </c>
      <c r="E263" s="1966">
        <f t="shared" si="233"/>
        <v>0</v>
      </c>
      <c r="F263" s="1163"/>
      <c r="G263" s="1164"/>
      <c r="H263" s="1163"/>
      <c r="I263" s="1164"/>
      <c r="J263" s="1163"/>
      <c r="K263" s="1164"/>
      <c r="L263" s="1163"/>
      <c r="M263" s="1164"/>
      <c r="N263" s="1163"/>
      <c r="O263" s="1164"/>
      <c r="P263" s="1163"/>
      <c r="Q263" s="1164"/>
      <c r="R263" s="1163"/>
      <c r="S263" s="1164"/>
      <c r="T263" s="1163"/>
      <c r="U263" s="1164"/>
      <c r="V263" s="1163"/>
      <c r="W263" s="1164"/>
      <c r="X263" s="1163"/>
      <c r="Y263" s="1164"/>
      <c r="Z263" s="1163"/>
      <c r="AA263" s="1164"/>
      <c r="AB263" s="1163"/>
      <c r="AC263" s="1164"/>
      <c r="AD263" s="1163"/>
      <c r="AE263" s="1164"/>
      <c r="AF263" s="1163"/>
      <c r="AG263" s="1164"/>
      <c r="AH263" s="1163"/>
      <c r="AI263" s="1164"/>
      <c r="AJ263" s="1163"/>
      <c r="AK263" s="1164"/>
      <c r="AL263" s="1163"/>
      <c r="AM263" s="1213"/>
      <c r="AN263" s="1957"/>
      <c r="AO263" s="1423"/>
      <c r="AP263" s="1288"/>
      <c r="AQ263" s="3886"/>
      <c r="AR263" s="3883"/>
      <c r="AS263" s="3780"/>
      <c r="AT263" s="1164"/>
      <c r="AU263" s="1165"/>
      <c r="AV263" s="1164"/>
      <c r="AW263" s="1165"/>
      <c r="AX263" s="1164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>
      <c r="A264" s="7698"/>
      <c r="B264" s="39" t="s">
        <v>880</v>
      </c>
      <c r="C264" s="1354">
        <f t="shared" si="222"/>
        <v>0</v>
      </c>
      <c r="D264" s="1355">
        <f>SUM(H264+J264+L264+N264+P264+R264+T264+V264+X264+Z264+AB264+AD264+AF264+AH264+AJ264+AL264)</f>
        <v>0</v>
      </c>
      <c r="E264" s="1356">
        <f>SUM(I264+K264+M264+O264+Q264+S264+U264+W264+Y264+AA264+AC264+AE264+AG264+AI264+AK264+AM264)</f>
        <v>0</v>
      </c>
      <c r="F264" s="5515"/>
      <c r="G264" s="5516"/>
      <c r="H264" s="1170"/>
      <c r="I264" s="1171"/>
      <c r="J264" s="1170"/>
      <c r="K264" s="1171"/>
      <c r="L264" s="1170"/>
      <c r="M264" s="1171"/>
      <c r="N264" s="1170"/>
      <c r="O264" s="1171"/>
      <c r="P264" s="1170"/>
      <c r="Q264" s="1171"/>
      <c r="R264" s="1170"/>
      <c r="S264" s="1171"/>
      <c r="T264" s="1170"/>
      <c r="U264" s="1171"/>
      <c r="V264" s="1170"/>
      <c r="W264" s="1171"/>
      <c r="X264" s="1170"/>
      <c r="Y264" s="1171"/>
      <c r="Z264" s="1170"/>
      <c r="AA264" s="1171"/>
      <c r="AB264" s="1170"/>
      <c r="AC264" s="1171"/>
      <c r="AD264" s="1170"/>
      <c r="AE264" s="1171"/>
      <c r="AF264" s="1170"/>
      <c r="AG264" s="1171"/>
      <c r="AH264" s="1170"/>
      <c r="AI264" s="1171"/>
      <c r="AJ264" s="1170"/>
      <c r="AK264" s="1171"/>
      <c r="AL264" s="1170"/>
      <c r="AM264" s="35"/>
      <c r="AN264" s="1216"/>
      <c r="AO264" s="1184"/>
      <c r="AP264" s="1217"/>
      <c r="AQ264" s="35"/>
      <c r="AR264" s="1220"/>
      <c r="AS264" s="1172"/>
      <c r="AT264" s="1171"/>
      <c r="AU264" s="1172"/>
      <c r="AV264" s="1171"/>
      <c r="AW264" s="1172"/>
      <c r="AX264" s="1171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>
      <c r="A265" s="7697" t="s">
        <v>881</v>
      </c>
      <c r="B265" s="2193" t="s">
        <v>882</v>
      </c>
      <c r="C265" s="2171">
        <f t="shared" si="222"/>
        <v>0</v>
      </c>
      <c r="D265" s="846">
        <f t="shared" si="233"/>
        <v>0</v>
      </c>
      <c r="E265" s="2170">
        <f t="shared" si="233"/>
        <v>0</v>
      </c>
      <c r="F265" s="2013"/>
      <c r="G265" s="2020"/>
      <c r="H265" s="2013"/>
      <c r="I265" s="2020"/>
      <c r="J265" s="2013"/>
      <c r="K265" s="2020"/>
      <c r="L265" s="2013"/>
      <c r="M265" s="2020"/>
      <c r="N265" s="2013"/>
      <c r="O265" s="2020"/>
      <c r="P265" s="2013"/>
      <c r="Q265" s="2020"/>
      <c r="R265" s="2013"/>
      <c r="S265" s="2020"/>
      <c r="T265" s="2013"/>
      <c r="U265" s="2020"/>
      <c r="V265" s="2013"/>
      <c r="W265" s="2020"/>
      <c r="X265" s="2013"/>
      <c r="Y265" s="2020"/>
      <c r="Z265" s="2013"/>
      <c r="AA265" s="2020"/>
      <c r="AB265" s="2013"/>
      <c r="AC265" s="2020"/>
      <c r="AD265" s="2013"/>
      <c r="AE265" s="2020"/>
      <c r="AF265" s="2013"/>
      <c r="AG265" s="2020"/>
      <c r="AH265" s="2013"/>
      <c r="AI265" s="2020"/>
      <c r="AJ265" s="2005"/>
      <c r="AK265" s="2010"/>
      <c r="AL265" s="2013"/>
      <c r="AM265" s="2106"/>
      <c r="AN265" s="1957"/>
      <c r="AO265" s="1423"/>
      <c r="AP265" s="1288"/>
      <c r="AQ265" s="4500"/>
      <c r="AR265" s="5177"/>
      <c r="AS265" s="3494"/>
      <c r="AT265" s="2020"/>
      <c r="AU265" s="2014"/>
      <c r="AV265" s="2020"/>
      <c r="AW265" s="2014"/>
      <c r="AX265" s="2020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>
      <c r="A266" s="7758"/>
      <c r="B266" s="1966" t="s">
        <v>883</v>
      </c>
      <c r="C266" s="1274">
        <f t="shared" si="222"/>
        <v>0</v>
      </c>
      <c r="D266" s="2188">
        <f t="shared" si="233"/>
        <v>0</v>
      </c>
      <c r="E266" s="1966">
        <f>SUM(G266+I266+K266+M266+O266+Q266+S266+U266+W266+Y266+AA266+AC266+AE266+AG266+AI266+AK266+AM266)</f>
        <v>0</v>
      </c>
      <c r="F266" s="1163"/>
      <c r="G266" s="1164"/>
      <c r="H266" s="1163"/>
      <c r="I266" s="1164"/>
      <c r="J266" s="1163"/>
      <c r="K266" s="1164"/>
      <c r="L266" s="1163"/>
      <c r="M266" s="1164"/>
      <c r="N266" s="1163"/>
      <c r="O266" s="1164"/>
      <c r="P266" s="1163"/>
      <c r="Q266" s="1164"/>
      <c r="R266" s="1163"/>
      <c r="S266" s="1164"/>
      <c r="T266" s="1163"/>
      <c r="U266" s="1164"/>
      <c r="V266" s="1163"/>
      <c r="W266" s="1164"/>
      <c r="X266" s="1163"/>
      <c r="Y266" s="1164"/>
      <c r="Z266" s="1163"/>
      <c r="AA266" s="1164"/>
      <c r="AB266" s="1163"/>
      <c r="AC266" s="1164"/>
      <c r="AD266" s="1163"/>
      <c r="AE266" s="1164"/>
      <c r="AF266" s="1163"/>
      <c r="AG266" s="1164"/>
      <c r="AH266" s="1163"/>
      <c r="AI266" s="1164"/>
      <c r="AJ266" s="1170"/>
      <c r="AK266" s="1171"/>
      <c r="AL266" s="1163"/>
      <c r="AM266" s="1213"/>
      <c r="AN266" s="1957"/>
      <c r="AO266" s="1423"/>
      <c r="AP266" s="1288"/>
      <c r="AQ266" s="3886"/>
      <c r="AR266" s="3883"/>
      <c r="AS266" s="3780"/>
      <c r="AT266" s="1164"/>
      <c r="AU266" s="1165"/>
      <c r="AV266" s="1164"/>
      <c r="AW266" s="1165"/>
      <c r="AX266" s="1164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>
      <c r="A267" s="7758"/>
      <c r="B267" s="1356" t="s">
        <v>884</v>
      </c>
      <c r="C267" s="1354">
        <f>SUM(D267+E267)</f>
        <v>0</v>
      </c>
      <c r="D267" s="1355">
        <f>SUM(F267+H267+J267+L267+N267+P267+R267+T267+V267+X267+Z267+AB267+AD267+AF267+AH267+AJ267+AL267)</f>
        <v>0</v>
      </c>
      <c r="E267" s="1356">
        <f>SUM(G267+I267+K267+M267+O267+Q267+S267+U267+W267+Y267+AA267+AC267+AE267+AG267+AI267+AK267+AM267)</f>
        <v>0</v>
      </c>
      <c r="F267" s="1170"/>
      <c r="G267" s="1171"/>
      <c r="H267" s="1170"/>
      <c r="I267" s="1171"/>
      <c r="J267" s="1170"/>
      <c r="K267" s="1171"/>
      <c r="L267" s="1170"/>
      <c r="M267" s="1171"/>
      <c r="N267" s="1170"/>
      <c r="O267" s="1171"/>
      <c r="P267" s="1170"/>
      <c r="Q267" s="1171"/>
      <c r="R267" s="1170"/>
      <c r="S267" s="1171"/>
      <c r="T267" s="1170"/>
      <c r="U267" s="1171"/>
      <c r="V267" s="1170"/>
      <c r="W267" s="1171"/>
      <c r="X267" s="1170"/>
      <c r="Y267" s="1171"/>
      <c r="Z267" s="1170"/>
      <c r="AA267" s="1171"/>
      <c r="AB267" s="1170"/>
      <c r="AC267" s="1171"/>
      <c r="AD267" s="1170"/>
      <c r="AE267" s="1171"/>
      <c r="AF267" s="1170"/>
      <c r="AG267" s="1171"/>
      <c r="AH267" s="1170"/>
      <c r="AI267" s="1171"/>
      <c r="AJ267" s="1170"/>
      <c r="AK267" s="1171"/>
      <c r="AL267" s="1170"/>
      <c r="AM267" s="35"/>
      <c r="AN267" s="878"/>
      <c r="AO267" s="1165"/>
      <c r="AP267" s="1212"/>
      <c r="AQ267" s="35"/>
      <c r="AR267" s="1220"/>
      <c r="AS267" s="1172"/>
      <c r="AT267" s="1171"/>
      <c r="AU267" s="1172"/>
      <c r="AV267" s="1171"/>
      <c r="AW267" s="1172"/>
      <c r="AX267" s="1171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>
      <c r="A268" s="7758"/>
      <c r="B268" s="1356" t="s">
        <v>885</v>
      </c>
      <c r="C268" s="1354">
        <f>SUM(D268+E268)</f>
        <v>0</v>
      </c>
      <c r="D268" s="1355">
        <f>SUM(F268+H268+J268+L268+N268+P268+R268+T268+V268+X268+Z268+AB268+AD268+AF268+AH268+AJ268+AL268)</f>
        <v>0</v>
      </c>
      <c r="E268" s="1356">
        <f>SUM(G268+I268+K268+M268+O268+Q268+S268+U268+W268+Y268+AA268+AC268+AE268+AG268+AI268+AK268+AM268)</f>
        <v>0</v>
      </c>
      <c r="F268" s="1170"/>
      <c r="G268" s="1171"/>
      <c r="H268" s="1170"/>
      <c r="I268" s="1171"/>
      <c r="J268" s="1170"/>
      <c r="K268" s="1171"/>
      <c r="L268" s="1170"/>
      <c r="M268" s="1171"/>
      <c r="N268" s="1170"/>
      <c r="O268" s="1171"/>
      <c r="P268" s="1170"/>
      <c r="Q268" s="1171"/>
      <c r="R268" s="1170"/>
      <c r="S268" s="1171"/>
      <c r="T268" s="1170"/>
      <c r="U268" s="1171"/>
      <c r="V268" s="1170"/>
      <c r="W268" s="1171"/>
      <c r="X268" s="1170"/>
      <c r="Y268" s="1171"/>
      <c r="Z268" s="1170"/>
      <c r="AA268" s="1171"/>
      <c r="AB268" s="1170"/>
      <c r="AC268" s="1171"/>
      <c r="AD268" s="1170"/>
      <c r="AE268" s="1171"/>
      <c r="AF268" s="1170"/>
      <c r="AG268" s="1171"/>
      <c r="AH268" s="1170"/>
      <c r="AI268" s="1171"/>
      <c r="AJ268" s="1170"/>
      <c r="AK268" s="1171"/>
      <c r="AL268" s="1170"/>
      <c r="AM268" s="35"/>
      <c r="AN268" s="42"/>
      <c r="AO268" s="204"/>
      <c r="AP268" s="43"/>
      <c r="AQ268" s="35"/>
      <c r="AR268" s="1220"/>
      <c r="AS268" s="1172"/>
      <c r="AT268" s="1171"/>
      <c r="AU268" s="1172"/>
      <c r="AV268" s="1171"/>
      <c r="AW268" s="1172"/>
      <c r="AX268" s="1171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>
      <c r="A269" s="7698"/>
      <c r="B269" s="1342" t="s">
        <v>886</v>
      </c>
      <c r="C269" s="1343">
        <f t="shared" si="222"/>
        <v>0</v>
      </c>
      <c r="D269" s="1344">
        <f t="shared" si="233"/>
        <v>0</v>
      </c>
      <c r="E269" s="1342">
        <f t="shared" si="233"/>
        <v>0</v>
      </c>
      <c r="F269" s="1179"/>
      <c r="G269" s="1183"/>
      <c r="H269" s="1179"/>
      <c r="I269" s="1183"/>
      <c r="J269" s="1179"/>
      <c r="K269" s="1183"/>
      <c r="L269" s="1179"/>
      <c r="M269" s="1183"/>
      <c r="N269" s="1179"/>
      <c r="O269" s="1183"/>
      <c r="P269" s="1179"/>
      <c r="Q269" s="1183"/>
      <c r="R269" s="1179"/>
      <c r="S269" s="1183"/>
      <c r="T269" s="1179"/>
      <c r="U269" s="1183"/>
      <c r="V269" s="1179"/>
      <c r="W269" s="1183"/>
      <c r="X269" s="1179"/>
      <c r="Y269" s="1183"/>
      <c r="Z269" s="1179"/>
      <c r="AA269" s="1183"/>
      <c r="AB269" s="1179"/>
      <c r="AC269" s="1183"/>
      <c r="AD269" s="1179"/>
      <c r="AE269" s="1183"/>
      <c r="AF269" s="1179"/>
      <c r="AG269" s="1183"/>
      <c r="AH269" s="1179"/>
      <c r="AI269" s="1183"/>
      <c r="AJ269" s="1179"/>
      <c r="AK269" s="1183"/>
      <c r="AL269" s="1179"/>
      <c r="AM269" s="1218"/>
      <c r="AN269" s="1216"/>
      <c r="AO269" s="1184"/>
      <c r="AP269" s="1217"/>
      <c r="AQ269" s="1218"/>
      <c r="AR269" s="1214"/>
      <c r="AS269" s="1184"/>
      <c r="AT269" s="1183"/>
      <c r="AU269" s="1184"/>
      <c r="AV269" s="1183"/>
      <c r="AW269" s="1184"/>
      <c r="AX269" s="1183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>
      <c r="A270" s="7697" t="s">
        <v>922</v>
      </c>
      <c r="B270" s="2170" t="s">
        <v>888</v>
      </c>
      <c r="C270" s="2171">
        <f t="shared" si="222"/>
        <v>0</v>
      </c>
      <c r="D270" s="846">
        <f>SUM(F270+H270+J270+L270+N270)</f>
        <v>0</v>
      </c>
      <c r="E270" s="2170">
        <f>SUM(G270+I270+K270+M270+O270)</f>
        <v>0</v>
      </c>
      <c r="F270" s="2013"/>
      <c r="G270" s="2020"/>
      <c r="H270" s="2013"/>
      <c r="I270" s="2020"/>
      <c r="J270" s="2013"/>
      <c r="K270" s="2020"/>
      <c r="L270" s="2013"/>
      <c r="M270" s="2020"/>
      <c r="N270" s="2013"/>
      <c r="O270" s="2020"/>
      <c r="P270" s="2196"/>
      <c r="Q270" s="2197"/>
      <c r="R270" s="2197"/>
      <c r="S270" s="2197"/>
      <c r="T270" s="2197"/>
      <c r="U270" s="2197"/>
      <c r="V270" s="2197"/>
      <c r="W270" s="2197"/>
      <c r="X270" s="2197"/>
      <c r="Y270" s="2197"/>
      <c r="Z270" s="2197"/>
      <c r="AA270" s="2197"/>
      <c r="AB270" s="2197"/>
      <c r="AC270" s="2197"/>
      <c r="AD270" s="2197"/>
      <c r="AE270" s="2197"/>
      <c r="AF270" s="2197"/>
      <c r="AG270" s="2197"/>
      <c r="AH270" s="2197"/>
      <c r="AI270" s="2197"/>
      <c r="AJ270" s="2197"/>
      <c r="AK270" s="2197"/>
      <c r="AL270" s="2197"/>
      <c r="AM270" s="2198"/>
      <c r="AN270" s="2016"/>
      <c r="AO270" s="2014"/>
      <c r="AP270" s="1974"/>
      <c r="AQ270" s="4500"/>
      <c r="AR270" s="5371"/>
      <c r="AS270" s="3494"/>
      <c r="AT270" s="2020"/>
      <c r="AU270" s="2014"/>
      <c r="AV270" s="2020"/>
      <c r="AW270" s="2014"/>
      <c r="AX270" s="2020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>
      <c r="A271" s="7758"/>
      <c r="B271" s="1966" t="s">
        <v>889</v>
      </c>
      <c r="C271" s="1274">
        <f t="shared" si="222"/>
        <v>0</v>
      </c>
      <c r="D271" s="2188">
        <f t="shared" ref="D271:E273" si="238">SUM(F271+H271+J271+L271+N271)</f>
        <v>0</v>
      </c>
      <c r="E271" s="1966">
        <f t="shared" si="238"/>
        <v>0</v>
      </c>
      <c r="F271" s="1163"/>
      <c r="G271" s="1164"/>
      <c r="H271" s="1163"/>
      <c r="I271" s="1164"/>
      <c r="J271" s="1163"/>
      <c r="K271" s="1164"/>
      <c r="L271" s="1163"/>
      <c r="M271" s="1164"/>
      <c r="N271" s="1163"/>
      <c r="O271" s="1164"/>
      <c r="P271" s="644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57"/>
      <c r="AO271" s="1423"/>
      <c r="AP271" s="1288"/>
      <c r="AQ271" s="3886"/>
      <c r="AR271" s="5372"/>
      <c r="AS271" s="3780"/>
      <c r="AT271" s="1164"/>
      <c r="AU271" s="1165"/>
      <c r="AV271" s="1164"/>
      <c r="AW271" s="1165"/>
      <c r="AX271" s="1164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>
      <c r="A272" s="7758"/>
      <c r="B272" s="1966" t="s">
        <v>890</v>
      </c>
      <c r="C272" s="1274">
        <f t="shared" si="222"/>
        <v>0</v>
      </c>
      <c r="D272" s="2188">
        <f t="shared" si="238"/>
        <v>0</v>
      </c>
      <c r="E272" s="1966">
        <f t="shared" si="238"/>
        <v>0</v>
      </c>
      <c r="F272" s="1163"/>
      <c r="G272" s="1164"/>
      <c r="H272" s="1163"/>
      <c r="I272" s="1164"/>
      <c r="J272" s="1163"/>
      <c r="K272" s="1164"/>
      <c r="L272" s="1163"/>
      <c r="M272" s="1164"/>
      <c r="N272" s="1163"/>
      <c r="O272" s="1164"/>
      <c r="P272" s="644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57"/>
      <c r="AO272" s="1423"/>
      <c r="AP272" s="1288"/>
      <c r="AQ272" s="3886"/>
      <c r="AR272" s="5372"/>
      <c r="AS272" s="3780"/>
      <c r="AT272" s="1164"/>
      <c r="AU272" s="1165"/>
      <c r="AV272" s="1164"/>
      <c r="AW272" s="1165"/>
      <c r="AX272" s="1164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>
      <c r="A273" s="7698"/>
      <c r="B273" s="1342" t="s">
        <v>891</v>
      </c>
      <c r="C273" s="1343">
        <f t="shared" si="222"/>
        <v>0</v>
      </c>
      <c r="D273" s="1344">
        <f t="shared" si="238"/>
        <v>0</v>
      </c>
      <c r="E273" s="1342">
        <f t="shared" si="238"/>
        <v>0</v>
      </c>
      <c r="F273" s="1179"/>
      <c r="G273" s="1183"/>
      <c r="H273" s="1179"/>
      <c r="I273" s="1183"/>
      <c r="J273" s="1179"/>
      <c r="K273" s="1183"/>
      <c r="L273" s="1179"/>
      <c r="M273" s="1183"/>
      <c r="N273" s="1179"/>
      <c r="O273" s="1183"/>
      <c r="P273" s="2201"/>
      <c r="Q273" s="2202"/>
      <c r="R273" s="2202"/>
      <c r="S273" s="2202"/>
      <c r="T273" s="2202"/>
      <c r="U273" s="2202"/>
      <c r="V273" s="2202"/>
      <c r="W273" s="2202"/>
      <c r="X273" s="2202"/>
      <c r="Y273" s="2202"/>
      <c r="Z273" s="2202"/>
      <c r="AA273" s="2202"/>
      <c r="AB273" s="2202"/>
      <c r="AC273" s="2202"/>
      <c r="AD273" s="2202"/>
      <c r="AE273" s="2202"/>
      <c r="AF273" s="2202"/>
      <c r="AG273" s="2202"/>
      <c r="AH273" s="2202"/>
      <c r="AI273" s="2202"/>
      <c r="AJ273" s="2202"/>
      <c r="AK273" s="2202"/>
      <c r="AL273" s="2202"/>
      <c r="AM273" s="2203"/>
      <c r="AN273" s="1957"/>
      <c r="AO273" s="1423"/>
      <c r="AP273" s="1215"/>
      <c r="AQ273" s="1218"/>
      <c r="AR273" s="5373"/>
      <c r="AS273" s="1184"/>
      <c r="AT273" s="1183"/>
      <c r="AU273" s="1184"/>
      <c r="AV273" s="1183"/>
      <c r="AW273" s="1184"/>
      <c r="AX273" s="1183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>
      <c r="A274" s="7697" t="s">
        <v>923</v>
      </c>
      <c r="B274" s="2204" t="s">
        <v>893</v>
      </c>
      <c r="C274" s="2172">
        <f t="shared" si="222"/>
        <v>0</v>
      </c>
      <c r="D274" s="790">
        <f t="shared" ref="D274:E292" si="239">SUM(F274+H274+J274+L274+N274+P274+R274+T274+V274+X274+Z274+AB274+AD274+AF274+AH274+AJ274+AL274)</f>
        <v>0</v>
      </c>
      <c r="E274" s="1358">
        <f>SUM(G274+I274+K274+M274+O274+Q274+S274+U274+W274+Y274+AA274+AC274+AE274+AG274+AI274+AK274+AM274)</f>
        <v>0</v>
      </c>
      <c r="F274" s="1926"/>
      <c r="G274" s="1177"/>
      <c r="H274" s="1926"/>
      <c r="I274" s="1177"/>
      <c r="J274" s="1926"/>
      <c r="K274" s="1177"/>
      <c r="L274" s="1926"/>
      <c r="M274" s="1177"/>
      <c r="N274" s="1926"/>
      <c r="O274" s="1177"/>
      <c r="P274" s="1926"/>
      <c r="Q274" s="1177"/>
      <c r="R274" s="1926"/>
      <c r="S274" s="1177"/>
      <c r="T274" s="1926"/>
      <c r="U274" s="1177"/>
      <c r="V274" s="1926"/>
      <c r="W274" s="1177"/>
      <c r="X274" s="1926"/>
      <c r="Y274" s="1177"/>
      <c r="Z274" s="1926"/>
      <c r="AA274" s="1177"/>
      <c r="AB274" s="1926"/>
      <c r="AC274" s="1177"/>
      <c r="AD274" s="1926"/>
      <c r="AE274" s="1177"/>
      <c r="AF274" s="1926"/>
      <c r="AG274" s="1177"/>
      <c r="AH274" s="1926"/>
      <c r="AI274" s="1177"/>
      <c r="AJ274" s="1926"/>
      <c r="AK274" s="1177"/>
      <c r="AL274" s="1926"/>
      <c r="AM274" s="1931"/>
      <c r="AN274" s="2014"/>
      <c r="AO274" s="827"/>
      <c r="AP274" s="1931"/>
      <c r="AQ274" s="36"/>
      <c r="AR274" s="1955"/>
      <c r="AS274" s="3494"/>
      <c r="AT274" s="1164"/>
      <c r="AU274" s="1165"/>
      <c r="AV274" s="1164"/>
      <c r="AW274" s="1165"/>
      <c r="AX274" s="1164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>
      <c r="A275" s="7758"/>
      <c r="B275" s="2205" t="s">
        <v>894</v>
      </c>
      <c r="C275" s="1274">
        <f t="shared" si="222"/>
        <v>0</v>
      </c>
      <c r="D275" s="2188">
        <f t="shared" si="239"/>
        <v>0</v>
      </c>
      <c r="E275" s="1966">
        <f t="shared" si="239"/>
        <v>0</v>
      </c>
      <c r="F275" s="1163"/>
      <c r="G275" s="1164"/>
      <c r="H275" s="1163"/>
      <c r="I275" s="1164"/>
      <c r="J275" s="1163"/>
      <c r="K275" s="1164"/>
      <c r="L275" s="1163"/>
      <c r="M275" s="1164"/>
      <c r="N275" s="1163"/>
      <c r="O275" s="1164"/>
      <c r="P275" s="1163"/>
      <c r="Q275" s="1164"/>
      <c r="R275" s="1163"/>
      <c r="S275" s="1164"/>
      <c r="T275" s="1163"/>
      <c r="U275" s="1164"/>
      <c r="V275" s="1163"/>
      <c r="W275" s="1164"/>
      <c r="X275" s="1163"/>
      <c r="Y275" s="1164"/>
      <c r="Z275" s="1163"/>
      <c r="AA275" s="1164"/>
      <c r="AB275" s="1163"/>
      <c r="AC275" s="1164"/>
      <c r="AD275" s="1163"/>
      <c r="AE275" s="1164"/>
      <c r="AF275" s="1163"/>
      <c r="AG275" s="1164"/>
      <c r="AH275" s="1163"/>
      <c r="AI275" s="1164"/>
      <c r="AJ275" s="1163"/>
      <c r="AK275" s="1164"/>
      <c r="AL275" s="1163"/>
      <c r="AM275" s="1920"/>
      <c r="AN275" s="1165"/>
      <c r="AO275" s="1992"/>
      <c r="AP275" s="1920"/>
      <c r="AQ275" s="3886"/>
      <c r="AR275" s="3883"/>
      <c r="AS275" s="3780"/>
      <c r="AT275" s="1164"/>
      <c r="AU275" s="1165"/>
      <c r="AV275" s="1164"/>
      <c r="AW275" s="1165"/>
      <c r="AX275" s="1164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>
      <c r="A276" s="7758"/>
      <c r="B276" s="2189" t="s">
        <v>895</v>
      </c>
      <c r="C276" s="1274">
        <f t="shared" si="222"/>
        <v>0</v>
      </c>
      <c r="D276" s="2188">
        <f t="shared" si="239"/>
        <v>0</v>
      </c>
      <c r="E276" s="1966">
        <f t="shared" si="239"/>
        <v>0</v>
      </c>
      <c r="F276" s="1163"/>
      <c r="G276" s="1164"/>
      <c r="H276" s="1163"/>
      <c r="I276" s="1164"/>
      <c r="J276" s="1163"/>
      <c r="K276" s="1164"/>
      <c r="L276" s="1163"/>
      <c r="M276" s="1164"/>
      <c r="N276" s="1163"/>
      <c r="O276" s="1164"/>
      <c r="P276" s="1163"/>
      <c r="Q276" s="1164"/>
      <c r="R276" s="1163"/>
      <c r="S276" s="1164"/>
      <c r="T276" s="1163"/>
      <c r="U276" s="1164"/>
      <c r="V276" s="1163"/>
      <c r="W276" s="1164"/>
      <c r="X276" s="1163"/>
      <c r="Y276" s="1164"/>
      <c r="Z276" s="1163"/>
      <c r="AA276" s="1164"/>
      <c r="AB276" s="1163"/>
      <c r="AC276" s="1164"/>
      <c r="AD276" s="1163"/>
      <c r="AE276" s="1164"/>
      <c r="AF276" s="1163"/>
      <c r="AG276" s="1164"/>
      <c r="AH276" s="1163"/>
      <c r="AI276" s="1164"/>
      <c r="AJ276" s="1163"/>
      <c r="AK276" s="1164"/>
      <c r="AL276" s="1163"/>
      <c r="AM276" s="1920"/>
      <c r="AN276" s="1165"/>
      <c r="AO276" s="1992"/>
      <c r="AP276" s="1920"/>
      <c r="AQ276" s="3886"/>
      <c r="AR276" s="3883"/>
      <c r="AS276" s="3780"/>
      <c r="AT276" s="1164"/>
      <c r="AU276" s="1165"/>
      <c r="AV276" s="1164"/>
      <c r="AW276" s="1165"/>
      <c r="AX276" s="1164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>
      <c r="A277" s="7758"/>
      <c r="B277" s="2189" t="s">
        <v>896</v>
      </c>
      <c r="C277" s="2172">
        <f t="shared" si="222"/>
        <v>0</v>
      </c>
      <c r="D277" s="790">
        <f t="shared" si="239"/>
        <v>0</v>
      </c>
      <c r="E277" s="1358">
        <f t="shared" si="239"/>
        <v>0</v>
      </c>
      <c r="F277" s="1163"/>
      <c r="G277" s="1164"/>
      <c r="H277" s="1163"/>
      <c r="I277" s="1164"/>
      <c r="J277" s="1163"/>
      <c r="K277" s="1164"/>
      <c r="L277" s="1163"/>
      <c r="M277" s="1164"/>
      <c r="N277" s="1163"/>
      <c r="O277" s="1164"/>
      <c r="P277" s="1163"/>
      <c r="Q277" s="1164"/>
      <c r="R277" s="1163"/>
      <c r="S277" s="1164"/>
      <c r="T277" s="1163"/>
      <c r="U277" s="1164"/>
      <c r="V277" s="1163"/>
      <c r="W277" s="1164"/>
      <c r="X277" s="1163"/>
      <c r="Y277" s="1164"/>
      <c r="Z277" s="1163"/>
      <c r="AA277" s="1164"/>
      <c r="AB277" s="1163"/>
      <c r="AC277" s="1164"/>
      <c r="AD277" s="1163"/>
      <c r="AE277" s="1164"/>
      <c r="AF277" s="1163"/>
      <c r="AG277" s="1164"/>
      <c r="AH277" s="1163"/>
      <c r="AI277" s="1164"/>
      <c r="AJ277" s="1163"/>
      <c r="AK277" s="1164"/>
      <c r="AL277" s="1163"/>
      <c r="AM277" s="1920"/>
      <c r="AN277" s="1165"/>
      <c r="AO277" s="1992"/>
      <c r="AP277" s="1920"/>
      <c r="AQ277" s="3886"/>
      <c r="AR277" s="3883"/>
      <c r="AS277" s="3780"/>
      <c r="AT277" s="1164"/>
      <c r="AU277" s="1165"/>
      <c r="AV277" s="1164"/>
      <c r="AW277" s="1165"/>
      <c r="AX277" s="1164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>
      <c r="A278" s="7698"/>
      <c r="B278" s="2206" t="s">
        <v>897</v>
      </c>
      <c r="C278" s="642">
        <f t="shared" si="222"/>
        <v>0</v>
      </c>
      <c r="D278" s="147">
        <f t="shared" si="239"/>
        <v>0</v>
      </c>
      <c r="E278" s="2162">
        <f t="shared" si="239"/>
        <v>0</v>
      </c>
      <c r="F278" s="1163"/>
      <c r="G278" s="1164"/>
      <c r="H278" s="1163"/>
      <c r="I278" s="1164"/>
      <c r="J278" s="1163"/>
      <c r="K278" s="1164"/>
      <c r="L278" s="1163"/>
      <c r="M278" s="1164"/>
      <c r="N278" s="1163"/>
      <c r="O278" s="1164"/>
      <c r="P278" s="1163"/>
      <c r="Q278" s="1164"/>
      <c r="R278" s="1163"/>
      <c r="S278" s="1164"/>
      <c r="T278" s="1163"/>
      <c r="U278" s="1164"/>
      <c r="V278" s="1163"/>
      <c r="W278" s="1164"/>
      <c r="X278" s="1163"/>
      <c r="Y278" s="1164"/>
      <c r="Z278" s="1163"/>
      <c r="AA278" s="1164"/>
      <c r="AB278" s="1163"/>
      <c r="AC278" s="1164"/>
      <c r="AD278" s="1163"/>
      <c r="AE278" s="1164"/>
      <c r="AF278" s="1163"/>
      <c r="AG278" s="1164"/>
      <c r="AH278" s="1163"/>
      <c r="AI278" s="1164"/>
      <c r="AJ278" s="1163"/>
      <c r="AK278" s="1164"/>
      <c r="AL278" s="1179"/>
      <c r="AM278" s="1215"/>
      <c r="AN278" s="1184"/>
      <c r="AO278" s="1109"/>
      <c r="AP278" s="1215"/>
      <c r="AQ278" s="1218"/>
      <c r="AR278" s="1214"/>
      <c r="AS278" s="3780"/>
      <c r="AT278" s="1164"/>
      <c r="AU278" s="1165"/>
      <c r="AV278" s="1164"/>
      <c r="AW278" s="1165"/>
      <c r="AX278" s="1164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>
      <c r="A279" s="7697" t="s">
        <v>898</v>
      </c>
      <c r="B279" s="2193" t="s">
        <v>899</v>
      </c>
      <c r="C279" s="2171">
        <f t="shared" si="222"/>
        <v>0</v>
      </c>
      <c r="D279" s="846">
        <f t="shared" si="239"/>
        <v>0</v>
      </c>
      <c r="E279" s="2170">
        <f t="shared" si="239"/>
        <v>0</v>
      </c>
      <c r="F279" s="2183"/>
      <c r="G279" s="2184"/>
      <c r="H279" s="2183"/>
      <c r="I279" s="2184"/>
      <c r="J279" s="2183"/>
      <c r="K279" s="2184"/>
      <c r="L279" s="2183"/>
      <c r="M279" s="2184"/>
      <c r="N279" s="2183"/>
      <c r="O279" s="2184"/>
      <c r="P279" s="2183"/>
      <c r="Q279" s="2184"/>
      <c r="R279" s="2013"/>
      <c r="S279" s="2020"/>
      <c r="T279" s="2013"/>
      <c r="U279" s="2020"/>
      <c r="V279" s="2013"/>
      <c r="W279" s="2020"/>
      <c r="X279" s="2013"/>
      <c r="Y279" s="2020"/>
      <c r="Z279" s="2013"/>
      <c r="AA279" s="2020"/>
      <c r="AB279" s="2013"/>
      <c r="AC279" s="2020"/>
      <c r="AD279" s="2013"/>
      <c r="AE279" s="2020"/>
      <c r="AF279" s="2013"/>
      <c r="AG279" s="2020"/>
      <c r="AH279" s="2013"/>
      <c r="AI279" s="2020"/>
      <c r="AJ279" s="2013"/>
      <c r="AK279" s="2020"/>
      <c r="AL279" s="2013"/>
      <c r="AM279" s="2106"/>
      <c r="AN279" s="1957"/>
      <c r="AO279" s="1423"/>
      <c r="AP279" s="1288"/>
      <c r="AQ279" s="5378"/>
      <c r="AR279" s="5371"/>
      <c r="AS279" s="3494"/>
      <c r="AT279" s="2020"/>
      <c r="AU279" s="2061"/>
      <c r="AV279" s="2184"/>
      <c r="AW279" s="2014"/>
      <c r="AX279" s="2020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>
      <c r="A280" s="7758"/>
      <c r="B280" s="2189" t="s">
        <v>900</v>
      </c>
      <c r="C280" s="2172">
        <f t="shared" si="222"/>
        <v>0</v>
      </c>
      <c r="D280" s="790">
        <f t="shared" si="239"/>
        <v>0</v>
      </c>
      <c r="E280" s="1358">
        <f t="shared" si="239"/>
        <v>0</v>
      </c>
      <c r="F280" s="1942"/>
      <c r="G280" s="1225"/>
      <c r="H280" s="1942"/>
      <c r="I280" s="1225"/>
      <c r="J280" s="1942"/>
      <c r="K280" s="1225"/>
      <c r="L280" s="1942"/>
      <c r="M280" s="1225"/>
      <c r="N280" s="1942"/>
      <c r="O280" s="1225"/>
      <c r="P280" s="1942"/>
      <c r="Q280" s="1225"/>
      <c r="R280" s="1926"/>
      <c r="S280" s="1177"/>
      <c r="T280" s="1926"/>
      <c r="U280" s="1177"/>
      <c r="V280" s="1926"/>
      <c r="W280" s="1177"/>
      <c r="X280" s="1926"/>
      <c r="Y280" s="1177"/>
      <c r="Z280" s="1926"/>
      <c r="AA280" s="1177"/>
      <c r="AB280" s="1926"/>
      <c r="AC280" s="1177"/>
      <c r="AD280" s="1926"/>
      <c r="AE280" s="1177"/>
      <c r="AF280" s="1926"/>
      <c r="AG280" s="1177"/>
      <c r="AH280" s="1926"/>
      <c r="AI280" s="1177"/>
      <c r="AJ280" s="1926"/>
      <c r="AK280" s="1177"/>
      <c r="AL280" s="1926"/>
      <c r="AM280" s="36"/>
      <c r="AN280" s="1957"/>
      <c r="AO280" s="1423"/>
      <c r="AP280" s="1288"/>
      <c r="AQ280" s="40"/>
      <c r="AR280" s="5372"/>
      <c r="AS280" s="5210"/>
      <c r="AT280" s="1177"/>
      <c r="AU280" s="2065"/>
      <c r="AV280" s="1225"/>
      <c r="AW280" s="1423"/>
      <c r="AX280" s="1177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>
      <c r="A281" s="7698"/>
      <c r="B281" s="1230" t="s">
        <v>901</v>
      </c>
      <c r="C281" s="888">
        <f t="shared" si="222"/>
        <v>0</v>
      </c>
      <c r="D281" s="182">
        <f t="shared" si="239"/>
        <v>0</v>
      </c>
      <c r="E281" s="2173">
        <f t="shared" si="239"/>
        <v>0</v>
      </c>
      <c r="F281" s="864"/>
      <c r="G281" s="2225"/>
      <c r="H281" s="864"/>
      <c r="I281" s="2225"/>
      <c r="J281" s="864"/>
      <c r="K281" s="2225"/>
      <c r="L281" s="864"/>
      <c r="M281" s="2225"/>
      <c r="N281" s="864"/>
      <c r="O281" s="2225"/>
      <c r="P281" s="864"/>
      <c r="Q281" s="2225"/>
      <c r="R281" s="863"/>
      <c r="S281" s="1944"/>
      <c r="T281" s="863"/>
      <c r="U281" s="1944"/>
      <c r="V281" s="863"/>
      <c r="W281" s="1944"/>
      <c r="X281" s="863"/>
      <c r="Y281" s="1944"/>
      <c r="Z281" s="863"/>
      <c r="AA281" s="1944"/>
      <c r="AB281" s="863"/>
      <c r="AC281" s="1944"/>
      <c r="AD281" s="863"/>
      <c r="AE281" s="1944"/>
      <c r="AF281" s="863"/>
      <c r="AG281" s="1944"/>
      <c r="AH281" s="863"/>
      <c r="AI281" s="1944"/>
      <c r="AJ281" s="863"/>
      <c r="AK281" s="1944"/>
      <c r="AL281" s="863"/>
      <c r="AM281" s="2174"/>
      <c r="AN281" s="159"/>
      <c r="AO281" s="1425"/>
      <c r="AP281" s="1945"/>
      <c r="AQ281" s="5379"/>
      <c r="AR281" s="5373"/>
      <c r="AS281" s="5368"/>
      <c r="AT281" s="1944"/>
      <c r="AU281" s="2066"/>
      <c r="AV281" s="2225"/>
      <c r="AW281" s="1425"/>
      <c r="AX281" s="1944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>
      <c r="A282" s="7747" t="s">
        <v>902</v>
      </c>
      <c r="B282" s="7748"/>
      <c r="C282" s="2171">
        <f>SUM(D282+E282)</f>
        <v>0</v>
      </c>
      <c r="D282" s="846">
        <f>SUM(F282+H282+J282+L282+N282+P282+R282+T282+V282+X282+Z282+AB282+AD282+AF282+AH282+AJ282+AL282)</f>
        <v>0</v>
      </c>
      <c r="E282" s="2170">
        <f>SUM(G282+I282+K282+M282+O282+Q282+S282+U282+W282+Y282+AA282+AC282+AE282+AG282+AI282+AK282+AM282)</f>
        <v>0</v>
      </c>
      <c r="F282" s="2013"/>
      <c r="G282" s="2020"/>
      <c r="H282" s="2013"/>
      <c r="I282" s="2020"/>
      <c r="J282" s="2013"/>
      <c r="K282" s="2020"/>
      <c r="L282" s="2013"/>
      <c r="M282" s="2020"/>
      <c r="N282" s="2013"/>
      <c r="O282" s="2020"/>
      <c r="P282" s="2013"/>
      <c r="Q282" s="2020"/>
      <c r="R282" s="2013"/>
      <c r="S282" s="2020"/>
      <c r="T282" s="2013"/>
      <c r="U282" s="2020"/>
      <c r="V282" s="2013"/>
      <c r="W282" s="2020"/>
      <c r="X282" s="2013"/>
      <c r="Y282" s="2020"/>
      <c r="Z282" s="2013"/>
      <c r="AA282" s="2020"/>
      <c r="AB282" s="2013"/>
      <c r="AC282" s="2020"/>
      <c r="AD282" s="2013"/>
      <c r="AE282" s="2020"/>
      <c r="AF282" s="2013"/>
      <c r="AG282" s="2020"/>
      <c r="AH282" s="2013"/>
      <c r="AI282" s="2020"/>
      <c r="AJ282" s="2013"/>
      <c r="AK282" s="2020"/>
      <c r="AL282" s="2013"/>
      <c r="AM282" s="2106"/>
      <c r="AN282" s="2016"/>
      <c r="AO282" s="2014"/>
      <c r="AP282" s="1974"/>
      <c r="AQ282" s="4500"/>
      <c r="AR282" s="5177"/>
      <c r="AS282" s="3494"/>
      <c r="AT282" s="2020"/>
      <c r="AU282" s="2014"/>
      <c r="AV282" s="2020"/>
      <c r="AW282" s="2014"/>
      <c r="AX282" s="2020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>
      <c r="A283" s="7818" t="s">
        <v>903</v>
      </c>
      <c r="B283" s="7819"/>
      <c r="C283" s="1274">
        <f>SUM(D283+E283)</f>
        <v>0</v>
      </c>
      <c r="D283" s="2188">
        <f>SUM(F283+H283+J283+L283+N283+P283+R283+T283+V283+X283+Z283+AB283+AD283+AF283+AH283+AJ283+AL283)</f>
        <v>0</v>
      </c>
      <c r="E283" s="1966">
        <f>SUM(G283+I283+K283+M283+O283+Q283+S283+U283+W283+Y283+AA283+AC283+AE283+AG283+AI283+AK283+AM283)</f>
        <v>0</v>
      </c>
      <c r="F283" s="1926"/>
      <c r="G283" s="1177"/>
      <c r="H283" s="1926"/>
      <c r="I283" s="1177"/>
      <c r="J283" s="1926"/>
      <c r="K283" s="1177"/>
      <c r="L283" s="1926"/>
      <c r="M283" s="1177"/>
      <c r="N283" s="1926"/>
      <c r="O283" s="1177"/>
      <c r="P283" s="1926"/>
      <c r="Q283" s="1177"/>
      <c r="R283" s="1926"/>
      <c r="S283" s="1177"/>
      <c r="T283" s="1926"/>
      <c r="U283" s="1177"/>
      <c r="V283" s="1926"/>
      <c r="W283" s="1177"/>
      <c r="X283" s="1926"/>
      <c r="Y283" s="1177"/>
      <c r="Z283" s="1926"/>
      <c r="AA283" s="1177"/>
      <c r="AB283" s="1926"/>
      <c r="AC283" s="1177"/>
      <c r="AD283" s="1926"/>
      <c r="AE283" s="1177"/>
      <c r="AF283" s="1926"/>
      <c r="AG283" s="1177"/>
      <c r="AH283" s="1926"/>
      <c r="AI283" s="1177"/>
      <c r="AJ283" s="1926"/>
      <c r="AK283" s="1177"/>
      <c r="AL283" s="1926"/>
      <c r="AM283" s="36"/>
      <c r="AN283" s="1957"/>
      <c r="AO283" s="1423"/>
      <c r="AP283" s="1288"/>
      <c r="AQ283" s="36"/>
      <c r="AR283" s="1955"/>
      <c r="AS283" s="5210"/>
      <c r="AT283" s="1177"/>
      <c r="AU283" s="1423"/>
      <c r="AV283" s="1177"/>
      <c r="AW283" s="1423"/>
      <c r="AX283" s="1177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>
      <c r="A284" s="7741" t="s">
        <v>904</v>
      </c>
      <c r="B284" s="7742"/>
      <c r="C284" s="1274">
        <f t="shared" si="222"/>
        <v>0</v>
      </c>
      <c r="D284" s="2188">
        <f t="shared" si="239"/>
        <v>0</v>
      </c>
      <c r="E284" s="1966">
        <f t="shared" si="239"/>
        <v>0</v>
      </c>
      <c r="F284" s="1163"/>
      <c r="G284" s="1164"/>
      <c r="H284" s="1163"/>
      <c r="I284" s="1164"/>
      <c r="J284" s="1163"/>
      <c r="K284" s="1164"/>
      <c r="L284" s="1163"/>
      <c r="M284" s="1164"/>
      <c r="N284" s="1163"/>
      <c r="O284" s="1164"/>
      <c r="P284" s="1163"/>
      <c r="Q284" s="1164"/>
      <c r="R284" s="1163"/>
      <c r="S284" s="1164"/>
      <c r="T284" s="1163"/>
      <c r="U284" s="1164"/>
      <c r="V284" s="1163"/>
      <c r="W284" s="1164"/>
      <c r="X284" s="1163"/>
      <c r="Y284" s="1164"/>
      <c r="Z284" s="1163"/>
      <c r="AA284" s="1164"/>
      <c r="AB284" s="1163"/>
      <c r="AC284" s="1164"/>
      <c r="AD284" s="1163"/>
      <c r="AE284" s="1164"/>
      <c r="AF284" s="1163"/>
      <c r="AG284" s="1164"/>
      <c r="AH284" s="1163"/>
      <c r="AI284" s="1164"/>
      <c r="AJ284" s="1163"/>
      <c r="AK284" s="1164"/>
      <c r="AL284" s="1163"/>
      <c r="AM284" s="1213"/>
      <c r="AN284" s="1957"/>
      <c r="AO284" s="1423"/>
      <c r="AP284" s="1288"/>
      <c r="AQ284" s="3886"/>
      <c r="AR284" s="3883"/>
      <c r="AS284" s="3780"/>
      <c r="AT284" s="1164"/>
      <c r="AU284" s="1165"/>
      <c r="AV284" s="1164"/>
      <c r="AW284" s="1165"/>
      <c r="AX284" s="1164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>
      <c r="A285" s="7741" t="s">
        <v>905</v>
      </c>
      <c r="B285" s="7742"/>
      <c r="C285" s="1274">
        <f t="shared" si="222"/>
        <v>0</v>
      </c>
      <c r="D285" s="2188">
        <f t="shared" si="239"/>
        <v>0</v>
      </c>
      <c r="E285" s="1966">
        <f t="shared" si="239"/>
        <v>0</v>
      </c>
      <c r="F285" s="1163"/>
      <c r="G285" s="1164"/>
      <c r="H285" s="1163"/>
      <c r="I285" s="1164"/>
      <c r="J285" s="1163"/>
      <c r="K285" s="1164"/>
      <c r="L285" s="1163"/>
      <c r="M285" s="1164"/>
      <c r="N285" s="1163"/>
      <c r="O285" s="1164"/>
      <c r="P285" s="1163"/>
      <c r="Q285" s="1164"/>
      <c r="R285" s="1163"/>
      <c r="S285" s="1164"/>
      <c r="T285" s="1163"/>
      <c r="U285" s="1164"/>
      <c r="V285" s="1163"/>
      <c r="W285" s="1164"/>
      <c r="X285" s="1163"/>
      <c r="Y285" s="1164"/>
      <c r="Z285" s="1163"/>
      <c r="AA285" s="1164"/>
      <c r="AB285" s="1163"/>
      <c r="AC285" s="1164"/>
      <c r="AD285" s="1163"/>
      <c r="AE285" s="1164"/>
      <c r="AF285" s="1163"/>
      <c r="AG285" s="1164"/>
      <c r="AH285" s="1163"/>
      <c r="AI285" s="1164"/>
      <c r="AJ285" s="1163"/>
      <c r="AK285" s="1164"/>
      <c r="AL285" s="1163"/>
      <c r="AM285" s="1213"/>
      <c r="AN285" s="1957"/>
      <c r="AO285" s="1423"/>
      <c r="AP285" s="1288"/>
      <c r="AQ285" s="3886"/>
      <c r="AR285" s="3883"/>
      <c r="AS285" s="3780"/>
      <c r="AT285" s="1164"/>
      <c r="AU285" s="1165"/>
      <c r="AV285" s="1164"/>
      <c r="AW285" s="1165"/>
      <c r="AX285" s="1164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>
      <c r="A286" s="7745" t="s">
        <v>906</v>
      </c>
      <c r="B286" s="7746"/>
      <c r="C286" s="1343">
        <f t="shared" si="222"/>
        <v>0</v>
      </c>
      <c r="D286" s="1344">
        <f t="shared" si="239"/>
        <v>0</v>
      </c>
      <c r="E286" s="1342">
        <f t="shared" si="239"/>
        <v>0</v>
      </c>
      <c r="F286" s="1163"/>
      <c r="G286" s="1164"/>
      <c r="H286" s="1163"/>
      <c r="I286" s="1164"/>
      <c r="J286" s="1163"/>
      <c r="K286" s="1164"/>
      <c r="L286" s="1163"/>
      <c r="M286" s="1164"/>
      <c r="N286" s="1163"/>
      <c r="O286" s="1164"/>
      <c r="P286" s="1163"/>
      <c r="Q286" s="1164"/>
      <c r="R286" s="1163"/>
      <c r="S286" s="1164"/>
      <c r="T286" s="1163"/>
      <c r="U286" s="1164"/>
      <c r="V286" s="1163"/>
      <c r="W286" s="1164"/>
      <c r="X286" s="1163"/>
      <c r="Y286" s="1164"/>
      <c r="Z286" s="1163"/>
      <c r="AA286" s="1164"/>
      <c r="AB286" s="1163"/>
      <c r="AC286" s="1164"/>
      <c r="AD286" s="1163"/>
      <c r="AE286" s="1164"/>
      <c r="AF286" s="1163"/>
      <c r="AG286" s="1164"/>
      <c r="AH286" s="1163"/>
      <c r="AI286" s="1164"/>
      <c r="AJ286" s="1163"/>
      <c r="AK286" s="1164"/>
      <c r="AL286" s="1163"/>
      <c r="AM286" s="1213"/>
      <c r="AN286" s="1957"/>
      <c r="AO286" s="1423"/>
      <c r="AP286" s="1288"/>
      <c r="AQ286" s="3886"/>
      <c r="AR286" s="3883"/>
      <c r="AS286" s="3780"/>
      <c r="AT286" s="1164"/>
      <c r="AU286" s="1165"/>
      <c r="AV286" s="1164"/>
      <c r="AW286" s="1165"/>
      <c r="AX286" s="1164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>
      <c r="A287" s="7697" t="s">
        <v>907</v>
      </c>
      <c r="B287" s="2204" t="s">
        <v>908</v>
      </c>
      <c r="C287" s="2172">
        <f t="shared" si="222"/>
        <v>0</v>
      </c>
      <c r="D287" s="790">
        <f t="shared" si="239"/>
        <v>0</v>
      </c>
      <c r="E287" s="1358">
        <f t="shared" si="239"/>
        <v>0</v>
      </c>
      <c r="F287" s="1170"/>
      <c r="G287" s="1171"/>
      <c r="H287" s="1170"/>
      <c r="I287" s="1171"/>
      <c r="J287" s="1170"/>
      <c r="K287" s="1171"/>
      <c r="L287" s="1170"/>
      <c r="M287" s="1171"/>
      <c r="N287" s="1170"/>
      <c r="O287" s="1171"/>
      <c r="P287" s="1170"/>
      <c r="Q287" s="1171"/>
      <c r="R287" s="1170"/>
      <c r="S287" s="1171"/>
      <c r="T287" s="1170"/>
      <c r="U287" s="1171"/>
      <c r="V287" s="1170"/>
      <c r="W287" s="1171"/>
      <c r="X287" s="1170"/>
      <c r="Y287" s="1171"/>
      <c r="Z287" s="1170"/>
      <c r="AA287" s="1171"/>
      <c r="AB287" s="1170"/>
      <c r="AC287" s="1171"/>
      <c r="AD287" s="1170"/>
      <c r="AE287" s="1171"/>
      <c r="AF287" s="1170"/>
      <c r="AG287" s="1171"/>
      <c r="AH287" s="1170"/>
      <c r="AI287" s="1171"/>
      <c r="AJ287" s="1170"/>
      <c r="AK287" s="1171"/>
      <c r="AL287" s="1170"/>
      <c r="AM287" s="35"/>
      <c r="AN287" s="1957"/>
      <c r="AO287" s="1423"/>
      <c r="AP287" s="1288"/>
      <c r="AQ287" s="35"/>
      <c r="AR287" s="1220"/>
      <c r="AS287" s="1172"/>
      <c r="AT287" s="1171"/>
      <c r="AU287" s="1172"/>
      <c r="AV287" s="1171"/>
      <c r="AW287" s="1172"/>
      <c r="AX287" s="1171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>
      <c r="A288" s="7758"/>
      <c r="B288" s="1200" t="s">
        <v>909</v>
      </c>
      <c r="C288" s="1274">
        <f t="shared" si="222"/>
        <v>0</v>
      </c>
      <c r="D288" s="2188">
        <f t="shared" si="239"/>
        <v>0</v>
      </c>
      <c r="E288" s="1966">
        <f t="shared" si="239"/>
        <v>0</v>
      </c>
      <c r="F288" s="1170"/>
      <c r="G288" s="1171"/>
      <c r="H288" s="1170"/>
      <c r="I288" s="1171"/>
      <c r="J288" s="1170"/>
      <c r="K288" s="1171"/>
      <c r="L288" s="1170"/>
      <c r="M288" s="1171"/>
      <c r="N288" s="1170"/>
      <c r="O288" s="1171"/>
      <c r="P288" s="1170"/>
      <c r="Q288" s="1171"/>
      <c r="R288" s="1170"/>
      <c r="S288" s="1171"/>
      <c r="T288" s="1170"/>
      <c r="U288" s="1171"/>
      <c r="V288" s="1170"/>
      <c r="W288" s="1171"/>
      <c r="X288" s="1170"/>
      <c r="Y288" s="1171"/>
      <c r="Z288" s="1170"/>
      <c r="AA288" s="1171"/>
      <c r="AB288" s="1170"/>
      <c r="AC288" s="1171"/>
      <c r="AD288" s="1170"/>
      <c r="AE288" s="1171"/>
      <c r="AF288" s="1170"/>
      <c r="AG288" s="1171"/>
      <c r="AH288" s="1170"/>
      <c r="AI288" s="1171"/>
      <c r="AJ288" s="1170"/>
      <c r="AK288" s="1171"/>
      <c r="AL288" s="1170"/>
      <c r="AM288" s="35"/>
      <c r="AN288" s="1957"/>
      <c r="AO288" s="1423"/>
      <c r="AP288" s="1288"/>
      <c r="AQ288" s="35"/>
      <c r="AR288" s="1220"/>
      <c r="AS288" s="1172"/>
      <c r="AT288" s="1171"/>
      <c r="AU288" s="1172"/>
      <c r="AV288" s="1171"/>
      <c r="AW288" s="1172"/>
      <c r="AX288" s="1171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>
      <c r="A289" s="7758"/>
      <c r="B289" s="1200" t="s">
        <v>910</v>
      </c>
      <c r="C289" s="1274">
        <f t="shared" si="222"/>
        <v>0</v>
      </c>
      <c r="D289" s="2188">
        <f t="shared" si="239"/>
        <v>0</v>
      </c>
      <c r="E289" s="1966">
        <f t="shared" si="239"/>
        <v>0</v>
      </c>
      <c r="F289" s="1170"/>
      <c r="G289" s="1171"/>
      <c r="H289" s="1170"/>
      <c r="I289" s="1171"/>
      <c r="J289" s="1170"/>
      <c r="K289" s="1171"/>
      <c r="L289" s="1170"/>
      <c r="M289" s="1171"/>
      <c r="N289" s="1170"/>
      <c r="O289" s="1171"/>
      <c r="P289" s="1170"/>
      <c r="Q289" s="1171"/>
      <c r="R289" s="1170"/>
      <c r="S289" s="1171"/>
      <c r="T289" s="1170"/>
      <c r="U289" s="1171"/>
      <c r="V289" s="1170"/>
      <c r="W289" s="1171"/>
      <c r="X289" s="1170"/>
      <c r="Y289" s="1171"/>
      <c r="Z289" s="1170"/>
      <c r="AA289" s="1171"/>
      <c r="AB289" s="1170"/>
      <c r="AC289" s="1171"/>
      <c r="AD289" s="1170"/>
      <c r="AE289" s="1171"/>
      <c r="AF289" s="1170"/>
      <c r="AG289" s="1171"/>
      <c r="AH289" s="1170"/>
      <c r="AI289" s="1171"/>
      <c r="AJ289" s="1170"/>
      <c r="AK289" s="1171"/>
      <c r="AL289" s="1170"/>
      <c r="AM289" s="35"/>
      <c r="AN289" s="1957"/>
      <c r="AO289" s="1423"/>
      <c r="AP289" s="1288"/>
      <c r="AQ289" s="35"/>
      <c r="AR289" s="1220"/>
      <c r="AS289" s="1172"/>
      <c r="AT289" s="1171"/>
      <c r="AU289" s="1172"/>
      <c r="AV289" s="1171"/>
      <c r="AW289" s="1172"/>
      <c r="AX289" s="1171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>
      <c r="A290" s="7758"/>
      <c r="B290" s="1200" t="s">
        <v>911</v>
      </c>
      <c r="C290" s="1274">
        <f t="shared" si="222"/>
        <v>0</v>
      </c>
      <c r="D290" s="2188">
        <f t="shared" si="239"/>
        <v>0</v>
      </c>
      <c r="E290" s="1966">
        <f t="shared" si="239"/>
        <v>0</v>
      </c>
      <c r="F290" s="1170"/>
      <c r="G290" s="1171"/>
      <c r="H290" s="1170"/>
      <c r="I290" s="1171"/>
      <c r="J290" s="1170"/>
      <c r="K290" s="1171"/>
      <c r="L290" s="1170"/>
      <c r="M290" s="1171"/>
      <c r="N290" s="1170"/>
      <c r="O290" s="1171"/>
      <c r="P290" s="1170"/>
      <c r="Q290" s="1171"/>
      <c r="R290" s="1170"/>
      <c r="S290" s="1171"/>
      <c r="T290" s="1170"/>
      <c r="U290" s="1171"/>
      <c r="V290" s="1170"/>
      <c r="W290" s="1171"/>
      <c r="X290" s="1170"/>
      <c r="Y290" s="1171"/>
      <c r="Z290" s="1170"/>
      <c r="AA290" s="1171"/>
      <c r="AB290" s="1170"/>
      <c r="AC290" s="1171"/>
      <c r="AD290" s="1170"/>
      <c r="AE290" s="1171"/>
      <c r="AF290" s="1170"/>
      <c r="AG290" s="1171"/>
      <c r="AH290" s="1170"/>
      <c r="AI290" s="1171"/>
      <c r="AJ290" s="1170"/>
      <c r="AK290" s="1171"/>
      <c r="AL290" s="1170"/>
      <c r="AM290" s="35"/>
      <c r="AN290" s="1957"/>
      <c r="AO290" s="1423"/>
      <c r="AP290" s="1288"/>
      <c r="AQ290" s="35"/>
      <c r="AR290" s="1220"/>
      <c r="AS290" s="1172"/>
      <c r="AT290" s="1171"/>
      <c r="AU290" s="1172"/>
      <c r="AV290" s="1171"/>
      <c r="AW290" s="1172"/>
      <c r="AX290" s="1171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>
      <c r="A291" s="7698"/>
      <c r="B291" s="1231" t="s">
        <v>912</v>
      </c>
      <c r="C291" s="1343">
        <f t="shared" si="222"/>
        <v>0</v>
      </c>
      <c r="D291" s="1344">
        <f t="shared" si="239"/>
        <v>0</v>
      </c>
      <c r="E291" s="1342">
        <f t="shared" si="239"/>
        <v>0</v>
      </c>
      <c r="F291" s="1179"/>
      <c r="G291" s="1183"/>
      <c r="H291" s="1179"/>
      <c r="I291" s="1183"/>
      <c r="J291" s="1179"/>
      <c r="K291" s="1183"/>
      <c r="L291" s="1179"/>
      <c r="M291" s="1183"/>
      <c r="N291" s="1179"/>
      <c r="O291" s="1183"/>
      <c r="P291" s="1179"/>
      <c r="Q291" s="1183"/>
      <c r="R291" s="1179"/>
      <c r="S291" s="1183"/>
      <c r="T291" s="1179"/>
      <c r="U291" s="1183"/>
      <c r="V291" s="1179"/>
      <c r="W291" s="1183"/>
      <c r="X291" s="1179"/>
      <c r="Y291" s="1183"/>
      <c r="Z291" s="1179"/>
      <c r="AA291" s="1183"/>
      <c r="AB291" s="1179"/>
      <c r="AC291" s="1183"/>
      <c r="AD291" s="1179"/>
      <c r="AE291" s="1183"/>
      <c r="AF291" s="1179"/>
      <c r="AG291" s="1183"/>
      <c r="AH291" s="1179"/>
      <c r="AI291" s="1183"/>
      <c r="AJ291" s="1179"/>
      <c r="AK291" s="1183"/>
      <c r="AL291" s="1179"/>
      <c r="AM291" s="1218"/>
      <c r="AN291" s="1216"/>
      <c r="AO291" s="1184"/>
      <c r="AP291" s="1217"/>
      <c r="AQ291" s="1218"/>
      <c r="AR291" s="1214"/>
      <c r="AS291" s="1184"/>
      <c r="AT291" s="1183"/>
      <c r="AU291" s="1184"/>
      <c r="AV291" s="1183"/>
      <c r="AW291" s="1184"/>
      <c r="AX291" s="1183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>
      <c r="A292" s="7820" t="s">
        <v>913</v>
      </c>
      <c r="B292" s="7821"/>
      <c r="C292" s="642">
        <f t="shared" si="222"/>
        <v>0</v>
      </c>
      <c r="D292" s="147">
        <f t="shared" si="239"/>
        <v>0</v>
      </c>
      <c r="E292" s="2162">
        <f t="shared" si="239"/>
        <v>0</v>
      </c>
      <c r="F292" s="638"/>
      <c r="G292" s="2048"/>
      <c r="H292" s="638"/>
      <c r="I292" s="2048"/>
      <c r="J292" s="638"/>
      <c r="K292" s="2048"/>
      <c r="L292" s="638"/>
      <c r="M292" s="2048"/>
      <c r="N292" s="638"/>
      <c r="O292" s="2048"/>
      <c r="P292" s="638"/>
      <c r="Q292" s="2048"/>
      <c r="R292" s="638"/>
      <c r="S292" s="2048"/>
      <c r="T292" s="638"/>
      <c r="U292" s="2048"/>
      <c r="V292" s="638"/>
      <c r="W292" s="2048"/>
      <c r="X292" s="638"/>
      <c r="Y292" s="2048"/>
      <c r="Z292" s="638"/>
      <c r="AA292" s="2048"/>
      <c r="AB292" s="638"/>
      <c r="AC292" s="2048"/>
      <c r="AD292" s="638"/>
      <c r="AE292" s="2048"/>
      <c r="AF292" s="638"/>
      <c r="AG292" s="2048"/>
      <c r="AH292" s="638"/>
      <c r="AI292" s="2048"/>
      <c r="AJ292" s="638"/>
      <c r="AK292" s="2048"/>
      <c r="AL292" s="638"/>
      <c r="AM292" s="37"/>
      <c r="AN292" s="1957"/>
      <c r="AO292" s="1423"/>
      <c r="AP292" s="1288"/>
      <c r="AQ292" s="37"/>
      <c r="AR292" s="663"/>
      <c r="AS292" s="204"/>
      <c r="AT292" s="2048"/>
      <c r="AU292" s="204"/>
      <c r="AV292" s="2048"/>
      <c r="AW292" s="204"/>
      <c r="AX292" s="2048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>
      <c r="A293" s="7739" t="s">
        <v>914</v>
      </c>
      <c r="B293" s="7740"/>
      <c r="C293" s="1343">
        <f>SUM(D293+E293)</f>
        <v>0</v>
      </c>
      <c r="D293" s="1344">
        <f>SUM(F293+H293+J293+L293+N293+P293+R293+T293+V293+X293+Z293+AB293+AD293+AF293+AH293+AJ293+AL293)</f>
        <v>0</v>
      </c>
      <c r="E293" s="1342">
        <f t="shared" ref="E293" si="244">SUM(G293+I293+K293+M293+O293+Q293+S293+U293+W293+Y293+AA293+AC293+AE293+AG293+AI293+AK293+AM293)</f>
        <v>0</v>
      </c>
      <c r="F293" s="1179"/>
      <c r="G293" s="1183"/>
      <c r="H293" s="1179"/>
      <c r="I293" s="1183"/>
      <c r="J293" s="1179"/>
      <c r="K293" s="1183"/>
      <c r="L293" s="1179"/>
      <c r="M293" s="1183"/>
      <c r="N293" s="1179"/>
      <c r="O293" s="1183"/>
      <c r="P293" s="1179"/>
      <c r="Q293" s="1183"/>
      <c r="R293" s="1179"/>
      <c r="S293" s="1183"/>
      <c r="T293" s="1179"/>
      <c r="U293" s="1183"/>
      <c r="V293" s="1179"/>
      <c r="W293" s="1183"/>
      <c r="X293" s="1179"/>
      <c r="Y293" s="1183"/>
      <c r="Z293" s="1179"/>
      <c r="AA293" s="1183"/>
      <c r="AB293" s="1179"/>
      <c r="AC293" s="1183"/>
      <c r="AD293" s="1179"/>
      <c r="AE293" s="1183"/>
      <c r="AF293" s="1179"/>
      <c r="AG293" s="1183"/>
      <c r="AH293" s="1179"/>
      <c r="AI293" s="1183"/>
      <c r="AJ293" s="1179"/>
      <c r="AK293" s="1183"/>
      <c r="AL293" s="1179"/>
      <c r="AM293" s="1218"/>
      <c r="AN293" s="159"/>
      <c r="AO293" s="1425"/>
      <c r="AP293" s="1945"/>
      <c r="AQ293" s="5380"/>
      <c r="AR293" s="5213"/>
      <c r="AS293" s="1184"/>
      <c r="AT293" s="1183"/>
      <c r="AU293" s="1184"/>
      <c r="AV293" s="1183"/>
      <c r="AW293" s="1184"/>
      <c r="AX293" s="1183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7824" t="s">
        <v>925</v>
      </c>
      <c r="B295" s="7827" t="s">
        <v>926</v>
      </c>
      <c r="C295" s="7699" t="s">
        <v>28</v>
      </c>
      <c r="D295" s="7658"/>
      <c r="E295" s="7682"/>
      <c r="F295" s="7830" t="s">
        <v>101</v>
      </c>
      <c r="G295" s="7831"/>
      <c r="H295" s="7831"/>
      <c r="I295" s="7831"/>
      <c r="J295" s="7831"/>
      <c r="K295" s="7831"/>
      <c r="L295" s="7831"/>
      <c r="M295" s="7831"/>
      <c r="N295" s="7831"/>
      <c r="O295" s="7831"/>
      <c r="P295" s="7831"/>
      <c r="Q295" s="7831"/>
      <c r="R295" s="7831"/>
      <c r="S295" s="7831"/>
      <c r="T295" s="7831"/>
      <c r="U295" s="7831"/>
      <c r="V295" s="7831"/>
      <c r="W295" s="7831"/>
      <c r="X295" s="7831"/>
      <c r="Y295" s="7831"/>
      <c r="Z295" s="7831"/>
      <c r="AA295" s="7831"/>
      <c r="AB295" s="7831"/>
      <c r="AC295" s="7831"/>
      <c r="AD295" s="7831"/>
      <c r="AE295" s="7831"/>
      <c r="AF295" s="7831"/>
      <c r="AG295" s="7831"/>
      <c r="AH295" s="7831"/>
      <c r="AI295" s="7831"/>
      <c r="AJ295" s="7831"/>
      <c r="AK295" s="7832"/>
      <c r="AL295" s="7704" t="s">
        <v>36</v>
      </c>
      <c r="AM295" s="7662" t="s">
        <v>37</v>
      </c>
      <c r="AN295" s="7733" t="s">
        <v>34</v>
      </c>
      <c r="AO295" s="7662" t="s">
        <v>35</v>
      </c>
    </row>
    <row r="296" spans="1:101">
      <c r="A296" s="7825"/>
      <c r="B296" s="7828"/>
      <c r="C296" s="7755"/>
      <c r="D296" s="7775"/>
      <c r="E296" s="7654"/>
      <c r="F296" s="7800" t="s">
        <v>331</v>
      </c>
      <c r="G296" s="7800"/>
      <c r="H296" s="7800" t="s">
        <v>94</v>
      </c>
      <c r="I296" s="7800"/>
      <c r="J296" s="7800" t="s">
        <v>44</v>
      </c>
      <c r="K296" s="7800"/>
      <c r="L296" s="7701" t="s">
        <v>45</v>
      </c>
      <c r="M296" s="7763"/>
      <c r="N296" s="7764" t="s">
        <v>46</v>
      </c>
      <c r="O296" s="7764"/>
      <c r="P296" s="7764" t="s">
        <v>47</v>
      </c>
      <c r="Q296" s="7764"/>
      <c r="R296" s="7764" t="s">
        <v>48</v>
      </c>
      <c r="S296" s="7764"/>
      <c r="T296" s="7764" t="s">
        <v>49</v>
      </c>
      <c r="U296" s="7764"/>
      <c r="V296" s="7764" t="s">
        <v>50</v>
      </c>
      <c r="W296" s="7764"/>
      <c r="X296" s="7764" t="s">
        <v>51</v>
      </c>
      <c r="Y296" s="7764"/>
      <c r="Z296" s="7764" t="s">
        <v>52</v>
      </c>
      <c r="AA296" s="7764"/>
      <c r="AB296" s="7764" t="s">
        <v>53</v>
      </c>
      <c r="AC296" s="7764"/>
      <c r="AD296" s="7764" t="s">
        <v>54</v>
      </c>
      <c r="AE296" s="7764"/>
      <c r="AF296" s="7764" t="s">
        <v>55</v>
      </c>
      <c r="AG296" s="7764"/>
      <c r="AH296" s="7764" t="s">
        <v>56</v>
      </c>
      <c r="AI296" s="7764"/>
      <c r="AJ296" s="7764" t="s">
        <v>57</v>
      </c>
      <c r="AK296" s="7772"/>
      <c r="AL296" s="7718"/>
      <c r="AM296" s="7663"/>
      <c r="AN296" s="7660"/>
      <c r="AO296" s="7663"/>
    </row>
    <row r="297" spans="1:101" ht="35.25" customHeight="1">
      <c r="A297" s="7826"/>
      <c r="B297" s="7829"/>
      <c r="C297" s="2229" t="s">
        <v>79</v>
      </c>
      <c r="D297" s="2230" t="s">
        <v>58</v>
      </c>
      <c r="E297" s="1913" t="s">
        <v>59</v>
      </c>
      <c r="F297" s="2231" t="s">
        <v>58</v>
      </c>
      <c r="G297" s="2232" t="s">
        <v>59</v>
      </c>
      <c r="H297" s="2231" t="s">
        <v>58</v>
      </c>
      <c r="I297" s="2232" t="s">
        <v>59</v>
      </c>
      <c r="J297" s="2231" t="s">
        <v>58</v>
      </c>
      <c r="K297" s="2232" t="s">
        <v>59</v>
      </c>
      <c r="L297" s="2231" t="s">
        <v>58</v>
      </c>
      <c r="M297" s="2232" t="s">
        <v>59</v>
      </c>
      <c r="N297" s="2231" t="s">
        <v>58</v>
      </c>
      <c r="O297" s="2232" t="s">
        <v>59</v>
      </c>
      <c r="P297" s="2231" t="s">
        <v>58</v>
      </c>
      <c r="Q297" s="2232" t="s">
        <v>59</v>
      </c>
      <c r="R297" s="2231" t="s">
        <v>58</v>
      </c>
      <c r="S297" s="2232" t="s">
        <v>59</v>
      </c>
      <c r="T297" s="2227" t="s">
        <v>58</v>
      </c>
      <c r="U297" s="2227" t="s">
        <v>59</v>
      </c>
      <c r="V297" s="2233" t="s">
        <v>58</v>
      </c>
      <c r="W297" s="2232" t="s">
        <v>59</v>
      </c>
      <c r="X297" s="2231" t="s">
        <v>58</v>
      </c>
      <c r="Y297" s="2232" t="s">
        <v>59</v>
      </c>
      <c r="Z297" s="2231" t="s">
        <v>58</v>
      </c>
      <c r="AA297" s="2232" t="s">
        <v>59</v>
      </c>
      <c r="AB297" s="2231" t="s">
        <v>58</v>
      </c>
      <c r="AC297" s="2232" t="s">
        <v>59</v>
      </c>
      <c r="AD297" s="2231" t="s">
        <v>58</v>
      </c>
      <c r="AE297" s="2232" t="s">
        <v>59</v>
      </c>
      <c r="AF297" s="2231" t="s">
        <v>58</v>
      </c>
      <c r="AG297" s="2232" t="s">
        <v>59</v>
      </c>
      <c r="AH297" s="2231" t="s">
        <v>58</v>
      </c>
      <c r="AI297" s="2232" t="s">
        <v>59</v>
      </c>
      <c r="AJ297" s="2231" t="s">
        <v>58</v>
      </c>
      <c r="AK297" s="2234" t="s">
        <v>59</v>
      </c>
      <c r="AL297" s="7705"/>
      <c r="AM297" s="7664"/>
      <c r="AN297" s="7734"/>
      <c r="AO297" s="7664"/>
    </row>
    <row r="298" spans="1:101" ht="15" customHeight="1">
      <c r="A298" s="7833" t="s">
        <v>927</v>
      </c>
      <c r="B298" s="2235" t="s">
        <v>773</v>
      </c>
      <c r="C298" s="2236">
        <f>SUM(D298+E298)</f>
        <v>0</v>
      </c>
      <c r="D298" s="2237">
        <f>SUM(F298+H298+J298+L298+N298+P298+R298+T298+V298+X298+Z298+AB298+AD298+AF298+AH298+AJ298)</f>
        <v>0</v>
      </c>
      <c r="E298" s="2143">
        <f>SUM(G298+I298+K298+M298+O298+Q298+S298+U298+W298+Y298+AA298+AC298+AE298+AG298+AI298+AK298)</f>
        <v>0</v>
      </c>
      <c r="F298" s="2013"/>
      <c r="G298" s="2020"/>
      <c r="H298" s="2013"/>
      <c r="I298" s="2020"/>
      <c r="J298" s="2013"/>
      <c r="K298" s="2020"/>
      <c r="L298" s="2013"/>
      <c r="M298" s="2020"/>
      <c r="N298" s="2013"/>
      <c r="O298" s="2020"/>
      <c r="P298" s="2013"/>
      <c r="Q298" s="2020"/>
      <c r="R298" s="2013"/>
      <c r="S298" s="2020"/>
      <c r="T298" s="2013"/>
      <c r="U298" s="2020"/>
      <c r="V298" s="2013"/>
      <c r="W298" s="2020"/>
      <c r="X298" s="2013"/>
      <c r="Y298" s="2020"/>
      <c r="Z298" s="2013"/>
      <c r="AA298" s="2020"/>
      <c r="AB298" s="2013"/>
      <c r="AC298" s="2020"/>
      <c r="AD298" s="2013"/>
      <c r="AE298" s="2020"/>
      <c r="AF298" s="2013"/>
      <c r="AG298" s="2020"/>
      <c r="AH298" s="2013"/>
      <c r="AI298" s="2020"/>
      <c r="AJ298" s="2013"/>
      <c r="AK298" s="1974"/>
      <c r="AL298" s="5201"/>
      <c r="AM298" s="5177"/>
      <c r="AN298" s="4500"/>
      <c r="AO298" s="5177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>
      <c r="A299" s="7834"/>
      <c r="B299" s="2239" t="s">
        <v>782</v>
      </c>
      <c r="C299" s="1243">
        <f>SUM(D299+E299)</f>
        <v>0</v>
      </c>
      <c r="D299" s="1244">
        <f t="shared" ref="D299:E301" si="245">SUM(F299+H299+J299+L299+N299+P299+R299+T299+V299+X299+Z299+AB299+AD299+AF299+AH299+AJ299)</f>
        <v>0</v>
      </c>
      <c r="E299" s="1169">
        <f>SUM(G299+I299+K299+M299+O299+Q299+S299+U299+W299+Y299+AA299+AC299+AE299+AG299+AI299+AK299)</f>
        <v>0</v>
      </c>
      <c r="F299" s="1179"/>
      <c r="G299" s="1183"/>
      <c r="H299" s="1179"/>
      <c r="I299" s="1183"/>
      <c r="J299" s="1179"/>
      <c r="K299" s="1183"/>
      <c r="L299" s="1179"/>
      <c r="M299" s="1183"/>
      <c r="N299" s="1179"/>
      <c r="O299" s="1183"/>
      <c r="P299" s="1179"/>
      <c r="Q299" s="1183"/>
      <c r="R299" s="1179"/>
      <c r="S299" s="1183"/>
      <c r="T299" s="1179"/>
      <c r="U299" s="1183"/>
      <c r="V299" s="1179"/>
      <c r="W299" s="1183"/>
      <c r="X299" s="1179"/>
      <c r="Y299" s="1183"/>
      <c r="Z299" s="1179"/>
      <c r="AA299" s="1183"/>
      <c r="AB299" s="1179"/>
      <c r="AC299" s="1183"/>
      <c r="AD299" s="1179"/>
      <c r="AE299" s="1183"/>
      <c r="AF299" s="1179"/>
      <c r="AG299" s="1183"/>
      <c r="AH299" s="1179"/>
      <c r="AI299" s="1183"/>
      <c r="AJ299" s="1179"/>
      <c r="AK299" s="1217"/>
      <c r="AL299" s="5237"/>
      <c r="AM299" s="1214"/>
      <c r="AN299" s="1218"/>
      <c r="AO299" s="1214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>
      <c r="A300" s="7833" t="s">
        <v>928</v>
      </c>
      <c r="B300" s="2235" t="s">
        <v>773</v>
      </c>
      <c r="C300" s="629">
        <f>SUM(D300+E300)</f>
        <v>0</v>
      </c>
      <c r="D300" s="148">
        <f t="shared" si="245"/>
        <v>0</v>
      </c>
      <c r="E300" s="1152">
        <f t="shared" si="245"/>
        <v>0</v>
      </c>
      <c r="F300" s="1926"/>
      <c r="G300" s="1177"/>
      <c r="H300" s="1926"/>
      <c r="I300" s="1177"/>
      <c r="J300" s="1926"/>
      <c r="K300" s="1177"/>
      <c r="L300" s="1926"/>
      <c r="M300" s="1177"/>
      <c r="N300" s="1926"/>
      <c r="O300" s="1177"/>
      <c r="P300" s="1926"/>
      <c r="Q300" s="1177"/>
      <c r="R300" s="1926"/>
      <c r="S300" s="1177"/>
      <c r="T300" s="1926"/>
      <c r="U300" s="1177"/>
      <c r="V300" s="1926"/>
      <c r="W300" s="1177"/>
      <c r="X300" s="1926"/>
      <c r="Y300" s="1177"/>
      <c r="Z300" s="1926"/>
      <c r="AA300" s="1177"/>
      <c r="AB300" s="1926"/>
      <c r="AC300" s="1177"/>
      <c r="AD300" s="1926"/>
      <c r="AE300" s="1177"/>
      <c r="AF300" s="1926"/>
      <c r="AG300" s="1177"/>
      <c r="AH300" s="1926"/>
      <c r="AI300" s="1177"/>
      <c r="AJ300" s="1926"/>
      <c r="AK300" s="1288"/>
      <c r="AL300" s="5202"/>
      <c r="AM300" s="1955"/>
      <c r="AN300" s="36"/>
      <c r="AO300" s="1955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>
      <c r="A301" s="7834"/>
      <c r="B301" s="2239" t="s">
        <v>782</v>
      </c>
      <c r="C301" s="1243">
        <f>SUM(D301+E301)</f>
        <v>0</v>
      </c>
      <c r="D301" s="1244">
        <f t="shared" si="245"/>
        <v>0</v>
      </c>
      <c r="E301" s="1169">
        <f t="shared" si="245"/>
        <v>0</v>
      </c>
      <c r="F301" s="1179"/>
      <c r="G301" s="1183"/>
      <c r="H301" s="1179"/>
      <c r="I301" s="1183"/>
      <c r="J301" s="1179"/>
      <c r="K301" s="1183"/>
      <c r="L301" s="1179"/>
      <c r="M301" s="1183"/>
      <c r="N301" s="1179"/>
      <c r="O301" s="1183"/>
      <c r="P301" s="1179"/>
      <c r="Q301" s="1183"/>
      <c r="R301" s="1179"/>
      <c r="S301" s="1183"/>
      <c r="T301" s="1179"/>
      <c r="U301" s="1183"/>
      <c r="V301" s="1179"/>
      <c r="W301" s="1183"/>
      <c r="X301" s="1179"/>
      <c r="Y301" s="1183"/>
      <c r="Z301" s="1179"/>
      <c r="AA301" s="1183"/>
      <c r="AB301" s="1179"/>
      <c r="AC301" s="1183"/>
      <c r="AD301" s="1179"/>
      <c r="AE301" s="1183"/>
      <c r="AF301" s="1179"/>
      <c r="AG301" s="1183"/>
      <c r="AH301" s="1179"/>
      <c r="AI301" s="1183"/>
      <c r="AJ301" s="1179"/>
      <c r="AK301" s="1217"/>
      <c r="AL301" s="5237"/>
      <c r="AM301" s="1214"/>
      <c r="AN301" s="1218"/>
      <c r="AO301" s="1214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>
      <c r="A302" s="2" t="s">
        <v>929</v>
      </c>
      <c r="B302" s="639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34"/>
    </row>
    <row r="303" spans="1:101" ht="15" customHeight="1">
      <c r="A303" s="7699" t="s">
        <v>930</v>
      </c>
      <c r="B303" s="7682"/>
      <c r="C303" s="7800" t="s">
        <v>193</v>
      </c>
      <c r="D303" s="7800"/>
      <c r="E303" s="7800"/>
      <c r="F303" s="7701" t="s">
        <v>101</v>
      </c>
      <c r="G303" s="7702"/>
      <c r="H303" s="7702"/>
      <c r="I303" s="7702"/>
      <c r="J303" s="7702"/>
      <c r="K303" s="7702"/>
      <c r="L303" s="7702"/>
      <c r="M303" s="7702"/>
      <c r="N303" s="7702"/>
      <c r="O303" s="7702"/>
      <c r="P303" s="7702"/>
      <c r="Q303" s="7702"/>
      <c r="R303" s="7702"/>
      <c r="S303" s="7702"/>
      <c r="T303" s="7702"/>
      <c r="U303" s="7702"/>
      <c r="V303" s="7702"/>
      <c r="W303" s="7702"/>
      <c r="X303" s="7702"/>
      <c r="Y303" s="7702"/>
      <c r="Z303" s="7702"/>
      <c r="AA303" s="7702"/>
      <c r="AB303" s="7702"/>
      <c r="AC303" s="7702"/>
      <c r="AD303" s="7702"/>
      <c r="AE303" s="7702"/>
      <c r="AF303" s="7702"/>
      <c r="AG303" s="7702"/>
      <c r="AH303" s="7702"/>
      <c r="AI303" s="7702"/>
      <c r="AJ303" s="7702"/>
      <c r="AK303" s="7702"/>
      <c r="AL303" s="7702"/>
      <c r="AM303" s="7703"/>
      <c r="AN303" s="7671" t="s">
        <v>917</v>
      </c>
      <c r="AO303" s="7671"/>
      <c r="AP303" s="7717"/>
      <c r="AQ303" s="7699" t="s">
        <v>462</v>
      </c>
      <c r="AR303" s="7682"/>
      <c r="AS303" s="7662" t="s">
        <v>36</v>
      </c>
      <c r="AT303" s="7765" t="s">
        <v>37</v>
      </c>
      <c r="AU303" s="7657" t="s">
        <v>34</v>
      </c>
      <c r="AV303" s="7682" t="s">
        <v>35</v>
      </c>
    </row>
    <row r="304" spans="1:101">
      <c r="A304" s="7700"/>
      <c r="B304" s="7653"/>
      <c r="C304" s="7800"/>
      <c r="D304" s="7800"/>
      <c r="E304" s="7800"/>
      <c r="F304" s="7800" t="s">
        <v>348</v>
      </c>
      <c r="G304" s="7800"/>
      <c r="H304" s="7800" t="s">
        <v>331</v>
      </c>
      <c r="I304" s="7800"/>
      <c r="J304" s="7800" t="s">
        <v>94</v>
      </c>
      <c r="K304" s="7800"/>
      <c r="L304" s="7800" t="s">
        <v>44</v>
      </c>
      <c r="M304" s="7800"/>
      <c r="N304" s="7701" t="s">
        <v>45</v>
      </c>
      <c r="O304" s="7763"/>
      <c r="P304" s="7764" t="s">
        <v>46</v>
      </c>
      <c r="Q304" s="7764"/>
      <c r="R304" s="7764" t="s">
        <v>47</v>
      </c>
      <c r="S304" s="7764"/>
      <c r="T304" s="7764" t="s">
        <v>48</v>
      </c>
      <c r="U304" s="7764"/>
      <c r="V304" s="7764" t="s">
        <v>49</v>
      </c>
      <c r="W304" s="7764"/>
      <c r="X304" s="7764" t="s">
        <v>50</v>
      </c>
      <c r="Y304" s="7764"/>
      <c r="Z304" s="7764" t="s">
        <v>51</v>
      </c>
      <c r="AA304" s="7764"/>
      <c r="AB304" s="7764" t="s">
        <v>52</v>
      </c>
      <c r="AC304" s="7764"/>
      <c r="AD304" s="7764" t="s">
        <v>53</v>
      </c>
      <c r="AE304" s="7764"/>
      <c r="AF304" s="7764" t="s">
        <v>54</v>
      </c>
      <c r="AG304" s="7764"/>
      <c r="AH304" s="7764" t="s">
        <v>55</v>
      </c>
      <c r="AI304" s="7764"/>
      <c r="AJ304" s="7764" t="s">
        <v>56</v>
      </c>
      <c r="AK304" s="7764"/>
      <c r="AL304" s="7764" t="s">
        <v>57</v>
      </c>
      <c r="AM304" s="7772"/>
      <c r="AN304" s="7657" t="s">
        <v>931</v>
      </c>
      <c r="AO304" s="7657" t="s">
        <v>932</v>
      </c>
      <c r="AP304" s="7682" t="s">
        <v>933</v>
      </c>
      <c r="AQ304" s="7755"/>
      <c r="AR304" s="7654"/>
      <c r="AS304" s="7663"/>
      <c r="AT304" s="7766"/>
      <c r="AU304" s="7651"/>
      <c r="AV304" s="7653"/>
    </row>
    <row r="305" spans="1:99" ht="39.75" customHeight="1">
      <c r="A305" s="7755"/>
      <c r="B305" s="7654"/>
      <c r="C305" s="2001" t="s">
        <v>79</v>
      </c>
      <c r="D305" s="2101" t="s">
        <v>58</v>
      </c>
      <c r="E305" s="2240" t="s">
        <v>59</v>
      </c>
      <c r="F305" s="2001" t="s">
        <v>466</v>
      </c>
      <c r="G305" s="1980" t="s">
        <v>59</v>
      </c>
      <c r="H305" s="2001" t="s">
        <v>466</v>
      </c>
      <c r="I305" s="1980" t="s">
        <v>59</v>
      </c>
      <c r="J305" s="2001" t="s">
        <v>466</v>
      </c>
      <c r="K305" s="1980" t="s">
        <v>59</v>
      </c>
      <c r="L305" s="2001" t="s">
        <v>466</v>
      </c>
      <c r="M305" s="1980" t="s">
        <v>59</v>
      </c>
      <c r="N305" s="2001" t="s">
        <v>466</v>
      </c>
      <c r="O305" s="1980" t="s">
        <v>59</v>
      </c>
      <c r="P305" s="2001" t="s">
        <v>466</v>
      </c>
      <c r="Q305" s="1980" t="s">
        <v>59</v>
      </c>
      <c r="R305" s="2001" t="s">
        <v>466</v>
      </c>
      <c r="S305" s="1980" t="s">
        <v>59</v>
      </c>
      <c r="T305" s="2001" t="s">
        <v>466</v>
      </c>
      <c r="U305" s="1980" t="s">
        <v>59</v>
      </c>
      <c r="V305" s="2001" t="s">
        <v>466</v>
      </c>
      <c r="W305" s="1980" t="s">
        <v>59</v>
      </c>
      <c r="X305" s="2001" t="s">
        <v>466</v>
      </c>
      <c r="Y305" s="1980" t="s">
        <v>59</v>
      </c>
      <c r="Z305" s="2001" t="s">
        <v>466</v>
      </c>
      <c r="AA305" s="1980" t="s">
        <v>59</v>
      </c>
      <c r="AB305" s="2001" t="s">
        <v>466</v>
      </c>
      <c r="AC305" s="1980" t="s">
        <v>59</v>
      </c>
      <c r="AD305" s="2001" t="s">
        <v>466</v>
      </c>
      <c r="AE305" s="1980" t="s">
        <v>59</v>
      </c>
      <c r="AF305" s="2001" t="s">
        <v>466</v>
      </c>
      <c r="AG305" s="1980" t="s">
        <v>59</v>
      </c>
      <c r="AH305" s="2001" t="s">
        <v>466</v>
      </c>
      <c r="AI305" s="1980" t="s">
        <v>59</v>
      </c>
      <c r="AJ305" s="2001" t="s">
        <v>466</v>
      </c>
      <c r="AK305" s="1980" t="s">
        <v>59</v>
      </c>
      <c r="AL305" s="2001" t="s">
        <v>466</v>
      </c>
      <c r="AM305" s="1972" t="s">
        <v>59</v>
      </c>
      <c r="AN305" s="7652"/>
      <c r="AO305" s="7652"/>
      <c r="AP305" s="7654"/>
      <c r="AQ305" s="2001" t="s">
        <v>467</v>
      </c>
      <c r="AR305" s="1912" t="s">
        <v>468</v>
      </c>
      <c r="AS305" s="7664"/>
      <c r="AT305" s="7767"/>
      <c r="AU305" s="7652"/>
      <c r="AV305" s="7654"/>
    </row>
    <row r="306" spans="1:99" s="5" customFormat="1" ht="18" customHeight="1">
      <c r="A306" s="7670" t="s">
        <v>934</v>
      </c>
      <c r="B306" s="7717"/>
      <c r="C306" s="2160">
        <f>SUM(D306+E306)</f>
        <v>0</v>
      </c>
      <c r="D306" s="2161">
        <f>SUM(F306+H306+J306+L306+N306+P306+R306+T306+V306+X306+Z306+AB306+AD306+AF306+AH306+AJ306+AL306)</f>
        <v>0</v>
      </c>
      <c r="E306" s="2241">
        <f>SUM(G306+I306+K306+M306+O306+Q306+S306+U306+W306+Y306+AA306+AC306+AE306+AG306+AI306+AK306+AM306)</f>
        <v>0</v>
      </c>
      <c r="F306" s="2160">
        <f>SUM(F316:F324)</f>
        <v>0</v>
      </c>
      <c r="G306" s="2242">
        <f>SUM(G316:G324)</f>
        <v>0</v>
      </c>
      <c r="H306" s="2160">
        <f>SUM(H316:H324)</f>
        <v>0</v>
      </c>
      <c r="I306" s="2242">
        <f>SUM(I316:I324)</f>
        <v>0</v>
      </c>
      <c r="J306" s="2160">
        <f>SUM(J316:J324)</f>
        <v>0</v>
      </c>
      <c r="K306" s="2242">
        <f>SUM(K307:K324)</f>
        <v>0</v>
      </c>
      <c r="L306" s="2160">
        <f>SUM(L316:L324)</f>
        <v>0</v>
      </c>
      <c r="M306" s="2242">
        <f>SUM(M307:M324)</f>
        <v>0</v>
      </c>
      <c r="N306" s="2160">
        <f>SUM(N316:N324)</f>
        <v>0</v>
      </c>
      <c r="O306" s="2242">
        <f>SUM(O307:O324)</f>
        <v>0</v>
      </c>
      <c r="P306" s="2160">
        <f>SUM(P316:P324)</f>
        <v>0</v>
      </c>
      <c r="Q306" s="2242">
        <f>SUM(Q307:Q324)</f>
        <v>0</v>
      </c>
      <c r="R306" s="2160">
        <f>SUM(R316:R324)</f>
        <v>0</v>
      </c>
      <c r="S306" s="2242">
        <f>SUM(S307:S324)</f>
        <v>0</v>
      </c>
      <c r="T306" s="2160">
        <f>SUM(T316:T324)</f>
        <v>0</v>
      </c>
      <c r="U306" s="2242">
        <f>SUM(U307:U324)</f>
        <v>0</v>
      </c>
      <c r="V306" s="2160">
        <f>SUM(V316:V324)</f>
        <v>0</v>
      </c>
      <c r="W306" s="2242">
        <f>SUM(W307:W324)</f>
        <v>0</v>
      </c>
      <c r="X306" s="2160">
        <f>SUM(X316:X324)</f>
        <v>0</v>
      </c>
      <c r="Y306" s="2242">
        <f>SUM(Y307:Y324)</f>
        <v>0</v>
      </c>
      <c r="Z306" s="2160">
        <f>SUM(Z316:Z324)</f>
        <v>0</v>
      </c>
      <c r="AA306" s="2242">
        <f>SUM(AA307:AA324)</f>
        <v>0</v>
      </c>
      <c r="AB306" s="2160">
        <f t="shared" ref="AB306:AM306" si="249">SUM(AB316:AB324)</f>
        <v>0</v>
      </c>
      <c r="AC306" s="2242">
        <f>SUM(AC307:AC324)</f>
        <v>0</v>
      </c>
      <c r="AD306" s="2160">
        <f t="shared" si="249"/>
        <v>0</v>
      </c>
      <c r="AE306" s="2242">
        <f t="shared" si="249"/>
        <v>0</v>
      </c>
      <c r="AF306" s="2160">
        <f t="shared" si="249"/>
        <v>0</v>
      </c>
      <c r="AG306" s="2242">
        <f t="shared" si="249"/>
        <v>0</v>
      </c>
      <c r="AH306" s="2160">
        <f t="shared" si="249"/>
        <v>0</v>
      </c>
      <c r="AI306" s="2242">
        <f t="shared" si="249"/>
        <v>0</v>
      </c>
      <c r="AJ306" s="2160">
        <f t="shared" si="249"/>
        <v>0</v>
      </c>
      <c r="AK306" s="2242">
        <f t="shared" si="249"/>
        <v>0</v>
      </c>
      <c r="AL306" s="2160">
        <f>SUM(AL316:AL324)</f>
        <v>0</v>
      </c>
      <c r="AM306" s="2243">
        <f t="shared" si="249"/>
        <v>0</v>
      </c>
      <c r="AN306" s="2244">
        <f t="shared" ref="AN306:AU306" si="250">SUM(AN307:AN324)</f>
        <v>0</v>
      </c>
      <c r="AO306" s="2244">
        <f t="shared" si="250"/>
        <v>0</v>
      </c>
      <c r="AP306" s="2245">
        <f t="shared" si="250"/>
        <v>0</v>
      </c>
      <c r="AQ306" s="2160">
        <f t="shared" si="250"/>
        <v>0</v>
      </c>
      <c r="AR306" s="2245">
        <f t="shared" si="250"/>
        <v>0</v>
      </c>
      <c r="AS306" s="5383">
        <f t="shared" si="250"/>
        <v>0</v>
      </c>
      <c r="AT306" s="5382">
        <f t="shared" si="250"/>
        <v>0</v>
      </c>
      <c r="AU306" s="2244">
        <f t="shared" si="250"/>
        <v>0</v>
      </c>
      <c r="AV306" s="2241">
        <f>SUM(AV307:AV324)</f>
        <v>0</v>
      </c>
    </row>
    <row r="307" spans="1:99" ht="15" customHeight="1">
      <c r="A307" s="7835" t="s">
        <v>460</v>
      </c>
      <c r="B307" s="1937" t="s">
        <v>935</v>
      </c>
      <c r="C307" s="1969">
        <f>SUM(E307)</f>
        <v>0</v>
      </c>
      <c r="D307" s="149"/>
      <c r="E307" s="1358">
        <f t="shared" ref="E307:E315" si="251">SUM(K307+M307+O307+Q307+S307+U307+W307+Y307+AA307+AC307)</f>
        <v>0</v>
      </c>
      <c r="F307" s="644"/>
      <c r="G307" s="40"/>
      <c r="H307" s="40"/>
      <c r="I307" s="40"/>
      <c r="J307" s="205"/>
      <c r="K307" s="1177"/>
      <c r="L307" s="645"/>
      <c r="M307" s="1177"/>
      <c r="N307" s="645"/>
      <c r="O307" s="1177"/>
      <c r="P307" s="645"/>
      <c r="Q307" s="1177"/>
      <c r="R307" s="645"/>
      <c r="S307" s="1177"/>
      <c r="T307" s="645"/>
      <c r="U307" s="1177"/>
      <c r="V307" s="645"/>
      <c r="W307" s="1177"/>
      <c r="X307" s="645"/>
      <c r="Y307" s="1177"/>
      <c r="Z307" s="645"/>
      <c r="AA307" s="1177"/>
      <c r="AB307" s="645"/>
      <c r="AC307" s="1177"/>
      <c r="AD307" s="644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23"/>
      <c r="AO307" s="1423"/>
      <c r="AP307" s="1177"/>
      <c r="AQ307" s="1926"/>
      <c r="AR307" s="40"/>
      <c r="AS307" s="1955"/>
      <c r="AT307" s="2639"/>
      <c r="AU307" s="1423"/>
      <c r="AV307" s="1177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>
      <c r="A308" s="7835"/>
      <c r="B308" s="1916" t="s">
        <v>936</v>
      </c>
      <c r="C308" s="1476">
        <f>SUM(E308)</f>
        <v>0</v>
      </c>
      <c r="D308" s="149"/>
      <c r="E308" s="1966">
        <f t="shared" si="251"/>
        <v>0</v>
      </c>
      <c r="F308" s="644"/>
      <c r="G308" s="40"/>
      <c r="H308" s="40"/>
      <c r="I308" s="40"/>
      <c r="J308" s="205"/>
      <c r="K308" s="1177"/>
      <c r="L308" s="645"/>
      <c r="M308" s="1177"/>
      <c r="N308" s="645"/>
      <c r="O308" s="1177"/>
      <c r="P308" s="645"/>
      <c r="Q308" s="1177"/>
      <c r="R308" s="645"/>
      <c r="S308" s="1177"/>
      <c r="T308" s="645"/>
      <c r="U308" s="1177"/>
      <c r="V308" s="645"/>
      <c r="W308" s="1177"/>
      <c r="X308" s="645"/>
      <c r="Y308" s="1177"/>
      <c r="Z308" s="645"/>
      <c r="AA308" s="1177"/>
      <c r="AB308" s="645"/>
      <c r="AC308" s="1177"/>
      <c r="AD308" s="644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23"/>
      <c r="AO308" s="1423"/>
      <c r="AP308" s="1177"/>
      <c r="AQ308" s="1926"/>
      <c r="AR308" s="40"/>
      <c r="AS308" s="1955"/>
      <c r="AT308" s="2639"/>
      <c r="AU308" s="1423"/>
      <c r="AV308" s="1177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>
      <c r="A309" s="7835"/>
      <c r="B309" s="1161" t="s">
        <v>937</v>
      </c>
      <c r="C309" s="1476">
        <f t="shared" ref="C309:C324" si="265">SUM(D309+E309)</f>
        <v>0</v>
      </c>
      <c r="D309" s="149"/>
      <c r="E309" s="1966">
        <f t="shared" si="251"/>
        <v>0</v>
      </c>
      <c r="F309" s="644"/>
      <c r="G309" s="40"/>
      <c r="H309" s="40"/>
      <c r="I309" s="40"/>
      <c r="J309" s="205"/>
      <c r="K309" s="1164"/>
      <c r="L309" s="645"/>
      <c r="M309" s="1164"/>
      <c r="N309" s="645"/>
      <c r="O309" s="1164"/>
      <c r="P309" s="645"/>
      <c r="Q309" s="1164"/>
      <c r="R309" s="645"/>
      <c r="S309" s="1164"/>
      <c r="T309" s="645"/>
      <c r="U309" s="1164"/>
      <c r="V309" s="645"/>
      <c r="W309" s="1164"/>
      <c r="X309" s="645"/>
      <c r="Y309" s="1164"/>
      <c r="Z309" s="645"/>
      <c r="AA309" s="1164"/>
      <c r="AB309" s="645"/>
      <c r="AC309" s="1164"/>
      <c r="AD309" s="644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65"/>
      <c r="AO309" s="1165"/>
      <c r="AP309" s="1164"/>
      <c r="AQ309" s="1163"/>
      <c r="AR309" s="40"/>
      <c r="AS309" s="3883"/>
      <c r="AT309" s="5145"/>
      <c r="AU309" s="1165"/>
      <c r="AV309" s="1164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>
      <c r="A310" s="7835"/>
      <c r="B310" s="1161" t="s">
        <v>938</v>
      </c>
      <c r="C310" s="1476">
        <f t="shared" ref="C310:C315" si="266">SUM(E310)</f>
        <v>0</v>
      </c>
      <c r="D310" s="149"/>
      <c r="E310" s="1966">
        <f t="shared" si="251"/>
        <v>0</v>
      </c>
      <c r="F310" s="644"/>
      <c r="G310" s="40"/>
      <c r="H310" s="40"/>
      <c r="I310" s="40"/>
      <c r="J310" s="205"/>
      <c r="K310" s="1164"/>
      <c r="L310" s="645"/>
      <c r="M310" s="1164"/>
      <c r="N310" s="645"/>
      <c r="O310" s="1164"/>
      <c r="P310" s="645"/>
      <c r="Q310" s="1164"/>
      <c r="R310" s="645"/>
      <c r="S310" s="1164"/>
      <c r="T310" s="645"/>
      <c r="U310" s="1164"/>
      <c r="V310" s="645"/>
      <c r="W310" s="1164"/>
      <c r="X310" s="645"/>
      <c r="Y310" s="1164"/>
      <c r="Z310" s="645"/>
      <c r="AA310" s="1164"/>
      <c r="AB310" s="645"/>
      <c r="AC310" s="1164"/>
      <c r="AD310" s="644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65"/>
      <c r="AO310" s="1165"/>
      <c r="AP310" s="1164"/>
      <c r="AQ310" s="1163"/>
      <c r="AR310" s="40"/>
      <c r="AS310" s="3883"/>
      <c r="AT310" s="5145"/>
      <c r="AU310" s="1165"/>
      <c r="AV310" s="1164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>
      <c r="A311" s="7835"/>
      <c r="B311" s="1161" t="s">
        <v>939</v>
      </c>
      <c r="C311" s="1476">
        <f t="shared" si="266"/>
        <v>0</v>
      </c>
      <c r="D311" s="149"/>
      <c r="E311" s="1966">
        <f t="shared" si="251"/>
        <v>0</v>
      </c>
      <c r="F311" s="644"/>
      <c r="G311" s="40"/>
      <c r="H311" s="40"/>
      <c r="I311" s="40"/>
      <c r="J311" s="205"/>
      <c r="K311" s="1164"/>
      <c r="L311" s="645"/>
      <c r="M311" s="1164"/>
      <c r="N311" s="645"/>
      <c r="O311" s="1164"/>
      <c r="P311" s="645"/>
      <c r="Q311" s="1164"/>
      <c r="R311" s="645"/>
      <c r="S311" s="1164"/>
      <c r="T311" s="645"/>
      <c r="U311" s="1164"/>
      <c r="V311" s="645"/>
      <c r="W311" s="1164"/>
      <c r="X311" s="645"/>
      <c r="Y311" s="1164"/>
      <c r="Z311" s="645"/>
      <c r="AA311" s="1164"/>
      <c r="AB311" s="645"/>
      <c r="AC311" s="1164"/>
      <c r="AD311" s="644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65"/>
      <c r="AO311" s="1165"/>
      <c r="AP311" s="1164"/>
      <c r="AQ311" s="1163"/>
      <c r="AR311" s="40"/>
      <c r="AS311" s="3883"/>
      <c r="AT311" s="5145"/>
      <c r="AU311" s="1165"/>
      <c r="AV311" s="1164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>
      <c r="A312" s="7835"/>
      <c r="B312" s="1161" t="s">
        <v>940</v>
      </c>
      <c r="C312" s="1476">
        <f t="shared" si="266"/>
        <v>0</v>
      </c>
      <c r="D312" s="149"/>
      <c r="E312" s="1966">
        <f t="shared" si="251"/>
        <v>0</v>
      </c>
      <c r="F312" s="644"/>
      <c r="G312" s="40"/>
      <c r="H312" s="40"/>
      <c r="I312" s="40"/>
      <c r="J312" s="205"/>
      <c r="K312" s="1164"/>
      <c r="L312" s="645"/>
      <c r="M312" s="1164"/>
      <c r="N312" s="645"/>
      <c r="O312" s="1164"/>
      <c r="P312" s="645"/>
      <c r="Q312" s="1164"/>
      <c r="R312" s="645"/>
      <c r="S312" s="1164"/>
      <c r="T312" s="645"/>
      <c r="U312" s="1164"/>
      <c r="V312" s="645"/>
      <c r="W312" s="1164"/>
      <c r="X312" s="645"/>
      <c r="Y312" s="1164"/>
      <c r="Z312" s="645"/>
      <c r="AA312" s="1164"/>
      <c r="AB312" s="645"/>
      <c r="AC312" s="1164"/>
      <c r="AD312" s="644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65"/>
      <c r="AO312" s="1165"/>
      <c r="AP312" s="1164"/>
      <c r="AQ312" s="1163"/>
      <c r="AR312" s="40"/>
      <c r="AS312" s="3883"/>
      <c r="AT312" s="5145"/>
      <c r="AU312" s="1165"/>
      <c r="AV312" s="1164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>
      <c r="A313" s="7835"/>
      <c r="B313" s="1161" t="s">
        <v>941</v>
      </c>
      <c r="C313" s="1476">
        <f t="shared" si="266"/>
        <v>0</v>
      </c>
      <c r="D313" s="149"/>
      <c r="E313" s="1966">
        <f t="shared" si="251"/>
        <v>0</v>
      </c>
      <c r="F313" s="644"/>
      <c r="G313" s="40"/>
      <c r="H313" s="40"/>
      <c r="I313" s="40"/>
      <c r="J313" s="205"/>
      <c r="K313" s="1164"/>
      <c r="L313" s="645"/>
      <c r="M313" s="1164"/>
      <c r="N313" s="645"/>
      <c r="O313" s="1164"/>
      <c r="P313" s="645"/>
      <c r="Q313" s="1164"/>
      <c r="R313" s="645"/>
      <c r="S313" s="1164"/>
      <c r="T313" s="645"/>
      <c r="U313" s="1164"/>
      <c r="V313" s="645"/>
      <c r="W313" s="1164"/>
      <c r="X313" s="645"/>
      <c r="Y313" s="1164"/>
      <c r="Z313" s="645"/>
      <c r="AA313" s="1164"/>
      <c r="AB313" s="645"/>
      <c r="AC313" s="1164"/>
      <c r="AD313" s="644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65"/>
      <c r="AO313" s="1165"/>
      <c r="AP313" s="1164"/>
      <c r="AQ313" s="1163"/>
      <c r="AR313" s="40"/>
      <c r="AS313" s="3883"/>
      <c r="AT313" s="5145"/>
      <c r="AU313" s="1165"/>
      <c r="AV313" s="1164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>
      <c r="A314" s="7835"/>
      <c r="B314" s="1161" t="s">
        <v>942</v>
      </c>
      <c r="C314" s="1476">
        <f t="shared" si="266"/>
        <v>0</v>
      </c>
      <c r="D314" s="149"/>
      <c r="E314" s="1966">
        <f t="shared" si="251"/>
        <v>0</v>
      </c>
      <c r="F314" s="644"/>
      <c r="G314" s="40"/>
      <c r="H314" s="40"/>
      <c r="I314" s="40"/>
      <c r="J314" s="205"/>
      <c r="K314" s="1164"/>
      <c r="L314" s="645"/>
      <c r="M314" s="1164"/>
      <c r="N314" s="645"/>
      <c r="O314" s="1164"/>
      <c r="P314" s="645"/>
      <c r="Q314" s="1164"/>
      <c r="R314" s="645"/>
      <c r="S314" s="1164"/>
      <c r="T314" s="645"/>
      <c r="U314" s="1164"/>
      <c r="V314" s="645"/>
      <c r="W314" s="1164"/>
      <c r="X314" s="645"/>
      <c r="Y314" s="1164"/>
      <c r="Z314" s="645"/>
      <c r="AA314" s="1164"/>
      <c r="AB314" s="645"/>
      <c r="AC314" s="1164"/>
      <c r="AD314" s="644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65"/>
      <c r="AO314" s="1165"/>
      <c r="AP314" s="1164"/>
      <c r="AQ314" s="1163"/>
      <c r="AR314" s="40"/>
      <c r="AS314" s="3883"/>
      <c r="AT314" s="5145"/>
      <c r="AU314" s="1165"/>
      <c r="AV314" s="1164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>
      <c r="A315" s="7836"/>
      <c r="B315" s="1178" t="s">
        <v>943</v>
      </c>
      <c r="C315" s="1351">
        <f t="shared" si="266"/>
        <v>0</v>
      </c>
      <c r="D315" s="184"/>
      <c r="E315" s="1342">
        <f t="shared" si="251"/>
        <v>0</v>
      </c>
      <c r="F315" s="2201"/>
      <c r="G315" s="2202"/>
      <c r="H315" s="2202"/>
      <c r="I315" s="2202"/>
      <c r="J315" s="2226"/>
      <c r="K315" s="1183"/>
      <c r="L315" s="882"/>
      <c r="M315" s="1183"/>
      <c r="N315" s="882"/>
      <c r="O315" s="1183"/>
      <c r="P315" s="882"/>
      <c r="Q315" s="1183"/>
      <c r="R315" s="882"/>
      <c r="S315" s="1183"/>
      <c r="T315" s="882"/>
      <c r="U315" s="1183"/>
      <c r="V315" s="882"/>
      <c r="W315" s="1183"/>
      <c r="X315" s="882"/>
      <c r="Y315" s="1183"/>
      <c r="Z315" s="882"/>
      <c r="AA315" s="1183"/>
      <c r="AB315" s="882"/>
      <c r="AC315" s="1183"/>
      <c r="AD315" s="2201"/>
      <c r="AE315" s="2202"/>
      <c r="AF315" s="2202"/>
      <c r="AG315" s="2202"/>
      <c r="AH315" s="2202"/>
      <c r="AI315" s="2202"/>
      <c r="AJ315" s="2202"/>
      <c r="AK315" s="2202"/>
      <c r="AL315" s="2202"/>
      <c r="AM315" s="2203"/>
      <c r="AN315" s="1184"/>
      <c r="AO315" s="1184"/>
      <c r="AP315" s="1183"/>
      <c r="AQ315" s="1179"/>
      <c r="AR315" s="2202"/>
      <c r="AS315" s="1214"/>
      <c r="AT315" s="1287"/>
      <c r="AU315" s="1184"/>
      <c r="AV315" s="1183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>
      <c r="A316" s="7837" t="s">
        <v>944</v>
      </c>
      <c r="B316" s="2011" t="s">
        <v>935</v>
      </c>
      <c r="C316" s="2172">
        <f t="shared" si="265"/>
        <v>0</v>
      </c>
      <c r="D316" s="790">
        <f>SUM(F316+H316+J316+L316+N316+P316+R316+T316+V316+X316+Z316+AB316+AD316+AF316+AH316+AJ316+AL316)</f>
        <v>0</v>
      </c>
      <c r="E316" s="1358">
        <f>SUM(G316+I316+K316+M316+O316+Q316+S316+U316+W316+Y316+AA316+AC316+AE316+AG316+AI316+AK316+AM316)</f>
        <v>0</v>
      </c>
      <c r="F316" s="2246"/>
      <c r="G316" s="2247"/>
      <c r="H316" s="2248"/>
      <c r="I316" s="2247"/>
      <c r="J316" s="2248"/>
      <c r="K316" s="748"/>
      <c r="L316" s="2249"/>
      <c r="M316" s="2247"/>
      <c r="N316" s="2248"/>
      <c r="O316" s="2250"/>
      <c r="P316" s="2246"/>
      <c r="Q316" s="2247"/>
      <c r="R316" s="2248"/>
      <c r="S316" s="2250"/>
      <c r="T316" s="2246"/>
      <c r="U316" s="2247"/>
      <c r="V316" s="2248"/>
      <c r="W316" s="2250"/>
      <c r="X316" s="2246"/>
      <c r="Y316" s="2247"/>
      <c r="Z316" s="2248"/>
      <c r="AA316" s="2250"/>
      <c r="AB316" s="2246"/>
      <c r="AC316" s="2247"/>
      <c r="AD316" s="2248"/>
      <c r="AE316" s="2250"/>
      <c r="AF316" s="2246"/>
      <c r="AG316" s="2247"/>
      <c r="AH316" s="2248"/>
      <c r="AI316" s="2250"/>
      <c r="AJ316" s="2246"/>
      <c r="AK316" s="2247"/>
      <c r="AL316" s="2248"/>
      <c r="AM316" s="2251"/>
      <c r="AN316" s="2014"/>
      <c r="AO316" s="1423"/>
      <c r="AP316" s="1177"/>
      <c r="AQ316" s="1926"/>
      <c r="AR316" s="1177"/>
      <c r="AS316" s="1955"/>
      <c r="AT316" s="2639"/>
      <c r="AU316" s="1423"/>
      <c r="AV316" s="1177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>
      <c r="A317" s="7835"/>
      <c r="B317" s="1916" t="s">
        <v>936</v>
      </c>
      <c r="C317" s="1969">
        <f t="shared" si="265"/>
        <v>0</v>
      </c>
      <c r="D317" s="789">
        <f t="shared" ref="D317:E324" si="269">SUM(F317+H317+J317+L317+N317+P317+R317+T317+V317+X317+Z317+AB317+AD317+AF317+AH317+AJ317+AL317)</f>
        <v>0</v>
      </c>
      <c r="E317" s="1358">
        <f t="shared" si="269"/>
        <v>0</v>
      </c>
      <c r="F317" s="1926"/>
      <c r="G317" s="748"/>
      <c r="H317" s="1926"/>
      <c r="I317" s="748"/>
      <c r="J317" s="1926"/>
      <c r="K317" s="748"/>
      <c r="L317" s="1926"/>
      <c r="M317" s="748"/>
      <c r="N317" s="1423"/>
      <c r="O317" s="2252"/>
      <c r="P317" s="1926"/>
      <c r="Q317" s="748"/>
      <c r="R317" s="1423"/>
      <c r="S317" s="2252"/>
      <c r="T317" s="1926"/>
      <c r="U317" s="748"/>
      <c r="V317" s="1423"/>
      <c r="W317" s="2252"/>
      <c r="X317" s="1926"/>
      <c r="Y317" s="748"/>
      <c r="Z317" s="1423"/>
      <c r="AA317" s="2252"/>
      <c r="AB317" s="1926"/>
      <c r="AC317" s="748"/>
      <c r="AD317" s="1423"/>
      <c r="AE317" s="2252"/>
      <c r="AF317" s="1926"/>
      <c r="AG317" s="748"/>
      <c r="AH317" s="1423"/>
      <c r="AI317" s="2252"/>
      <c r="AJ317" s="1926"/>
      <c r="AK317" s="748"/>
      <c r="AL317" s="1423"/>
      <c r="AM317" s="785"/>
      <c r="AN317" s="1423"/>
      <c r="AO317" s="1423"/>
      <c r="AP317" s="1177"/>
      <c r="AQ317" s="1926"/>
      <c r="AR317" s="1177"/>
      <c r="AS317" s="1955"/>
      <c r="AT317" s="2639"/>
      <c r="AU317" s="1423"/>
      <c r="AV317" s="1177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>
      <c r="A318" s="7835"/>
      <c r="B318" s="1161" t="s">
        <v>937</v>
      </c>
      <c r="C318" s="1476">
        <f t="shared" si="265"/>
        <v>0</v>
      </c>
      <c r="D318" s="2125">
        <f t="shared" si="269"/>
        <v>0</v>
      </c>
      <c r="E318" s="1966">
        <f t="shared" si="269"/>
        <v>0</v>
      </c>
      <c r="F318" s="1163"/>
      <c r="G318" s="877"/>
      <c r="H318" s="1163"/>
      <c r="I318" s="877"/>
      <c r="J318" s="1163"/>
      <c r="K318" s="877"/>
      <c r="L318" s="1163"/>
      <c r="M318" s="877"/>
      <c r="N318" s="1163"/>
      <c r="O318" s="876"/>
      <c r="P318" s="1163"/>
      <c r="Q318" s="877"/>
      <c r="R318" s="1165"/>
      <c r="S318" s="876"/>
      <c r="T318" s="1163"/>
      <c r="U318" s="877"/>
      <c r="V318" s="1165"/>
      <c r="W318" s="876"/>
      <c r="X318" s="1163"/>
      <c r="Y318" s="877"/>
      <c r="Z318" s="1165"/>
      <c r="AA318" s="876"/>
      <c r="AB318" s="1163"/>
      <c r="AC318" s="877"/>
      <c r="AD318" s="1165"/>
      <c r="AE318" s="876"/>
      <c r="AF318" s="1163"/>
      <c r="AG318" s="877"/>
      <c r="AH318" s="1165"/>
      <c r="AI318" s="876"/>
      <c r="AJ318" s="1163"/>
      <c r="AK318" s="877"/>
      <c r="AL318" s="1165"/>
      <c r="AM318" s="1920"/>
      <c r="AN318" s="1165"/>
      <c r="AO318" s="1165"/>
      <c r="AP318" s="1164"/>
      <c r="AQ318" s="1163"/>
      <c r="AR318" s="1164"/>
      <c r="AS318" s="3883"/>
      <c r="AT318" s="5145"/>
      <c r="AU318" s="1165"/>
      <c r="AV318" s="1164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>
      <c r="A319" s="7835"/>
      <c r="B319" s="1161" t="s">
        <v>938</v>
      </c>
      <c r="C319" s="1476">
        <f t="shared" si="265"/>
        <v>0</v>
      </c>
      <c r="D319" s="2125">
        <f t="shared" si="269"/>
        <v>0</v>
      </c>
      <c r="E319" s="1966">
        <f t="shared" si="269"/>
        <v>0</v>
      </c>
      <c r="F319" s="1163"/>
      <c r="G319" s="877"/>
      <c r="H319" s="1163"/>
      <c r="I319" s="877"/>
      <c r="J319" s="1163"/>
      <c r="K319" s="877"/>
      <c r="L319" s="1163"/>
      <c r="M319" s="877"/>
      <c r="N319" s="1163"/>
      <c r="O319" s="876"/>
      <c r="P319" s="1163"/>
      <c r="Q319" s="877"/>
      <c r="R319" s="1165"/>
      <c r="S319" s="876"/>
      <c r="T319" s="1163"/>
      <c r="U319" s="877"/>
      <c r="V319" s="1165"/>
      <c r="W319" s="876"/>
      <c r="X319" s="1163"/>
      <c r="Y319" s="877"/>
      <c r="Z319" s="1165"/>
      <c r="AA319" s="876"/>
      <c r="AB319" s="1163"/>
      <c r="AC319" s="877"/>
      <c r="AD319" s="1165"/>
      <c r="AE319" s="876"/>
      <c r="AF319" s="1163"/>
      <c r="AG319" s="877"/>
      <c r="AH319" s="1165"/>
      <c r="AI319" s="876"/>
      <c r="AJ319" s="1163"/>
      <c r="AK319" s="877"/>
      <c r="AL319" s="1165"/>
      <c r="AM319" s="1920"/>
      <c r="AN319" s="1165"/>
      <c r="AO319" s="1165"/>
      <c r="AP319" s="1164"/>
      <c r="AQ319" s="1163"/>
      <c r="AR319" s="1164"/>
      <c r="AS319" s="3883"/>
      <c r="AT319" s="5145"/>
      <c r="AU319" s="1165"/>
      <c r="AV319" s="1164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>
      <c r="A320" s="7835"/>
      <c r="B320" s="1161" t="s">
        <v>939</v>
      </c>
      <c r="C320" s="1476">
        <f t="shared" si="265"/>
        <v>0</v>
      </c>
      <c r="D320" s="2125">
        <f t="shared" si="269"/>
        <v>0</v>
      </c>
      <c r="E320" s="1966">
        <f t="shared" si="269"/>
        <v>0</v>
      </c>
      <c r="F320" s="1163"/>
      <c r="G320" s="877"/>
      <c r="H320" s="1163"/>
      <c r="I320" s="877"/>
      <c r="J320" s="1163"/>
      <c r="K320" s="877"/>
      <c r="L320" s="1163"/>
      <c r="M320" s="877"/>
      <c r="N320" s="1163"/>
      <c r="O320" s="876"/>
      <c r="P320" s="1163"/>
      <c r="Q320" s="877"/>
      <c r="R320" s="1165"/>
      <c r="S320" s="876"/>
      <c r="T320" s="1163"/>
      <c r="U320" s="877"/>
      <c r="V320" s="1165"/>
      <c r="W320" s="876"/>
      <c r="X320" s="1163"/>
      <c r="Y320" s="877"/>
      <c r="Z320" s="1165"/>
      <c r="AA320" s="876"/>
      <c r="AB320" s="1163"/>
      <c r="AC320" s="877"/>
      <c r="AD320" s="1165"/>
      <c r="AE320" s="876"/>
      <c r="AF320" s="1163"/>
      <c r="AG320" s="877"/>
      <c r="AH320" s="1165"/>
      <c r="AI320" s="876"/>
      <c r="AJ320" s="1163"/>
      <c r="AK320" s="877"/>
      <c r="AL320" s="1165"/>
      <c r="AM320" s="1920"/>
      <c r="AN320" s="1165"/>
      <c r="AO320" s="1165"/>
      <c r="AP320" s="1164"/>
      <c r="AQ320" s="1163"/>
      <c r="AR320" s="1164"/>
      <c r="AS320" s="3883"/>
      <c r="AT320" s="5145"/>
      <c r="AU320" s="1165"/>
      <c r="AV320" s="1164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>
      <c r="A321" s="7835"/>
      <c r="B321" s="1161" t="s">
        <v>940</v>
      </c>
      <c r="C321" s="1476">
        <f t="shared" si="265"/>
        <v>0</v>
      </c>
      <c r="D321" s="2125">
        <f t="shared" si="269"/>
        <v>0</v>
      </c>
      <c r="E321" s="1966">
        <f t="shared" si="269"/>
        <v>0</v>
      </c>
      <c r="F321" s="1163"/>
      <c r="G321" s="877"/>
      <c r="H321" s="1163"/>
      <c r="I321" s="877"/>
      <c r="J321" s="1163"/>
      <c r="K321" s="877"/>
      <c r="L321" s="1163"/>
      <c r="M321" s="877"/>
      <c r="N321" s="1163"/>
      <c r="O321" s="876"/>
      <c r="P321" s="1163"/>
      <c r="Q321" s="877"/>
      <c r="R321" s="1165"/>
      <c r="S321" s="876"/>
      <c r="T321" s="1163"/>
      <c r="U321" s="877"/>
      <c r="V321" s="1165"/>
      <c r="W321" s="876"/>
      <c r="X321" s="1163"/>
      <c r="Y321" s="877"/>
      <c r="Z321" s="1165"/>
      <c r="AA321" s="876"/>
      <c r="AB321" s="1163"/>
      <c r="AC321" s="877"/>
      <c r="AD321" s="1165"/>
      <c r="AE321" s="876"/>
      <c r="AF321" s="1163"/>
      <c r="AG321" s="877"/>
      <c r="AH321" s="1165"/>
      <c r="AI321" s="876"/>
      <c r="AJ321" s="1163"/>
      <c r="AK321" s="877"/>
      <c r="AL321" s="1165"/>
      <c r="AM321" s="1920"/>
      <c r="AN321" s="1165"/>
      <c r="AO321" s="1165"/>
      <c r="AP321" s="1164"/>
      <c r="AQ321" s="1163"/>
      <c r="AR321" s="1164"/>
      <c r="AS321" s="3883"/>
      <c r="AT321" s="5145"/>
      <c r="AU321" s="1165"/>
      <c r="AV321" s="1164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>
      <c r="A322" s="7835"/>
      <c r="B322" s="1161" t="s">
        <v>941</v>
      </c>
      <c r="C322" s="1476">
        <f t="shared" si="265"/>
        <v>0</v>
      </c>
      <c r="D322" s="2125">
        <f t="shared" si="269"/>
        <v>0</v>
      </c>
      <c r="E322" s="1966">
        <f t="shared" si="269"/>
        <v>0</v>
      </c>
      <c r="F322" s="1163"/>
      <c r="G322" s="877"/>
      <c r="H322" s="1163"/>
      <c r="I322" s="877"/>
      <c r="J322" s="1163"/>
      <c r="K322" s="877"/>
      <c r="L322" s="1163"/>
      <c r="M322" s="877"/>
      <c r="N322" s="1163"/>
      <c r="O322" s="876"/>
      <c r="P322" s="1163"/>
      <c r="Q322" s="877"/>
      <c r="R322" s="1165"/>
      <c r="S322" s="876"/>
      <c r="T322" s="1163"/>
      <c r="U322" s="877"/>
      <c r="V322" s="1165"/>
      <c r="W322" s="876"/>
      <c r="X322" s="1163"/>
      <c r="Y322" s="877"/>
      <c r="Z322" s="1165"/>
      <c r="AA322" s="876"/>
      <c r="AB322" s="1163"/>
      <c r="AC322" s="877"/>
      <c r="AD322" s="1165"/>
      <c r="AE322" s="876"/>
      <c r="AF322" s="1163"/>
      <c r="AG322" s="877"/>
      <c r="AH322" s="1165"/>
      <c r="AI322" s="876"/>
      <c r="AJ322" s="1163"/>
      <c r="AK322" s="877"/>
      <c r="AL322" s="1165"/>
      <c r="AM322" s="1920"/>
      <c r="AN322" s="1165"/>
      <c r="AO322" s="1165"/>
      <c r="AP322" s="1164"/>
      <c r="AQ322" s="1163"/>
      <c r="AR322" s="1164"/>
      <c r="AS322" s="3883"/>
      <c r="AT322" s="5145"/>
      <c r="AU322" s="1165"/>
      <c r="AV322" s="1164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>
      <c r="A323" s="7835"/>
      <c r="B323" s="1161" t="s">
        <v>942</v>
      </c>
      <c r="C323" s="1476">
        <f t="shared" si="265"/>
        <v>0</v>
      </c>
      <c r="D323" s="2125">
        <f t="shared" si="269"/>
        <v>0</v>
      </c>
      <c r="E323" s="1966">
        <f t="shared" si="269"/>
        <v>0</v>
      </c>
      <c r="F323" s="1163"/>
      <c r="G323" s="877"/>
      <c r="H323" s="1163"/>
      <c r="I323" s="877"/>
      <c r="J323" s="1163"/>
      <c r="K323" s="877"/>
      <c r="L323" s="1163"/>
      <c r="M323" s="877"/>
      <c r="N323" s="1163"/>
      <c r="O323" s="876"/>
      <c r="P323" s="1163"/>
      <c r="Q323" s="877"/>
      <c r="R323" s="1165"/>
      <c r="S323" s="876"/>
      <c r="T323" s="1163"/>
      <c r="U323" s="877"/>
      <c r="V323" s="1165"/>
      <c r="W323" s="876"/>
      <c r="X323" s="1163"/>
      <c r="Y323" s="877"/>
      <c r="Z323" s="1165"/>
      <c r="AA323" s="876"/>
      <c r="AB323" s="1163"/>
      <c r="AC323" s="877"/>
      <c r="AD323" s="1165"/>
      <c r="AE323" s="876"/>
      <c r="AF323" s="1163"/>
      <c r="AG323" s="877"/>
      <c r="AH323" s="1165"/>
      <c r="AI323" s="876"/>
      <c r="AJ323" s="1163"/>
      <c r="AK323" s="877"/>
      <c r="AL323" s="1165"/>
      <c r="AM323" s="1920"/>
      <c r="AN323" s="1165"/>
      <c r="AO323" s="1165"/>
      <c r="AP323" s="1164"/>
      <c r="AQ323" s="1163"/>
      <c r="AR323" s="1164"/>
      <c r="AS323" s="3883"/>
      <c r="AT323" s="5145"/>
      <c r="AU323" s="1165"/>
      <c r="AV323" s="1164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>
      <c r="A324" s="7836"/>
      <c r="B324" s="1178" t="s">
        <v>943</v>
      </c>
      <c r="C324" s="1351">
        <f t="shared" si="265"/>
        <v>0</v>
      </c>
      <c r="D324" s="1349">
        <f t="shared" si="269"/>
        <v>0</v>
      </c>
      <c r="E324" s="1342">
        <f t="shared" si="269"/>
        <v>0</v>
      </c>
      <c r="F324" s="1179"/>
      <c r="G324" s="1110"/>
      <c r="H324" s="1179"/>
      <c r="I324" s="1110"/>
      <c r="J324" s="1179"/>
      <c r="K324" s="1110"/>
      <c r="L324" s="1179"/>
      <c r="M324" s="1110"/>
      <c r="N324" s="1179"/>
      <c r="O324" s="1185"/>
      <c r="P324" s="1179"/>
      <c r="Q324" s="1110"/>
      <c r="R324" s="1184"/>
      <c r="S324" s="1185"/>
      <c r="T324" s="1179"/>
      <c r="U324" s="1110"/>
      <c r="V324" s="1184"/>
      <c r="W324" s="1185"/>
      <c r="X324" s="1179"/>
      <c r="Y324" s="1110"/>
      <c r="Z324" s="1184"/>
      <c r="AA324" s="1185"/>
      <c r="AB324" s="1179"/>
      <c r="AC324" s="1110"/>
      <c r="AD324" s="1184"/>
      <c r="AE324" s="1185"/>
      <c r="AF324" s="1179"/>
      <c r="AG324" s="1110"/>
      <c r="AH324" s="1184"/>
      <c r="AI324" s="1185"/>
      <c r="AJ324" s="1179"/>
      <c r="AK324" s="1110"/>
      <c r="AL324" s="1184"/>
      <c r="AM324" s="1215"/>
      <c r="AN324" s="1184"/>
      <c r="AO324" s="1184"/>
      <c r="AP324" s="1183"/>
      <c r="AQ324" s="1179"/>
      <c r="AR324" s="1183"/>
      <c r="AS324" s="1214"/>
      <c r="AT324" s="1287"/>
      <c r="AU324" s="1184"/>
      <c r="AV324" s="1183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53"/>
    </row>
    <row r="326" spans="1:99" ht="15" customHeight="1">
      <c r="A326" s="7699" t="s">
        <v>289</v>
      </c>
      <c r="B326" s="7682"/>
      <c r="C326" s="7759" t="s">
        <v>193</v>
      </c>
      <c r="D326" s="7841"/>
      <c r="E326" s="7760"/>
      <c r="F326" s="7701" t="s">
        <v>101</v>
      </c>
      <c r="G326" s="7702"/>
      <c r="H326" s="7702"/>
      <c r="I326" s="7702"/>
      <c r="J326" s="7702"/>
      <c r="K326" s="7702"/>
      <c r="L326" s="7702"/>
      <c r="M326" s="7702"/>
      <c r="N326" s="7702"/>
      <c r="O326" s="7702"/>
      <c r="P326" s="7702"/>
      <c r="Q326" s="7702"/>
      <c r="R326" s="7702"/>
      <c r="S326" s="7702"/>
      <c r="T326" s="7702"/>
      <c r="U326" s="7702"/>
      <c r="V326" s="7702"/>
      <c r="W326" s="7702"/>
      <c r="X326" s="7702"/>
      <c r="Y326" s="7702"/>
      <c r="Z326" s="7702"/>
      <c r="AA326" s="7702"/>
      <c r="AB326" s="7702"/>
      <c r="AC326" s="7702"/>
      <c r="AD326" s="7702"/>
      <c r="AE326" s="7702"/>
      <c r="AF326" s="7702"/>
      <c r="AG326" s="7702"/>
      <c r="AH326" s="7702"/>
      <c r="AI326" s="7702"/>
      <c r="AJ326" s="7702"/>
      <c r="AK326" s="7702"/>
      <c r="AL326" s="7702"/>
      <c r="AM326" s="7702"/>
      <c r="AN326" s="7702"/>
      <c r="AO326" s="7702"/>
      <c r="AP326" s="7702"/>
      <c r="AQ326" s="7703"/>
      <c r="AR326" s="7658" t="s">
        <v>462</v>
      </c>
      <c r="AS326" s="7682"/>
      <c r="AT326" s="7662" t="s">
        <v>36</v>
      </c>
      <c r="AU326" s="7765" t="s">
        <v>37</v>
      </c>
      <c r="AV326" s="7657" t="s">
        <v>34</v>
      </c>
      <c r="AW326" s="7682" t="s">
        <v>35</v>
      </c>
    </row>
    <row r="327" spans="1:99">
      <c r="A327" s="7700"/>
      <c r="B327" s="7653"/>
      <c r="C327" s="7761"/>
      <c r="D327" s="7842"/>
      <c r="E327" s="7762"/>
      <c r="F327" s="7670" t="s">
        <v>946</v>
      </c>
      <c r="G327" s="7671"/>
      <c r="H327" s="7670" t="s">
        <v>947</v>
      </c>
      <c r="I327" s="7671"/>
      <c r="J327" s="7670" t="s">
        <v>948</v>
      </c>
      <c r="K327" s="7671"/>
      <c r="L327" s="7670" t="s">
        <v>949</v>
      </c>
      <c r="M327" s="7671"/>
      <c r="N327" s="7670" t="s">
        <v>331</v>
      </c>
      <c r="O327" s="7671"/>
      <c r="P327" s="7670" t="s">
        <v>94</v>
      </c>
      <c r="Q327" s="7671"/>
      <c r="R327" s="7670" t="s">
        <v>44</v>
      </c>
      <c r="S327" s="7671"/>
      <c r="T327" s="7670" t="s">
        <v>45</v>
      </c>
      <c r="U327" s="7671"/>
      <c r="V327" s="7670" t="s">
        <v>46</v>
      </c>
      <c r="W327" s="7717"/>
      <c r="X327" s="7670" t="s">
        <v>47</v>
      </c>
      <c r="Y327" s="7717"/>
      <c r="Z327" s="7670" t="s">
        <v>48</v>
      </c>
      <c r="AA327" s="7717"/>
      <c r="AB327" s="7670" t="s">
        <v>49</v>
      </c>
      <c r="AC327" s="7717"/>
      <c r="AD327" s="7670" t="s">
        <v>50</v>
      </c>
      <c r="AE327" s="7717"/>
      <c r="AF327" s="7670" t="s">
        <v>51</v>
      </c>
      <c r="AG327" s="7717"/>
      <c r="AH327" s="7670" t="s">
        <v>52</v>
      </c>
      <c r="AI327" s="7717"/>
      <c r="AJ327" s="7670" t="s">
        <v>53</v>
      </c>
      <c r="AK327" s="7717"/>
      <c r="AL327" s="7670" t="s">
        <v>54</v>
      </c>
      <c r="AM327" s="7717"/>
      <c r="AN327" s="7670" t="s">
        <v>55</v>
      </c>
      <c r="AO327" s="7717"/>
      <c r="AP327" s="7670" t="s">
        <v>950</v>
      </c>
      <c r="AQ327" s="7672"/>
      <c r="AR327" s="7775"/>
      <c r="AS327" s="7654"/>
      <c r="AT327" s="7663"/>
      <c r="AU327" s="7766"/>
      <c r="AV327" s="7651"/>
      <c r="AW327" s="7653"/>
    </row>
    <row r="328" spans="1:99" ht="39" customHeight="1">
      <c r="A328" s="7755"/>
      <c r="B328" s="7654"/>
      <c r="C328" s="2001" t="s">
        <v>79</v>
      </c>
      <c r="D328" s="2255" t="s">
        <v>58</v>
      </c>
      <c r="E328" s="2254" t="s">
        <v>59</v>
      </c>
      <c r="F328" s="2001" t="s">
        <v>466</v>
      </c>
      <c r="G328" s="1980" t="s">
        <v>59</v>
      </c>
      <c r="H328" s="2001" t="s">
        <v>466</v>
      </c>
      <c r="I328" s="1980" t="s">
        <v>59</v>
      </c>
      <c r="J328" s="2001" t="s">
        <v>466</v>
      </c>
      <c r="K328" s="1980" t="s">
        <v>59</v>
      </c>
      <c r="L328" s="2001" t="s">
        <v>466</v>
      </c>
      <c r="M328" s="1980" t="s">
        <v>59</v>
      </c>
      <c r="N328" s="2001" t="s">
        <v>466</v>
      </c>
      <c r="O328" s="1980" t="s">
        <v>59</v>
      </c>
      <c r="P328" s="2001" t="s">
        <v>466</v>
      </c>
      <c r="Q328" s="1980" t="s">
        <v>59</v>
      </c>
      <c r="R328" s="2001" t="s">
        <v>466</v>
      </c>
      <c r="S328" s="1980" t="s">
        <v>59</v>
      </c>
      <c r="T328" s="2001" t="s">
        <v>466</v>
      </c>
      <c r="U328" s="1980" t="s">
        <v>59</v>
      </c>
      <c r="V328" s="2001" t="s">
        <v>466</v>
      </c>
      <c r="W328" s="1980" t="s">
        <v>59</v>
      </c>
      <c r="X328" s="2001" t="s">
        <v>466</v>
      </c>
      <c r="Y328" s="1980" t="s">
        <v>59</v>
      </c>
      <c r="Z328" s="2001" t="s">
        <v>466</v>
      </c>
      <c r="AA328" s="1980" t="s">
        <v>59</v>
      </c>
      <c r="AB328" s="2001" t="s">
        <v>466</v>
      </c>
      <c r="AC328" s="1980" t="s">
        <v>59</v>
      </c>
      <c r="AD328" s="2001" t="s">
        <v>466</v>
      </c>
      <c r="AE328" s="1980" t="s">
        <v>59</v>
      </c>
      <c r="AF328" s="2001" t="s">
        <v>466</v>
      </c>
      <c r="AG328" s="1980" t="s">
        <v>59</v>
      </c>
      <c r="AH328" s="2001" t="s">
        <v>466</v>
      </c>
      <c r="AI328" s="1980" t="s">
        <v>59</v>
      </c>
      <c r="AJ328" s="2001" t="s">
        <v>466</v>
      </c>
      <c r="AK328" s="1980" t="s">
        <v>59</v>
      </c>
      <c r="AL328" s="2001" t="s">
        <v>466</v>
      </c>
      <c r="AM328" s="1980" t="s">
        <v>59</v>
      </c>
      <c r="AN328" s="2001" t="s">
        <v>466</v>
      </c>
      <c r="AO328" s="1980" t="s">
        <v>59</v>
      </c>
      <c r="AP328" s="2001" t="s">
        <v>466</v>
      </c>
      <c r="AQ328" s="1972" t="s">
        <v>59</v>
      </c>
      <c r="AR328" s="2141" t="s">
        <v>467</v>
      </c>
      <c r="AS328" s="1980" t="s">
        <v>468</v>
      </c>
      <c r="AT328" s="7664"/>
      <c r="AU328" s="7767"/>
      <c r="AV328" s="7652"/>
      <c r="AW328" s="7654"/>
    </row>
    <row r="329" spans="1:99">
      <c r="A329" s="7697" t="s">
        <v>951</v>
      </c>
      <c r="B329" s="2170" t="s">
        <v>460</v>
      </c>
      <c r="C329" s="1969">
        <f>SUM(E329)</f>
        <v>0</v>
      </c>
      <c r="D329" s="839"/>
      <c r="E329" s="2132">
        <f>+Q329+S329+U329+W329+Y329+AA329+AC329+AE329+AG329+AI329</f>
        <v>0</v>
      </c>
      <c r="F329" s="2256"/>
      <c r="G329" s="2218"/>
      <c r="H329" s="2218"/>
      <c r="I329" s="2218"/>
      <c r="J329" s="2218"/>
      <c r="K329" s="2218"/>
      <c r="L329" s="2218"/>
      <c r="M329" s="2218"/>
      <c r="N329" s="2218"/>
      <c r="O329" s="2218"/>
      <c r="P329" s="2061"/>
      <c r="Q329" s="2014"/>
      <c r="R329" s="2183"/>
      <c r="S329" s="2014"/>
      <c r="T329" s="2183"/>
      <c r="U329" s="2014"/>
      <c r="V329" s="2183"/>
      <c r="W329" s="2014"/>
      <c r="X329" s="2183"/>
      <c r="Y329" s="2014"/>
      <c r="Z329" s="2183"/>
      <c r="AA329" s="2014"/>
      <c r="AB329" s="2183"/>
      <c r="AC329" s="2014"/>
      <c r="AD329" s="2183"/>
      <c r="AE329" s="2014"/>
      <c r="AF329" s="2183"/>
      <c r="AG329" s="2014"/>
      <c r="AH329" s="2183"/>
      <c r="AI329" s="2014"/>
      <c r="AJ329" s="2183"/>
      <c r="AK329" s="2061"/>
      <c r="AL329" s="2183"/>
      <c r="AM329" s="2061"/>
      <c r="AN329" s="2183"/>
      <c r="AO329" s="2061"/>
      <c r="AP329" s="2183"/>
      <c r="AQ329" s="2220"/>
      <c r="AR329" s="2014"/>
      <c r="AS329" s="2218"/>
      <c r="AT329" s="5177"/>
      <c r="AU329" s="3983"/>
      <c r="AV329" s="2258"/>
      <c r="AW329" s="2020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>
      <c r="A330" s="7698"/>
      <c r="B330" s="2173" t="s">
        <v>944</v>
      </c>
      <c r="C330" s="1374">
        <f t="shared" ref="C330:C339" si="275">SUM(D330+E330)</f>
        <v>0</v>
      </c>
      <c r="D330" s="2126">
        <f t="shared" ref="D330:E333" si="276">SUM(F330+H330+J330+L330+N330+P330+R330+T330+V330+X330+Z330+AB330+AD330+AF330+AH330+AJ330+AL330+AN330+AP330)</f>
        <v>0</v>
      </c>
      <c r="E330" s="1975">
        <f t="shared" si="276"/>
        <v>0</v>
      </c>
      <c r="F330" s="638"/>
      <c r="G330" s="204"/>
      <c r="H330" s="638"/>
      <c r="I330" s="204"/>
      <c r="J330" s="638"/>
      <c r="K330" s="2048"/>
      <c r="L330" s="638"/>
      <c r="M330" s="37"/>
      <c r="N330" s="638"/>
      <c r="O330" s="2048"/>
      <c r="P330" s="638"/>
      <c r="Q330" s="204"/>
      <c r="R330" s="638"/>
      <c r="S330" s="204"/>
      <c r="T330" s="638"/>
      <c r="U330" s="204"/>
      <c r="V330" s="638"/>
      <c r="W330" s="204"/>
      <c r="X330" s="638"/>
      <c r="Y330" s="204"/>
      <c r="Z330" s="638"/>
      <c r="AA330" s="204"/>
      <c r="AB330" s="638"/>
      <c r="AC330" s="204"/>
      <c r="AD330" s="638"/>
      <c r="AE330" s="204"/>
      <c r="AF330" s="638"/>
      <c r="AG330" s="204"/>
      <c r="AH330" s="638"/>
      <c r="AI330" s="204"/>
      <c r="AJ330" s="638"/>
      <c r="AK330" s="204"/>
      <c r="AL330" s="638"/>
      <c r="AM330" s="204"/>
      <c r="AN330" s="638"/>
      <c r="AO330" s="204"/>
      <c r="AP330" s="638"/>
      <c r="AQ330" s="43"/>
      <c r="AR330" s="204"/>
      <c r="AS330" s="2048"/>
      <c r="AT330" s="663"/>
      <c r="AU330" s="5384"/>
      <c r="AV330" s="204"/>
      <c r="AW330" s="2048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>
      <c r="A331" s="7838" t="s">
        <v>952</v>
      </c>
      <c r="B331" s="7839"/>
      <c r="C331" s="1979">
        <f t="shared" si="275"/>
        <v>0</v>
      </c>
      <c r="D331" s="2037">
        <f t="shared" si="276"/>
        <v>0</v>
      </c>
      <c r="E331" s="2138">
        <f t="shared" si="276"/>
        <v>0</v>
      </c>
      <c r="F331" s="2027"/>
      <c r="G331" s="2029"/>
      <c r="H331" s="2027"/>
      <c r="I331" s="2029"/>
      <c r="J331" s="2027"/>
      <c r="K331" s="2030"/>
      <c r="L331" s="2027"/>
      <c r="M331" s="2163"/>
      <c r="N331" s="2027"/>
      <c r="O331" s="2030"/>
      <c r="P331" s="2027"/>
      <c r="Q331" s="2029"/>
      <c r="R331" s="2027"/>
      <c r="S331" s="2029"/>
      <c r="T331" s="2027"/>
      <c r="U331" s="2029"/>
      <c r="V331" s="2027"/>
      <c r="W331" s="2029"/>
      <c r="X331" s="2027"/>
      <c r="Y331" s="2029"/>
      <c r="Z331" s="2027"/>
      <c r="AA331" s="2029"/>
      <c r="AB331" s="2027"/>
      <c r="AC331" s="2029"/>
      <c r="AD331" s="2027"/>
      <c r="AE331" s="2029"/>
      <c r="AF331" s="2027"/>
      <c r="AG331" s="2029"/>
      <c r="AH331" s="2027"/>
      <c r="AI331" s="2029"/>
      <c r="AJ331" s="2027"/>
      <c r="AK331" s="2029"/>
      <c r="AL331" s="2027"/>
      <c r="AM331" s="2029"/>
      <c r="AN331" s="2027"/>
      <c r="AO331" s="2029"/>
      <c r="AP331" s="2027"/>
      <c r="AQ331" s="2259"/>
      <c r="AR331" s="2029"/>
      <c r="AS331" s="2030"/>
      <c r="AT331" s="5195"/>
      <c r="AU331" s="5385"/>
      <c r="AV331" s="2029"/>
      <c r="AW331" s="2030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>
      <c r="A332" s="7840" t="s">
        <v>953</v>
      </c>
      <c r="B332" s="7840"/>
      <c r="C332" s="1979">
        <f t="shared" si="275"/>
        <v>0</v>
      </c>
      <c r="D332" s="2037">
        <f t="shared" si="276"/>
        <v>0</v>
      </c>
      <c r="E332" s="2138">
        <f t="shared" si="276"/>
        <v>0</v>
      </c>
      <c r="F332" s="2027"/>
      <c r="G332" s="2029"/>
      <c r="H332" s="2027"/>
      <c r="I332" s="2029"/>
      <c r="J332" s="2027"/>
      <c r="K332" s="2030"/>
      <c r="L332" s="2027"/>
      <c r="M332" s="2163"/>
      <c r="N332" s="2027"/>
      <c r="O332" s="2030"/>
      <c r="P332" s="2027"/>
      <c r="Q332" s="2029"/>
      <c r="R332" s="2027"/>
      <c r="S332" s="2029"/>
      <c r="T332" s="2027"/>
      <c r="U332" s="2029"/>
      <c r="V332" s="2027"/>
      <c r="W332" s="2029"/>
      <c r="X332" s="2027"/>
      <c r="Y332" s="2029"/>
      <c r="Z332" s="2027"/>
      <c r="AA332" s="2029"/>
      <c r="AB332" s="2027"/>
      <c r="AC332" s="2029"/>
      <c r="AD332" s="2027"/>
      <c r="AE332" s="2029"/>
      <c r="AF332" s="2027"/>
      <c r="AG332" s="2029"/>
      <c r="AH332" s="2027"/>
      <c r="AI332" s="2029"/>
      <c r="AJ332" s="2027"/>
      <c r="AK332" s="2029"/>
      <c r="AL332" s="2027"/>
      <c r="AM332" s="2029"/>
      <c r="AN332" s="2027"/>
      <c r="AO332" s="2029"/>
      <c r="AP332" s="2027"/>
      <c r="AQ332" s="2259"/>
      <c r="AR332" s="2029"/>
      <c r="AS332" s="2030"/>
      <c r="AT332" s="5195"/>
      <c r="AU332" s="5385"/>
      <c r="AV332" s="2029"/>
      <c r="AW332" s="2030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>
      <c r="A333" s="7820" t="s">
        <v>954</v>
      </c>
      <c r="B333" s="7821"/>
      <c r="C333" s="1969">
        <f t="shared" si="275"/>
        <v>0</v>
      </c>
      <c r="D333" s="789">
        <f t="shared" si="276"/>
        <v>0</v>
      </c>
      <c r="E333" s="1333">
        <f t="shared" si="276"/>
        <v>0</v>
      </c>
      <c r="F333" s="1926"/>
      <c r="G333" s="1423"/>
      <c r="H333" s="1926"/>
      <c r="I333" s="1423"/>
      <c r="J333" s="1926"/>
      <c r="K333" s="1177"/>
      <c r="L333" s="1926"/>
      <c r="M333" s="36"/>
      <c r="N333" s="1926"/>
      <c r="O333" s="1177"/>
      <c r="P333" s="1926"/>
      <c r="Q333" s="1423"/>
      <c r="R333" s="1926"/>
      <c r="S333" s="1423"/>
      <c r="T333" s="1926"/>
      <c r="U333" s="1423"/>
      <c r="V333" s="1926"/>
      <c r="W333" s="1423"/>
      <c r="X333" s="1926"/>
      <c r="Y333" s="1423"/>
      <c r="Z333" s="1926"/>
      <c r="AA333" s="1423"/>
      <c r="AB333" s="1926"/>
      <c r="AC333" s="1423"/>
      <c r="AD333" s="1926"/>
      <c r="AE333" s="1423"/>
      <c r="AF333" s="1926"/>
      <c r="AG333" s="1423"/>
      <c r="AH333" s="1926"/>
      <c r="AI333" s="1423"/>
      <c r="AJ333" s="1926"/>
      <c r="AK333" s="1423"/>
      <c r="AL333" s="1926"/>
      <c r="AM333" s="1423"/>
      <c r="AN333" s="1926"/>
      <c r="AO333" s="1423"/>
      <c r="AP333" s="1926"/>
      <c r="AQ333" s="1288"/>
      <c r="AR333" s="1423"/>
      <c r="AS333" s="1177"/>
      <c r="AT333" s="1955"/>
      <c r="AU333" s="2639"/>
      <c r="AV333" s="1423"/>
      <c r="AW333" s="1177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>
      <c r="A334" s="7843" t="s">
        <v>955</v>
      </c>
      <c r="B334" s="7844"/>
      <c r="C334" s="1351">
        <f t="shared" si="275"/>
        <v>0</v>
      </c>
      <c r="D334" s="1349">
        <f>SUM(F334+H334+J334+L334)</f>
        <v>0</v>
      </c>
      <c r="E334" s="1336">
        <f>SUM(G334+I334+K334+M334)</f>
        <v>0</v>
      </c>
      <c r="F334" s="1179"/>
      <c r="G334" s="1184"/>
      <c r="H334" s="1179"/>
      <c r="I334" s="1184"/>
      <c r="J334" s="1179"/>
      <c r="K334" s="1183"/>
      <c r="L334" s="1179"/>
      <c r="M334" s="1218"/>
      <c r="N334" s="2261"/>
      <c r="O334" s="1380"/>
      <c r="P334" s="1380"/>
      <c r="Q334" s="1380"/>
      <c r="R334" s="1380"/>
      <c r="S334" s="1380"/>
      <c r="T334" s="1380"/>
      <c r="U334" s="1380"/>
      <c r="V334" s="1380"/>
      <c r="W334" s="1380"/>
      <c r="X334" s="1380"/>
      <c r="Y334" s="1380"/>
      <c r="Z334" s="1380"/>
      <c r="AA334" s="1380"/>
      <c r="AB334" s="1380"/>
      <c r="AC334" s="1380"/>
      <c r="AD334" s="1380"/>
      <c r="AE334" s="1380"/>
      <c r="AF334" s="1380"/>
      <c r="AG334" s="1380"/>
      <c r="AH334" s="1380"/>
      <c r="AI334" s="1380"/>
      <c r="AJ334" s="1380"/>
      <c r="AK334" s="1380"/>
      <c r="AL334" s="1380"/>
      <c r="AM334" s="1380"/>
      <c r="AN334" s="1380"/>
      <c r="AO334" s="1380"/>
      <c r="AP334" s="1380"/>
      <c r="AQ334" s="1380"/>
      <c r="AR334" s="2262"/>
      <c r="AS334" s="1305"/>
      <c r="AT334" s="1214"/>
      <c r="AU334" s="1287"/>
      <c r="AV334" s="1184"/>
      <c r="AW334" s="1183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>
      <c r="A335" s="7758" t="s">
        <v>956</v>
      </c>
      <c r="B335" s="2205" t="s">
        <v>957</v>
      </c>
      <c r="C335" s="1969">
        <f t="shared" si="275"/>
        <v>0</v>
      </c>
      <c r="D335" s="789">
        <f t="shared" ref="D335:E339" si="282">SUM(F335+H335+J335+L335+N335+P335+R335+T335+V335+X335+Z335+AB335+AD335+AF335+AH335+AJ335+AL335+AN335+AP335)</f>
        <v>0</v>
      </c>
      <c r="E335" s="1333">
        <f t="shared" si="282"/>
        <v>0</v>
      </c>
      <c r="F335" s="1926"/>
      <c r="G335" s="1423"/>
      <c r="H335" s="1926"/>
      <c r="I335" s="1423"/>
      <c r="J335" s="1926"/>
      <c r="K335" s="1177"/>
      <c r="L335" s="1926"/>
      <c r="M335" s="36"/>
      <c r="N335" s="1926"/>
      <c r="O335" s="1177"/>
      <c r="P335" s="1926"/>
      <c r="Q335" s="1423"/>
      <c r="R335" s="1926"/>
      <c r="S335" s="1423"/>
      <c r="T335" s="1926"/>
      <c r="U335" s="1423"/>
      <c r="V335" s="1926"/>
      <c r="W335" s="1423"/>
      <c r="X335" s="1926"/>
      <c r="Y335" s="1423"/>
      <c r="Z335" s="1926"/>
      <c r="AA335" s="1423"/>
      <c r="AB335" s="1926"/>
      <c r="AC335" s="1423"/>
      <c r="AD335" s="1926"/>
      <c r="AE335" s="1423"/>
      <c r="AF335" s="1926"/>
      <c r="AG335" s="1423"/>
      <c r="AH335" s="1926"/>
      <c r="AI335" s="1423"/>
      <c r="AJ335" s="1926"/>
      <c r="AK335" s="1423"/>
      <c r="AL335" s="1926"/>
      <c r="AM335" s="1423"/>
      <c r="AN335" s="1926"/>
      <c r="AO335" s="1423"/>
      <c r="AP335" s="1926"/>
      <c r="AQ335" s="1288"/>
      <c r="AR335" s="1423"/>
      <c r="AS335" s="1177"/>
      <c r="AT335" s="1955"/>
      <c r="AU335" s="2639"/>
      <c r="AV335" s="1423"/>
      <c r="AW335" s="1177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>
      <c r="A336" s="7758"/>
      <c r="B336" s="2021" t="s">
        <v>958</v>
      </c>
      <c r="C336" s="1969">
        <f t="shared" si="275"/>
        <v>0</v>
      </c>
      <c r="D336" s="789">
        <f t="shared" si="282"/>
        <v>0</v>
      </c>
      <c r="E336" s="1333">
        <f t="shared" si="282"/>
        <v>0</v>
      </c>
      <c r="F336" s="1163"/>
      <c r="G336" s="1165"/>
      <c r="H336" s="1163"/>
      <c r="I336" s="1165"/>
      <c r="J336" s="1163"/>
      <c r="K336" s="1164"/>
      <c r="L336" s="1163"/>
      <c r="M336" s="1213"/>
      <c r="N336" s="1163"/>
      <c r="O336" s="1164"/>
      <c r="P336" s="1163"/>
      <c r="Q336" s="1165"/>
      <c r="R336" s="1163"/>
      <c r="S336" s="1165"/>
      <c r="T336" s="1163"/>
      <c r="U336" s="1165"/>
      <c r="V336" s="1163"/>
      <c r="W336" s="1165"/>
      <c r="X336" s="1163"/>
      <c r="Y336" s="1165"/>
      <c r="Z336" s="1163"/>
      <c r="AA336" s="1165"/>
      <c r="AB336" s="1163"/>
      <c r="AC336" s="1165"/>
      <c r="AD336" s="1163"/>
      <c r="AE336" s="1165"/>
      <c r="AF336" s="1163"/>
      <c r="AG336" s="1165"/>
      <c r="AH336" s="1163"/>
      <c r="AI336" s="1165"/>
      <c r="AJ336" s="1163"/>
      <c r="AK336" s="1165"/>
      <c r="AL336" s="1163"/>
      <c r="AM336" s="1165"/>
      <c r="AN336" s="1163"/>
      <c r="AO336" s="1165"/>
      <c r="AP336" s="1163"/>
      <c r="AQ336" s="1212"/>
      <c r="AR336" s="1165"/>
      <c r="AS336" s="1164"/>
      <c r="AT336" s="3883"/>
      <c r="AU336" s="5145"/>
      <c r="AV336" s="1165"/>
      <c r="AW336" s="1164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>
      <c r="A337" s="7758"/>
      <c r="B337" s="2021" t="s">
        <v>959</v>
      </c>
      <c r="C337" s="1969">
        <f t="shared" si="275"/>
        <v>0</v>
      </c>
      <c r="D337" s="789">
        <f t="shared" si="282"/>
        <v>0</v>
      </c>
      <c r="E337" s="1333">
        <f t="shared" si="282"/>
        <v>0</v>
      </c>
      <c r="F337" s="1163"/>
      <c r="G337" s="1165"/>
      <c r="H337" s="1163"/>
      <c r="I337" s="1165"/>
      <c r="J337" s="1163"/>
      <c r="K337" s="1164"/>
      <c r="L337" s="1163"/>
      <c r="M337" s="1213"/>
      <c r="N337" s="1163"/>
      <c r="O337" s="1164"/>
      <c r="P337" s="1163"/>
      <c r="Q337" s="1165"/>
      <c r="R337" s="1163"/>
      <c r="S337" s="1165"/>
      <c r="T337" s="1163"/>
      <c r="U337" s="1165"/>
      <c r="V337" s="1163"/>
      <c r="W337" s="1165"/>
      <c r="X337" s="1163"/>
      <c r="Y337" s="1165"/>
      <c r="Z337" s="1163"/>
      <c r="AA337" s="1165"/>
      <c r="AB337" s="1163"/>
      <c r="AC337" s="1165"/>
      <c r="AD337" s="1163"/>
      <c r="AE337" s="1165"/>
      <c r="AF337" s="1163"/>
      <c r="AG337" s="1165"/>
      <c r="AH337" s="1163"/>
      <c r="AI337" s="1165"/>
      <c r="AJ337" s="1163"/>
      <c r="AK337" s="1165"/>
      <c r="AL337" s="1163"/>
      <c r="AM337" s="1165"/>
      <c r="AN337" s="1163"/>
      <c r="AO337" s="1165"/>
      <c r="AP337" s="1163"/>
      <c r="AQ337" s="1212"/>
      <c r="AR337" s="1165"/>
      <c r="AS337" s="1164"/>
      <c r="AT337" s="3883"/>
      <c r="AU337" s="5145"/>
      <c r="AV337" s="1165"/>
      <c r="AW337" s="1164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>
      <c r="A338" s="7758"/>
      <c r="B338" s="1200" t="s">
        <v>711</v>
      </c>
      <c r="C338" s="1969">
        <f t="shared" si="275"/>
        <v>0</v>
      </c>
      <c r="D338" s="789">
        <f t="shared" si="282"/>
        <v>0</v>
      </c>
      <c r="E338" s="1333">
        <f t="shared" si="282"/>
        <v>0</v>
      </c>
      <c r="F338" s="1163"/>
      <c r="G338" s="1165"/>
      <c r="H338" s="1163"/>
      <c r="I338" s="1165"/>
      <c r="J338" s="1163"/>
      <c r="K338" s="1164"/>
      <c r="L338" s="1163"/>
      <c r="M338" s="1213"/>
      <c r="N338" s="1163"/>
      <c r="O338" s="1164"/>
      <c r="P338" s="1163"/>
      <c r="Q338" s="1165"/>
      <c r="R338" s="1163"/>
      <c r="S338" s="1165"/>
      <c r="T338" s="1163"/>
      <c r="U338" s="1165"/>
      <c r="V338" s="1163"/>
      <c r="W338" s="1165"/>
      <c r="X338" s="1163"/>
      <c r="Y338" s="1165"/>
      <c r="Z338" s="1163"/>
      <c r="AA338" s="1165"/>
      <c r="AB338" s="1163"/>
      <c r="AC338" s="1165"/>
      <c r="AD338" s="1163"/>
      <c r="AE338" s="1165"/>
      <c r="AF338" s="1163"/>
      <c r="AG338" s="1165"/>
      <c r="AH338" s="1163"/>
      <c r="AI338" s="1165"/>
      <c r="AJ338" s="1163"/>
      <c r="AK338" s="1165"/>
      <c r="AL338" s="1163"/>
      <c r="AM338" s="1165"/>
      <c r="AN338" s="1163"/>
      <c r="AO338" s="1165"/>
      <c r="AP338" s="1163"/>
      <c r="AQ338" s="1212"/>
      <c r="AR338" s="1165"/>
      <c r="AS338" s="1164"/>
      <c r="AT338" s="3883"/>
      <c r="AU338" s="5145"/>
      <c r="AV338" s="1165"/>
      <c r="AW338" s="1164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>
      <c r="A339" s="7698"/>
      <c r="B339" s="2263" t="s">
        <v>960</v>
      </c>
      <c r="C339" s="1351">
        <f t="shared" si="275"/>
        <v>0</v>
      </c>
      <c r="D339" s="1349">
        <f t="shared" si="282"/>
        <v>0</v>
      </c>
      <c r="E339" s="1336">
        <f t="shared" si="282"/>
        <v>0</v>
      </c>
      <c r="F339" s="863"/>
      <c r="G339" s="1425"/>
      <c r="H339" s="863"/>
      <c r="I339" s="1425"/>
      <c r="J339" s="863"/>
      <c r="K339" s="1944"/>
      <c r="L339" s="863"/>
      <c r="M339" s="2174"/>
      <c r="N339" s="863"/>
      <c r="O339" s="1944"/>
      <c r="P339" s="863"/>
      <c r="Q339" s="1425"/>
      <c r="R339" s="863"/>
      <c r="S339" s="1425"/>
      <c r="T339" s="863"/>
      <c r="U339" s="1425"/>
      <c r="V339" s="863"/>
      <c r="W339" s="1425"/>
      <c r="X339" s="863"/>
      <c r="Y339" s="1425"/>
      <c r="Z339" s="863"/>
      <c r="AA339" s="1425"/>
      <c r="AB339" s="863"/>
      <c r="AC339" s="1425"/>
      <c r="AD339" s="863"/>
      <c r="AE339" s="1425"/>
      <c r="AF339" s="863"/>
      <c r="AG339" s="1425"/>
      <c r="AH339" s="863"/>
      <c r="AI339" s="1425"/>
      <c r="AJ339" s="863"/>
      <c r="AK339" s="1425"/>
      <c r="AL339" s="863"/>
      <c r="AM339" s="1425"/>
      <c r="AN339" s="863"/>
      <c r="AO339" s="1425"/>
      <c r="AP339" s="863"/>
      <c r="AQ339" s="1945"/>
      <c r="AR339" s="1425"/>
      <c r="AS339" s="1944"/>
      <c r="AT339" s="5350"/>
      <c r="AU339" s="5386"/>
      <c r="AV339" s="1425"/>
      <c r="AW339" s="1944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7699" t="s">
        <v>289</v>
      </c>
      <c r="B341" s="7682"/>
      <c r="C341" s="7800" t="s">
        <v>193</v>
      </c>
      <c r="D341" s="7800"/>
      <c r="E341" s="7800"/>
      <c r="F341" s="7701" t="s">
        <v>101</v>
      </c>
      <c r="G341" s="7702"/>
      <c r="H341" s="7702"/>
      <c r="I341" s="7702"/>
      <c r="J341" s="7702"/>
      <c r="K341" s="7702"/>
      <c r="L341" s="7702"/>
      <c r="M341" s="7702"/>
      <c r="N341" s="7702"/>
      <c r="O341" s="7702"/>
      <c r="P341" s="7702"/>
      <c r="Q341" s="7702"/>
      <c r="R341" s="7702"/>
      <c r="S341" s="7702"/>
      <c r="T341" s="7702"/>
      <c r="U341" s="7702"/>
      <c r="V341" s="7702"/>
      <c r="W341" s="7702"/>
      <c r="X341" s="7702"/>
      <c r="Y341" s="7702"/>
      <c r="Z341" s="7702"/>
      <c r="AA341" s="7702"/>
      <c r="AB341" s="7702"/>
      <c r="AC341" s="7702"/>
      <c r="AD341" s="7702"/>
      <c r="AE341" s="7702"/>
      <c r="AF341" s="7702"/>
      <c r="AG341" s="7703"/>
      <c r="AH341" s="7658" t="s">
        <v>462</v>
      </c>
      <c r="AI341" s="7682"/>
      <c r="AJ341" s="7845" t="s">
        <v>36</v>
      </c>
      <c r="AK341" s="7662" t="s">
        <v>37</v>
      </c>
    </row>
    <row r="342" spans="1:99">
      <c r="A342" s="7700"/>
      <c r="B342" s="7653"/>
      <c r="C342" s="7800"/>
      <c r="D342" s="7800"/>
      <c r="E342" s="7800"/>
      <c r="F342" s="7800" t="s">
        <v>44</v>
      </c>
      <c r="G342" s="7800"/>
      <c r="H342" s="7701" t="s">
        <v>45</v>
      </c>
      <c r="I342" s="7763"/>
      <c r="J342" s="7764" t="s">
        <v>46</v>
      </c>
      <c r="K342" s="7764"/>
      <c r="L342" s="7764" t="s">
        <v>47</v>
      </c>
      <c r="M342" s="7764"/>
      <c r="N342" s="7764" t="s">
        <v>48</v>
      </c>
      <c r="O342" s="7764"/>
      <c r="P342" s="7764" t="s">
        <v>49</v>
      </c>
      <c r="Q342" s="7764"/>
      <c r="R342" s="7764" t="s">
        <v>50</v>
      </c>
      <c r="S342" s="7764"/>
      <c r="T342" s="7764" t="s">
        <v>51</v>
      </c>
      <c r="U342" s="7764"/>
      <c r="V342" s="7764" t="s">
        <v>52</v>
      </c>
      <c r="W342" s="7764"/>
      <c r="X342" s="7764" t="s">
        <v>53</v>
      </c>
      <c r="Y342" s="7764"/>
      <c r="Z342" s="7764" t="s">
        <v>54</v>
      </c>
      <c r="AA342" s="7764"/>
      <c r="AB342" s="7764" t="s">
        <v>55</v>
      </c>
      <c r="AC342" s="7764"/>
      <c r="AD342" s="7764" t="s">
        <v>56</v>
      </c>
      <c r="AE342" s="7764"/>
      <c r="AF342" s="7764" t="s">
        <v>57</v>
      </c>
      <c r="AG342" s="7772"/>
      <c r="AH342" s="7775"/>
      <c r="AI342" s="7654"/>
      <c r="AJ342" s="7707"/>
      <c r="AK342" s="7663"/>
    </row>
    <row r="343" spans="1:99">
      <c r="A343" s="7755"/>
      <c r="B343" s="7654"/>
      <c r="C343" s="2001" t="s">
        <v>79</v>
      </c>
      <c r="D343" s="2101" t="s">
        <v>58</v>
      </c>
      <c r="E343" s="2240" t="s">
        <v>59</v>
      </c>
      <c r="F343" s="2001" t="s">
        <v>466</v>
      </c>
      <c r="G343" s="1980" t="s">
        <v>59</v>
      </c>
      <c r="H343" s="2001" t="s">
        <v>466</v>
      </c>
      <c r="I343" s="1980" t="s">
        <v>59</v>
      </c>
      <c r="J343" s="2001" t="s">
        <v>466</v>
      </c>
      <c r="K343" s="1980" t="s">
        <v>59</v>
      </c>
      <c r="L343" s="2001" t="s">
        <v>466</v>
      </c>
      <c r="M343" s="1980" t="s">
        <v>59</v>
      </c>
      <c r="N343" s="2001" t="s">
        <v>466</v>
      </c>
      <c r="O343" s="1980" t="s">
        <v>59</v>
      </c>
      <c r="P343" s="2001" t="s">
        <v>466</v>
      </c>
      <c r="Q343" s="1980" t="s">
        <v>59</v>
      </c>
      <c r="R343" s="2001" t="s">
        <v>466</v>
      </c>
      <c r="S343" s="1980" t="s">
        <v>59</v>
      </c>
      <c r="T343" s="2001" t="s">
        <v>466</v>
      </c>
      <c r="U343" s="1980" t="s">
        <v>59</v>
      </c>
      <c r="V343" s="2001" t="s">
        <v>466</v>
      </c>
      <c r="W343" s="1980" t="s">
        <v>59</v>
      </c>
      <c r="X343" s="2001" t="s">
        <v>466</v>
      </c>
      <c r="Y343" s="1980" t="s">
        <v>59</v>
      </c>
      <c r="Z343" s="2001" t="s">
        <v>466</v>
      </c>
      <c r="AA343" s="1980" t="s">
        <v>59</v>
      </c>
      <c r="AB343" s="2001" t="s">
        <v>466</v>
      </c>
      <c r="AC343" s="1980" t="s">
        <v>59</v>
      </c>
      <c r="AD343" s="2001" t="s">
        <v>466</v>
      </c>
      <c r="AE343" s="1980" t="s">
        <v>59</v>
      </c>
      <c r="AF343" s="2001" t="s">
        <v>466</v>
      </c>
      <c r="AG343" s="1972" t="s">
        <v>59</v>
      </c>
      <c r="AH343" s="2002" t="s">
        <v>467</v>
      </c>
      <c r="AI343" s="1912" t="s">
        <v>468</v>
      </c>
      <c r="AJ343" s="7846"/>
      <c r="AK343" s="7664"/>
    </row>
    <row r="344" spans="1:99">
      <c r="A344" s="7713" t="s">
        <v>951</v>
      </c>
      <c r="B344" s="7713"/>
      <c r="C344" s="1979">
        <f>SUM(D344+E344)</f>
        <v>0</v>
      </c>
      <c r="D344" s="2037">
        <f t="shared" ref="D344:E346" si="283">SUM(F344+H344+J344+L344+N344+P344+R344+T344+V344+X344+Z344+AB344+AD344+AF344)</f>
        <v>0</v>
      </c>
      <c r="E344" s="2241">
        <f t="shared" si="283"/>
        <v>0</v>
      </c>
      <c r="F344" s="2027"/>
      <c r="G344" s="2029"/>
      <c r="H344" s="2027"/>
      <c r="I344" s="2029"/>
      <c r="J344" s="2027"/>
      <c r="K344" s="2029"/>
      <c r="L344" s="2027"/>
      <c r="M344" s="2029"/>
      <c r="N344" s="2027"/>
      <c r="O344" s="2029"/>
      <c r="P344" s="2027"/>
      <c r="Q344" s="2029"/>
      <c r="R344" s="2027"/>
      <c r="S344" s="2029"/>
      <c r="T344" s="2027"/>
      <c r="U344" s="2029"/>
      <c r="V344" s="2027"/>
      <c r="W344" s="2029"/>
      <c r="X344" s="2027"/>
      <c r="Y344" s="2029"/>
      <c r="Z344" s="2027"/>
      <c r="AA344" s="2029"/>
      <c r="AB344" s="2027"/>
      <c r="AC344" s="2029"/>
      <c r="AD344" s="2027"/>
      <c r="AE344" s="2029"/>
      <c r="AF344" s="2027"/>
      <c r="AG344" s="2259"/>
      <c r="AH344" s="2029"/>
      <c r="AI344" s="2030"/>
      <c r="AJ344" s="5387"/>
      <c r="AK344" s="5195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>
      <c r="A345" s="7713" t="s">
        <v>953</v>
      </c>
      <c r="B345" s="7713"/>
      <c r="C345" s="1979">
        <f>SUM(D345+E345)</f>
        <v>0</v>
      </c>
      <c r="D345" s="2037">
        <f t="shared" si="283"/>
        <v>0</v>
      </c>
      <c r="E345" s="2241">
        <f t="shared" si="283"/>
        <v>0</v>
      </c>
      <c r="F345" s="2027"/>
      <c r="G345" s="2029"/>
      <c r="H345" s="2027"/>
      <c r="I345" s="2029"/>
      <c r="J345" s="2027"/>
      <c r="K345" s="2029"/>
      <c r="L345" s="2027"/>
      <c r="M345" s="2029"/>
      <c r="N345" s="2027"/>
      <c r="O345" s="2029"/>
      <c r="P345" s="2027"/>
      <c r="Q345" s="2029"/>
      <c r="R345" s="2027"/>
      <c r="S345" s="2029"/>
      <c r="T345" s="2027"/>
      <c r="U345" s="2029"/>
      <c r="V345" s="2027"/>
      <c r="W345" s="2029"/>
      <c r="X345" s="2027"/>
      <c r="Y345" s="2029"/>
      <c r="Z345" s="2027"/>
      <c r="AA345" s="2029"/>
      <c r="AB345" s="2027"/>
      <c r="AC345" s="2029"/>
      <c r="AD345" s="2027"/>
      <c r="AE345" s="2029"/>
      <c r="AF345" s="2027"/>
      <c r="AG345" s="2259"/>
      <c r="AH345" s="2029"/>
      <c r="AI345" s="2030"/>
      <c r="AJ345" s="5387"/>
      <c r="AK345" s="5195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>
      <c r="A346" s="7713" t="s">
        <v>962</v>
      </c>
      <c r="B346" s="7713"/>
      <c r="C346" s="1979">
        <f>SUM(D346+E346)</f>
        <v>0</v>
      </c>
      <c r="D346" s="2037">
        <f t="shared" si="283"/>
        <v>0</v>
      </c>
      <c r="E346" s="2241">
        <f t="shared" si="283"/>
        <v>0</v>
      </c>
      <c r="F346" s="2027"/>
      <c r="G346" s="2029"/>
      <c r="H346" s="2027"/>
      <c r="I346" s="2029"/>
      <c r="J346" s="2027"/>
      <c r="K346" s="2029"/>
      <c r="L346" s="2027"/>
      <c r="M346" s="2029"/>
      <c r="N346" s="2027"/>
      <c r="O346" s="2029"/>
      <c r="P346" s="2027"/>
      <c r="Q346" s="2029"/>
      <c r="R346" s="2027"/>
      <c r="S346" s="2029"/>
      <c r="T346" s="2027"/>
      <c r="U346" s="2029"/>
      <c r="V346" s="2027"/>
      <c r="W346" s="2029"/>
      <c r="X346" s="2027"/>
      <c r="Y346" s="2029"/>
      <c r="Z346" s="2027"/>
      <c r="AA346" s="2029"/>
      <c r="AB346" s="2027"/>
      <c r="AC346" s="2029"/>
      <c r="AD346" s="2027"/>
      <c r="AE346" s="2029"/>
      <c r="AF346" s="2027"/>
      <c r="AG346" s="2259"/>
      <c r="AH346" s="2029"/>
      <c r="AI346" s="2030"/>
      <c r="AJ346" s="5387"/>
      <c r="AK346" s="5195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>
      <c r="A347" s="2264" t="s">
        <v>963</v>
      </c>
      <c r="B347" s="2265"/>
      <c r="C347" s="2265"/>
      <c r="D347" s="2265"/>
      <c r="E347" s="2265"/>
      <c r="F347" s="2265"/>
      <c r="G347" s="2265"/>
      <c r="H347" s="2265"/>
      <c r="I347" s="2265"/>
      <c r="J347" s="2265"/>
      <c r="K347" s="2265"/>
      <c r="L347" s="2265"/>
      <c r="M347" s="2265"/>
      <c r="N347" s="2265"/>
      <c r="O347" s="3"/>
      <c r="P347" s="3"/>
      <c r="Q347" s="3"/>
      <c r="R347" s="3"/>
    </row>
    <row r="348" spans="1:99" ht="15" customHeight="1">
      <c r="A348" s="7668" t="s">
        <v>220</v>
      </c>
      <c r="B348" s="7853" t="s">
        <v>459</v>
      </c>
      <c r="C348" s="7854"/>
      <c r="D348" s="7855"/>
      <c r="E348" s="7856" t="s">
        <v>101</v>
      </c>
      <c r="F348" s="7857"/>
      <c r="G348" s="7857"/>
      <c r="H348" s="7857"/>
      <c r="I348" s="7857"/>
      <c r="J348" s="7857"/>
      <c r="K348" s="7857"/>
      <c r="L348" s="7857"/>
      <c r="M348" s="7857"/>
      <c r="N348" s="108"/>
      <c r="O348" s="7861" t="s">
        <v>964</v>
      </c>
      <c r="P348" s="7850" t="s">
        <v>965</v>
      </c>
      <c r="Q348" s="7858" t="s">
        <v>966</v>
      </c>
      <c r="R348" s="7861" t="s">
        <v>36</v>
      </c>
      <c r="S348" s="7682" t="s">
        <v>37</v>
      </c>
      <c r="T348" s="7759" t="s">
        <v>462</v>
      </c>
      <c r="U348" s="7760"/>
    </row>
    <row r="349" spans="1:99">
      <c r="A349" s="7663"/>
      <c r="B349" s="7755"/>
      <c r="C349" s="7775"/>
      <c r="D349" s="7654"/>
      <c r="E349" s="7670" t="s">
        <v>348</v>
      </c>
      <c r="F349" s="7717"/>
      <c r="G349" s="7670" t="s">
        <v>331</v>
      </c>
      <c r="H349" s="7717"/>
      <c r="I349" s="7670" t="s">
        <v>94</v>
      </c>
      <c r="J349" s="7717"/>
      <c r="K349" s="7670" t="s">
        <v>44</v>
      </c>
      <c r="L349" s="7717"/>
      <c r="M349" s="7670" t="s">
        <v>45</v>
      </c>
      <c r="N349" s="7671"/>
      <c r="O349" s="7862"/>
      <c r="P349" s="7851"/>
      <c r="Q349" s="7859"/>
      <c r="R349" s="7862"/>
      <c r="S349" s="7653"/>
      <c r="T349" s="7761"/>
      <c r="U349" s="7762"/>
    </row>
    <row r="350" spans="1:99" ht="28.5" customHeight="1">
      <c r="A350" s="7669"/>
      <c r="B350" s="2108" t="s">
        <v>79</v>
      </c>
      <c r="C350" s="1960" t="s">
        <v>58</v>
      </c>
      <c r="D350" s="1912" t="s">
        <v>59</v>
      </c>
      <c r="E350" s="2001" t="s">
        <v>58</v>
      </c>
      <c r="F350" s="2136" t="s">
        <v>59</v>
      </c>
      <c r="G350" s="2001" t="s">
        <v>58</v>
      </c>
      <c r="H350" s="2136" t="s">
        <v>59</v>
      </c>
      <c r="I350" s="2001" t="s">
        <v>58</v>
      </c>
      <c r="J350" s="2136" t="s">
        <v>59</v>
      </c>
      <c r="K350" s="2001" t="s">
        <v>58</v>
      </c>
      <c r="L350" s="2136" t="s">
        <v>59</v>
      </c>
      <c r="M350" s="2001" t="s">
        <v>58</v>
      </c>
      <c r="N350" s="2140" t="s">
        <v>59</v>
      </c>
      <c r="O350" s="7863"/>
      <c r="P350" s="7852"/>
      <c r="Q350" s="7860"/>
      <c r="R350" s="7863"/>
      <c r="S350" s="7654"/>
      <c r="T350" s="2158" t="s">
        <v>467</v>
      </c>
      <c r="U350" s="2240" t="s">
        <v>468</v>
      </c>
    </row>
    <row r="351" spans="1:99">
      <c r="A351" s="2204" t="s">
        <v>773</v>
      </c>
      <c r="B351" s="2171">
        <f>SUM(C351+D351)</f>
        <v>0</v>
      </c>
      <c r="C351" s="2266">
        <f>SUM(E351+G351+I351+K351+M351)</f>
        <v>0</v>
      </c>
      <c r="D351" s="2143">
        <f>SUM(F351+H351+J351+L351+N351)</f>
        <v>0</v>
      </c>
      <c r="E351" s="2013"/>
      <c r="F351" s="2020"/>
      <c r="G351" s="2013"/>
      <c r="H351" s="2020"/>
      <c r="I351" s="2013"/>
      <c r="J351" s="2115"/>
      <c r="K351" s="2013"/>
      <c r="L351" s="2115"/>
      <c r="M351" s="2267"/>
      <c r="N351" s="827"/>
      <c r="O351" s="2268"/>
      <c r="P351" s="2269"/>
      <c r="Q351" s="2270"/>
      <c r="R351" s="2271"/>
      <c r="S351" s="2020"/>
      <c r="T351" s="2014"/>
      <c r="U351" s="2020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>
      <c r="A352" s="2263" t="s">
        <v>782</v>
      </c>
      <c r="B352" s="888">
        <f>SUM(C352+D352)</f>
        <v>0</v>
      </c>
      <c r="C352" s="1930">
        <f>SUM(E352+G352+I352+K352+M352)</f>
        <v>0</v>
      </c>
      <c r="D352" s="2152">
        <f>SUM(F352+H352+J352+L352+N352)</f>
        <v>0</v>
      </c>
      <c r="E352" s="863"/>
      <c r="F352" s="1944"/>
      <c r="G352" s="863"/>
      <c r="H352" s="183"/>
      <c r="I352" s="863"/>
      <c r="J352" s="1944"/>
      <c r="K352" s="863"/>
      <c r="L352" s="1944"/>
      <c r="M352" s="2174"/>
      <c r="N352" s="185"/>
      <c r="O352" s="2272"/>
      <c r="P352" s="155"/>
      <c r="Q352" s="1944"/>
      <c r="R352" s="2272"/>
      <c r="S352" s="1944"/>
      <c r="T352" s="1425"/>
      <c r="U352" s="1944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7668" t="s">
        <v>220</v>
      </c>
      <c r="B354" s="7668" t="s">
        <v>458</v>
      </c>
      <c r="C354" s="7764" t="s">
        <v>459</v>
      </c>
      <c r="D354" s="7764"/>
      <c r="E354" s="7764"/>
      <c r="F354" s="7670" t="s">
        <v>101</v>
      </c>
      <c r="G354" s="7671"/>
      <c r="H354" s="7671"/>
      <c r="I354" s="7671"/>
      <c r="J354" s="7671"/>
      <c r="K354" s="7671"/>
      <c r="L354" s="7671"/>
      <c r="M354" s="7671"/>
      <c r="N354" s="7671"/>
      <c r="O354" s="7671"/>
      <c r="P354" s="7671"/>
      <c r="Q354" s="7671"/>
      <c r="R354" s="7671"/>
      <c r="S354" s="7671"/>
      <c r="T354" s="7671"/>
      <c r="U354" s="7671"/>
      <c r="V354" s="7671"/>
      <c r="W354" s="7671"/>
      <c r="X354" s="7671"/>
      <c r="Y354" s="7671"/>
      <c r="Z354" s="7671"/>
      <c r="AA354" s="7671"/>
      <c r="AB354" s="7671"/>
      <c r="AC354" s="7671"/>
      <c r="AD354" s="7671"/>
      <c r="AE354" s="7671"/>
      <c r="AF354" s="7671"/>
      <c r="AG354" s="7672"/>
      <c r="AH354" s="7704" t="s">
        <v>36</v>
      </c>
      <c r="AI354" s="7729" t="s">
        <v>37</v>
      </c>
      <c r="AJ354" s="7671" t="s">
        <v>968</v>
      </c>
      <c r="AK354" s="7671"/>
      <c r="AL354" s="7717"/>
      <c r="AM354" s="7668" t="s">
        <v>969</v>
      </c>
    </row>
    <row r="355" spans="1:94">
      <c r="A355" s="7663"/>
      <c r="B355" s="7663"/>
      <c r="C355" s="7764"/>
      <c r="D355" s="7764"/>
      <c r="E355" s="7764"/>
      <c r="F355" s="7670" t="s">
        <v>44</v>
      </c>
      <c r="G355" s="7717"/>
      <c r="H355" s="7670" t="s">
        <v>45</v>
      </c>
      <c r="I355" s="7717"/>
      <c r="J355" s="7670" t="s">
        <v>46</v>
      </c>
      <c r="K355" s="7717"/>
      <c r="L355" s="7670" t="s">
        <v>47</v>
      </c>
      <c r="M355" s="7717"/>
      <c r="N355" s="7670" t="s">
        <v>48</v>
      </c>
      <c r="O355" s="7717"/>
      <c r="P355" s="7670" t="s">
        <v>49</v>
      </c>
      <c r="Q355" s="7717"/>
      <c r="R355" s="7670" t="s">
        <v>50</v>
      </c>
      <c r="S355" s="7717"/>
      <c r="T355" s="7670" t="s">
        <v>51</v>
      </c>
      <c r="U355" s="7717"/>
      <c r="V355" s="7670" t="s">
        <v>52</v>
      </c>
      <c r="W355" s="7717"/>
      <c r="X355" s="7670" t="s">
        <v>53</v>
      </c>
      <c r="Y355" s="7717"/>
      <c r="Z355" s="7670" t="s">
        <v>54</v>
      </c>
      <c r="AA355" s="7717"/>
      <c r="AB355" s="7670" t="s">
        <v>55</v>
      </c>
      <c r="AC355" s="7717"/>
      <c r="AD355" s="7670" t="s">
        <v>56</v>
      </c>
      <c r="AE355" s="7717"/>
      <c r="AF355" s="7670" t="s">
        <v>57</v>
      </c>
      <c r="AG355" s="7672"/>
      <c r="AH355" s="7718"/>
      <c r="AI355" s="7686"/>
      <c r="AJ355" s="7657" t="s">
        <v>970</v>
      </c>
      <c r="AK355" s="7727" t="s">
        <v>971</v>
      </c>
      <c r="AL355" s="7696" t="s">
        <v>972</v>
      </c>
      <c r="AM355" s="7663"/>
    </row>
    <row r="356" spans="1:94" ht="27" customHeight="1">
      <c r="A356" s="7669"/>
      <c r="B356" s="7669"/>
      <c r="C356" s="2158" t="s">
        <v>79</v>
      </c>
      <c r="D356" s="2033" t="s">
        <v>58</v>
      </c>
      <c r="E356" s="2136" t="s">
        <v>59</v>
      </c>
      <c r="F356" s="2001" t="s">
        <v>58</v>
      </c>
      <c r="G356" s="2136" t="s">
        <v>59</v>
      </c>
      <c r="H356" s="2001" t="s">
        <v>58</v>
      </c>
      <c r="I356" s="2136" t="s">
        <v>59</v>
      </c>
      <c r="J356" s="2001" t="s">
        <v>466</v>
      </c>
      <c r="K356" s="2136" t="s">
        <v>59</v>
      </c>
      <c r="L356" s="2001" t="s">
        <v>466</v>
      </c>
      <c r="M356" s="2136" t="s">
        <v>59</v>
      </c>
      <c r="N356" s="2001" t="s">
        <v>466</v>
      </c>
      <c r="O356" s="2136" t="s">
        <v>59</v>
      </c>
      <c r="P356" s="2001" t="s">
        <v>466</v>
      </c>
      <c r="Q356" s="2136" t="s">
        <v>59</v>
      </c>
      <c r="R356" s="2001" t="s">
        <v>466</v>
      </c>
      <c r="S356" s="2136" t="s">
        <v>59</v>
      </c>
      <c r="T356" s="2001" t="s">
        <v>466</v>
      </c>
      <c r="U356" s="2136" t="s">
        <v>59</v>
      </c>
      <c r="V356" s="2001" t="s">
        <v>466</v>
      </c>
      <c r="W356" s="2136" t="s">
        <v>59</v>
      </c>
      <c r="X356" s="2001" t="s">
        <v>466</v>
      </c>
      <c r="Y356" s="2136" t="s">
        <v>59</v>
      </c>
      <c r="Z356" s="2001" t="s">
        <v>466</v>
      </c>
      <c r="AA356" s="2136" t="s">
        <v>59</v>
      </c>
      <c r="AB356" s="2001" t="s">
        <v>466</v>
      </c>
      <c r="AC356" s="2136" t="s">
        <v>59</v>
      </c>
      <c r="AD356" s="2001" t="s">
        <v>466</v>
      </c>
      <c r="AE356" s="2136" t="s">
        <v>59</v>
      </c>
      <c r="AF356" s="2001" t="s">
        <v>466</v>
      </c>
      <c r="AG356" s="1971" t="s">
        <v>59</v>
      </c>
      <c r="AH356" s="7705"/>
      <c r="AI356" s="7730"/>
      <c r="AJ356" s="7652"/>
      <c r="AK356" s="7728"/>
      <c r="AL356" s="7647"/>
      <c r="AM356" s="7669"/>
    </row>
    <row r="357" spans="1:94">
      <c r="A357" s="7697" t="s">
        <v>973</v>
      </c>
      <c r="B357" s="2011" t="s">
        <v>974</v>
      </c>
      <c r="C357" s="2273">
        <f>SUM(D357+E357)</f>
        <v>0</v>
      </c>
      <c r="D357" s="2266">
        <f>SUM(F357+H357+J357+L357+N357+P357+R357+T357+V357+X357+Z357+AB357+AD357+AF357)</f>
        <v>0</v>
      </c>
      <c r="E357" s="2274">
        <f>SUM(G357+I357+K357+M357+O357+Q357+S357+U357+W357+Y357+AA357+AC357+AE357+AG357)</f>
        <v>0</v>
      </c>
      <c r="F357" s="2013"/>
      <c r="G357" s="2020"/>
      <c r="H357" s="2013"/>
      <c r="I357" s="2020"/>
      <c r="J357" s="2013"/>
      <c r="K357" s="2020"/>
      <c r="L357" s="2013"/>
      <c r="M357" s="2020"/>
      <c r="N357" s="2013"/>
      <c r="O357" s="2020"/>
      <c r="P357" s="2013"/>
      <c r="Q357" s="2020"/>
      <c r="R357" s="2013"/>
      <c r="S357" s="2020"/>
      <c r="T357" s="2013"/>
      <c r="U357" s="2020"/>
      <c r="V357" s="2013"/>
      <c r="W357" s="2020"/>
      <c r="X357" s="2013"/>
      <c r="Y357" s="2020"/>
      <c r="Z357" s="2013"/>
      <c r="AA357" s="2020"/>
      <c r="AB357" s="2013"/>
      <c r="AC357" s="2020"/>
      <c r="AD357" s="2013"/>
      <c r="AE357" s="2020"/>
      <c r="AF357" s="2013"/>
      <c r="AG357" s="1974"/>
      <c r="AH357" s="5201"/>
      <c r="AI357" s="3984"/>
      <c r="AJ357" s="2014"/>
      <c r="AK357" s="827"/>
      <c r="AL357" s="2115"/>
      <c r="AM357" s="2115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>
      <c r="A358" s="7758"/>
      <c r="B358" s="1937" t="s">
        <v>975</v>
      </c>
      <c r="C358" s="1245">
        <f t="shared" ref="C358:C366" si="288">SUM(D358+E358)</f>
        <v>0</v>
      </c>
      <c r="D358" s="2275">
        <f t="shared" ref="D358:E366" si="289">SUM(F358+H358+J358+L358+N358+P358+R358+T358+V358+X358+Z358+AB358+AD358+AF358)</f>
        <v>0</v>
      </c>
      <c r="E358" s="2276">
        <f t="shared" si="289"/>
        <v>0</v>
      </c>
      <c r="F358" s="1163"/>
      <c r="G358" s="1164"/>
      <c r="H358" s="1163"/>
      <c r="I358" s="1164"/>
      <c r="J358" s="1163"/>
      <c r="K358" s="1164"/>
      <c r="L358" s="1163"/>
      <c r="M358" s="1164"/>
      <c r="N358" s="1163"/>
      <c r="O358" s="1164"/>
      <c r="P358" s="1163"/>
      <c r="Q358" s="1164"/>
      <c r="R358" s="1163"/>
      <c r="S358" s="1164"/>
      <c r="T358" s="1163"/>
      <c r="U358" s="1164"/>
      <c r="V358" s="1163"/>
      <c r="W358" s="1164"/>
      <c r="X358" s="1163"/>
      <c r="Y358" s="1164"/>
      <c r="Z358" s="1163"/>
      <c r="AA358" s="1164"/>
      <c r="AB358" s="1163"/>
      <c r="AC358" s="1164"/>
      <c r="AD358" s="1163"/>
      <c r="AE358" s="1164"/>
      <c r="AF358" s="1163"/>
      <c r="AG358" s="1212"/>
      <c r="AH358" s="5203"/>
      <c r="AI358" s="3917"/>
      <c r="AJ358" s="1165"/>
      <c r="AK358" s="1992"/>
      <c r="AL358" s="877"/>
      <c r="AM358" s="877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>
      <c r="A359" s="7698"/>
      <c r="B359" s="2051" t="s">
        <v>976</v>
      </c>
      <c r="C359" s="2277">
        <f t="shared" si="288"/>
        <v>0</v>
      </c>
      <c r="D359" s="2278">
        <f t="shared" si="289"/>
        <v>0</v>
      </c>
      <c r="E359" s="2279">
        <f t="shared" si="289"/>
        <v>0</v>
      </c>
      <c r="F359" s="1179"/>
      <c r="G359" s="1183"/>
      <c r="H359" s="1179"/>
      <c r="I359" s="1183"/>
      <c r="J359" s="1179"/>
      <c r="K359" s="1183"/>
      <c r="L359" s="1179"/>
      <c r="M359" s="1183"/>
      <c r="N359" s="1179"/>
      <c r="O359" s="1183"/>
      <c r="P359" s="1179"/>
      <c r="Q359" s="1183"/>
      <c r="R359" s="1179"/>
      <c r="S359" s="1183"/>
      <c r="T359" s="1179"/>
      <c r="U359" s="1183"/>
      <c r="V359" s="1179"/>
      <c r="W359" s="1183"/>
      <c r="X359" s="1179"/>
      <c r="Y359" s="1183"/>
      <c r="Z359" s="1179"/>
      <c r="AA359" s="1183"/>
      <c r="AB359" s="1179"/>
      <c r="AC359" s="1183"/>
      <c r="AD359" s="1179"/>
      <c r="AE359" s="1183"/>
      <c r="AF359" s="1179"/>
      <c r="AG359" s="1217"/>
      <c r="AH359" s="5237"/>
      <c r="AI359" s="3982"/>
      <c r="AJ359" s="1184"/>
      <c r="AK359" s="1109"/>
      <c r="AL359" s="1110"/>
      <c r="AM359" s="1110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>
      <c r="A360" s="7697" t="s">
        <v>977</v>
      </c>
      <c r="B360" s="2011" t="s">
        <v>974</v>
      </c>
      <c r="C360" s="2273">
        <f t="shared" si="288"/>
        <v>0</v>
      </c>
      <c r="D360" s="2266">
        <f t="shared" si="289"/>
        <v>0</v>
      </c>
      <c r="E360" s="2274">
        <f t="shared" si="289"/>
        <v>0</v>
      </c>
      <c r="F360" s="1926"/>
      <c r="G360" s="1177"/>
      <c r="H360" s="1926"/>
      <c r="I360" s="1177"/>
      <c r="J360" s="1926"/>
      <c r="K360" s="1177"/>
      <c r="L360" s="1926"/>
      <c r="M360" s="1177"/>
      <c r="N360" s="1926"/>
      <c r="O360" s="1177"/>
      <c r="P360" s="1926"/>
      <c r="Q360" s="1177"/>
      <c r="R360" s="1926"/>
      <c r="S360" s="1177"/>
      <c r="T360" s="1926"/>
      <c r="U360" s="1177"/>
      <c r="V360" s="1926"/>
      <c r="W360" s="1177"/>
      <c r="X360" s="1926"/>
      <c r="Y360" s="1177"/>
      <c r="Z360" s="1926"/>
      <c r="AA360" s="1177"/>
      <c r="AB360" s="1926"/>
      <c r="AC360" s="1177"/>
      <c r="AD360" s="1926"/>
      <c r="AE360" s="1177"/>
      <c r="AF360" s="1926"/>
      <c r="AG360" s="1288"/>
      <c r="AH360" s="5202"/>
      <c r="AI360" s="1956"/>
      <c r="AJ360" s="1423"/>
      <c r="AK360" s="786"/>
      <c r="AL360" s="748"/>
      <c r="AM360" s="748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>
      <c r="A361" s="7758"/>
      <c r="B361" s="1937" t="s">
        <v>975</v>
      </c>
      <c r="C361" s="1245">
        <f t="shared" si="288"/>
        <v>0</v>
      </c>
      <c r="D361" s="2275">
        <f t="shared" si="289"/>
        <v>0</v>
      </c>
      <c r="E361" s="2276">
        <f t="shared" si="289"/>
        <v>0</v>
      </c>
      <c r="F361" s="1163"/>
      <c r="G361" s="1164"/>
      <c r="H361" s="1163"/>
      <c r="I361" s="1164"/>
      <c r="J361" s="1163"/>
      <c r="K361" s="1164"/>
      <c r="L361" s="1163"/>
      <c r="M361" s="1164"/>
      <c r="N361" s="1163"/>
      <c r="O361" s="1164"/>
      <c r="P361" s="1163"/>
      <c r="Q361" s="1164"/>
      <c r="R361" s="1163"/>
      <c r="S361" s="1164"/>
      <c r="T361" s="1163"/>
      <c r="U361" s="1164"/>
      <c r="V361" s="1163"/>
      <c r="W361" s="1164"/>
      <c r="X361" s="1163"/>
      <c r="Y361" s="1164"/>
      <c r="Z361" s="1163"/>
      <c r="AA361" s="1164"/>
      <c r="AB361" s="1163"/>
      <c r="AC361" s="1164"/>
      <c r="AD361" s="1163"/>
      <c r="AE361" s="1164"/>
      <c r="AF361" s="1163"/>
      <c r="AG361" s="1212"/>
      <c r="AH361" s="5203"/>
      <c r="AI361" s="3917"/>
      <c r="AJ361" s="3884"/>
      <c r="AK361" s="3780"/>
      <c r="AL361" s="877"/>
      <c r="AM361" s="877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>
      <c r="A362" s="7698"/>
      <c r="B362" s="2051" t="s">
        <v>976</v>
      </c>
      <c r="C362" s="1243">
        <f t="shared" si="288"/>
        <v>0</v>
      </c>
      <c r="D362" s="2280">
        <f t="shared" si="289"/>
        <v>0</v>
      </c>
      <c r="E362" s="2281">
        <f t="shared" si="289"/>
        <v>0</v>
      </c>
      <c r="F362" s="863"/>
      <c r="G362" s="1944"/>
      <c r="H362" s="863"/>
      <c r="I362" s="1944"/>
      <c r="J362" s="863"/>
      <c r="K362" s="1944"/>
      <c r="L362" s="863"/>
      <c r="M362" s="1944"/>
      <c r="N362" s="863"/>
      <c r="O362" s="1944"/>
      <c r="P362" s="863"/>
      <c r="Q362" s="1944"/>
      <c r="R362" s="863"/>
      <c r="S362" s="1944"/>
      <c r="T362" s="863"/>
      <c r="U362" s="1944"/>
      <c r="V362" s="863"/>
      <c r="W362" s="1944"/>
      <c r="X362" s="863"/>
      <c r="Y362" s="1944"/>
      <c r="Z362" s="863"/>
      <c r="AA362" s="1944"/>
      <c r="AB362" s="863"/>
      <c r="AC362" s="1944"/>
      <c r="AD362" s="863"/>
      <c r="AE362" s="1944"/>
      <c r="AF362" s="863"/>
      <c r="AG362" s="1945"/>
      <c r="AH362" s="5237"/>
      <c r="AI362" s="3982"/>
      <c r="AJ362" s="1184"/>
      <c r="AK362" s="1109"/>
      <c r="AL362" s="1110"/>
      <c r="AM362" s="1110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>
      <c r="A363" s="7847" t="s">
        <v>978</v>
      </c>
      <c r="B363" s="2011" t="s">
        <v>979</v>
      </c>
      <c r="C363" s="1922">
        <f t="shared" si="288"/>
        <v>0</v>
      </c>
      <c r="D363" s="1923">
        <f t="shared" si="289"/>
        <v>0</v>
      </c>
      <c r="E363" s="2282">
        <f t="shared" si="289"/>
        <v>0</v>
      </c>
      <c r="F363" s="1926"/>
      <c r="G363" s="1177"/>
      <c r="H363" s="1926"/>
      <c r="I363" s="1177"/>
      <c r="J363" s="1926"/>
      <c r="K363" s="1177"/>
      <c r="L363" s="1926"/>
      <c r="M363" s="1177"/>
      <c r="N363" s="1926"/>
      <c r="O363" s="1177"/>
      <c r="P363" s="1926"/>
      <c r="Q363" s="1177"/>
      <c r="R363" s="1926"/>
      <c r="S363" s="1177"/>
      <c r="T363" s="1926"/>
      <c r="U363" s="1177"/>
      <c r="V363" s="1926"/>
      <c r="W363" s="1177"/>
      <c r="X363" s="1926"/>
      <c r="Y363" s="1177"/>
      <c r="Z363" s="1926"/>
      <c r="AA363" s="1177"/>
      <c r="AB363" s="1926"/>
      <c r="AC363" s="1177"/>
      <c r="AD363" s="1926"/>
      <c r="AE363" s="1177"/>
      <c r="AF363" s="1926"/>
      <c r="AG363" s="1288"/>
      <c r="AH363" s="5202"/>
      <c r="AI363" s="1956"/>
      <c r="AJ363" s="1423"/>
      <c r="AK363" s="786"/>
      <c r="AL363" s="748"/>
      <c r="AM363" s="748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>
      <c r="A364" s="7848"/>
      <c r="B364" s="1112" t="s">
        <v>980</v>
      </c>
      <c r="C364" s="1245">
        <f t="shared" si="288"/>
        <v>0</v>
      </c>
      <c r="D364" s="2275">
        <f t="shared" si="289"/>
        <v>0</v>
      </c>
      <c r="E364" s="2276">
        <f t="shared" si="289"/>
        <v>0</v>
      </c>
      <c r="F364" s="1163"/>
      <c r="G364" s="1164"/>
      <c r="H364" s="1163"/>
      <c r="I364" s="1164"/>
      <c r="J364" s="1163"/>
      <c r="K364" s="1164"/>
      <c r="L364" s="1163"/>
      <c r="M364" s="1164"/>
      <c r="N364" s="1163"/>
      <c r="O364" s="1164"/>
      <c r="P364" s="1163"/>
      <c r="Q364" s="1164"/>
      <c r="R364" s="1163"/>
      <c r="S364" s="1164"/>
      <c r="T364" s="1163"/>
      <c r="U364" s="1164"/>
      <c r="V364" s="1163"/>
      <c r="W364" s="1164"/>
      <c r="X364" s="1163"/>
      <c r="Y364" s="1164"/>
      <c r="Z364" s="1163"/>
      <c r="AA364" s="1164"/>
      <c r="AB364" s="1163"/>
      <c r="AC364" s="1164"/>
      <c r="AD364" s="1163"/>
      <c r="AE364" s="1164"/>
      <c r="AF364" s="1163"/>
      <c r="AG364" s="1212"/>
      <c r="AH364" s="5203"/>
      <c r="AI364" s="3917"/>
      <c r="AJ364" s="1165"/>
      <c r="AK364" s="1992"/>
      <c r="AL364" s="877"/>
      <c r="AM364" s="877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>
      <c r="A365" s="7848"/>
      <c r="B365" s="1112" t="s">
        <v>981</v>
      </c>
      <c r="C365" s="1245">
        <f t="shared" si="288"/>
        <v>0</v>
      </c>
      <c r="D365" s="2275">
        <f t="shared" si="289"/>
        <v>0</v>
      </c>
      <c r="E365" s="2276">
        <f t="shared" si="289"/>
        <v>0</v>
      </c>
      <c r="F365" s="1163"/>
      <c r="G365" s="1164"/>
      <c r="H365" s="1163"/>
      <c r="I365" s="1164"/>
      <c r="J365" s="1163"/>
      <c r="K365" s="1164"/>
      <c r="L365" s="1163"/>
      <c r="M365" s="1164"/>
      <c r="N365" s="1163"/>
      <c r="O365" s="1164"/>
      <c r="P365" s="1163"/>
      <c r="Q365" s="1164"/>
      <c r="R365" s="1163"/>
      <c r="S365" s="1164"/>
      <c r="T365" s="1163"/>
      <c r="U365" s="1164"/>
      <c r="V365" s="1163"/>
      <c r="W365" s="1164"/>
      <c r="X365" s="1163"/>
      <c r="Y365" s="1164"/>
      <c r="Z365" s="1163"/>
      <c r="AA365" s="1164"/>
      <c r="AB365" s="1163"/>
      <c r="AC365" s="1164"/>
      <c r="AD365" s="1163"/>
      <c r="AE365" s="1164"/>
      <c r="AF365" s="1163"/>
      <c r="AG365" s="1212"/>
      <c r="AH365" s="5203"/>
      <c r="AI365" s="3917"/>
      <c r="AJ365" s="1165"/>
      <c r="AK365" s="1992"/>
      <c r="AL365" s="877"/>
      <c r="AM365" s="877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>
      <c r="A366" s="7849"/>
      <c r="B366" s="2051" t="s">
        <v>982</v>
      </c>
      <c r="C366" s="1243">
        <f t="shared" si="288"/>
        <v>0</v>
      </c>
      <c r="D366" s="2280">
        <f t="shared" si="289"/>
        <v>0</v>
      </c>
      <c r="E366" s="2281">
        <f t="shared" si="289"/>
        <v>0</v>
      </c>
      <c r="F366" s="863"/>
      <c r="G366" s="1944"/>
      <c r="H366" s="863"/>
      <c r="I366" s="1944"/>
      <c r="J366" s="863"/>
      <c r="K366" s="1944"/>
      <c r="L366" s="863"/>
      <c r="M366" s="1944"/>
      <c r="N366" s="863"/>
      <c r="O366" s="1944"/>
      <c r="P366" s="863"/>
      <c r="Q366" s="1944"/>
      <c r="R366" s="863"/>
      <c r="S366" s="1944"/>
      <c r="T366" s="863"/>
      <c r="U366" s="1944"/>
      <c r="V366" s="863"/>
      <c r="W366" s="1944"/>
      <c r="X366" s="863"/>
      <c r="Y366" s="1944"/>
      <c r="Z366" s="863"/>
      <c r="AA366" s="1944"/>
      <c r="AB366" s="863"/>
      <c r="AC366" s="1944"/>
      <c r="AD366" s="863"/>
      <c r="AE366" s="1944"/>
      <c r="AF366" s="863"/>
      <c r="AG366" s="1945"/>
      <c r="AH366" s="5348"/>
      <c r="AI366" s="5388"/>
      <c r="AJ366" s="1425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>
      <c r="A367" s="263" t="s">
        <v>983</v>
      </c>
      <c r="B367" s="639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7665" t="s">
        <v>984</v>
      </c>
      <c r="B368" s="7699" t="s">
        <v>77</v>
      </c>
      <c r="C368" s="7658"/>
      <c r="D368" s="7682"/>
      <c r="E368" s="7701" t="s">
        <v>101</v>
      </c>
      <c r="F368" s="7702"/>
      <c r="G368" s="7702"/>
      <c r="H368" s="7702"/>
      <c r="I368" s="7702"/>
      <c r="J368" s="7702"/>
      <c r="K368" s="7702"/>
      <c r="L368" s="7702"/>
      <c r="M368" s="7702"/>
      <c r="N368" s="7702"/>
      <c r="O368" s="7702"/>
      <c r="P368" s="7702"/>
      <c r="Q368" s="7702"/>
      <c r="R368" s="7702"/>
      <c r="S368" s="7702"/>
      <c r="T368" s="7702"/>
      <c r="U368" s="7702"/>
      <c r="V368" s="7702"/>
      <c r="W368" s="7702"/>
      <c r="X368" s="7702"/>
      <c r="Y368" s="7702"/>
      <c r="Z368" s="7702"/>
      <c r="AA368" s="7702"/>
      <c r="AB368" s="7702"/>
      <c r="AC368" s="7702"/>
      <c r="AD368" s="7702"/>
      <c r="AE368" s="7702"/>
      <c r="AF368" s="7702"/>
      <c r="AG368" s="7702"/>
      <c r="AH368" s="7702"/>
      <c r="AI368" s="7702"/>
      <c r="AJ368" s="7702"/>
      <c r="AK368" s="7702"/>
      <c r="AL368" s="7703"/>
      <c r="AM368" s="7683" t="s">
        <v>985</v>
      </c>
      <c r="AN368" s="7683"/>
      <c r="AO368" s="7683"/>
      <c r="AP368" s="7684"/>
      <c r="AQ368" s="7685" t="s">
        <v>986</v>
      </c>
      <c r="AR368" s="7675" t="s">
        <v>36</v>
      </c>
      <c r="AS368" s="7682" t="s">
        <v>37</v>
      </c>
    </row>
    <row r="369" spans="1:94">
      <c r="A369" s="7666"/>
      <c r="B369" s="7700"/>
      <c r="C369" s="7660"/>
      <c r="D369" s="7653"/>
      <c r="E369" s="7670" t="s">
        <v>348</v>
      </c>
      <c r="F369" s="7674"/>
      <c r="G369" s="7670" t="s">
        <v>331</v>
      </c>
      <c r="H369" s="7674"/>
      <c r="I369" s="7670" t="s">
        <v>94</v>
      </c>
      <c r="J369" s="7674"/>
      <c r="K369" s="7670" t="s">
        <v>44</v>
      </c>
      <c r="L369" s="7674"/>
      <c r="M369" s="7670" t="s">
        <v>45</v>
      </c>
      <c r="N369" s="7674"/>
      <c r="O369" s="7670" t="s">
        <v>987</v>
      </c>
      <c r="P369" s="7674"/>
      <c r="Q369" s="7670" t="s">
        <v>640</v>
      </c>
      <c r="R369" s="7674"/>
      <c r="S369" s="7670" t="s">
        <v>48</v>
      </c>
      <c r="T369" s="7674"/>
      <c r="U369" s="7670" t="s">
        <v>49</v>
      </c>
      <c r="V369" s="7674"/>
      <c r="W369" s="7670" t="s">
        <v>988</v>
      </c>
      <c r="X369" s="7674"/>
      <c r="Y369" s="7670" t="s">
        <v>51</v>
      </c>
      <c r="Z369" s="7674"/>
      <c r="AA369" s="7670" t="s">
        <v>52</v>
      </c>
      <c r="AB369" s="7674"/>
      <c r="AC369" s="7670" t="s">
        <v>53</v>
      </c>
      <c r="AD369" s="7674"/>
      <c r="AE369" s="7670" t="s">
        <v>54</v>
      </c>
      <c r="AF369" s="7674"/>
      <c r="AG369" s="7670" t="s">
        <v>55</v>
      </c>
      <c r="AH369" s="7674"/>
      <c r="AI369" s="7670" t="s">
        <v>56</v>
      </c>
      <c r="AJ369" s="7674"/>
      <c r="AK369" s="7701" t="s">
        <v>481</v>
      </c>
      <c r="AL369" s="7703"/>
      <c r="AM369" s="7688" t="s">
        <v>989</v>
      </c>
      <c r="AN369" s="7690" t="s">
        <v>990</v>
      </c>
      <c r="AO369" s="7692" t="s">
        <v>991</v>
      </c>
      <c r="AP369" s="7693" t="s">
        <v>992</v>
      </c>
      <c r="AQ369" s="7686"/>
      <c r="AR369" s="7681"/>
      <c r="AS369" s="7653"/>
    </row>
    <row r="370" spans="1:94">
      <c r="A370" s="7667"/>
      <c r="B370" s="2001" t="s">
        <v>79</v>
      </c>
      <c r="C370" s="2002" t="s">
        <v>58</v>
      </c>
      <c r="D370" s="1980" t="s">
        <v>59</v>
      </c>
      <c r="E370" s="2001" t="s">
        <v>58</v>
      </c>
      <c r="F370" s="1970" t="s">
        <v>59</v>
      </c>
      <c r="G370" s="2001" t="s">
        <v>58</v>
      </c>
      <c r="H370" s="1970" t="s">
        <v>59</v>
      </c>
      <c r="I370" s="2001" t="s">
        <v>58</v>
      </c>
      <c r="J370" s="1970" t="s">
        <v>59</v>
      </c>
      <c r="K370" s="2001" t="s">
        <v>58</v>
      </c>
      <c r="L370" s="1970" t="s">
        <v>59</v>
      </c>
      <c r="M370" s="2001" t="s">
        <v>58</v>
      </c>
      <c r="N370" s="1970" t="s">
        <v>59</v>
      </c>
      <c r="O370" s="2001" t="s">
        <v>58</v>
      </c>
      <c r="P370" s="1970" t="s">
        <v>59</v>
      </c>
      <c r="Q370" s="2001" t="s">
        <v>58</v>
      </c>
      <c r="R370" s="1970" t="s">
        <v>59</v>
      </c>
      <c r="S370" s="2001" t="s">
        <v>58</v>
      </c>
      <c r="T370" s="1970" t="s">
        <v>59</v>
      </c>
      <c r="U370" s="2001" t="s">
        <v>58</v>
      </c>
      <c r="V370" s="1970" t="s">
        <v>59</v>
      </c>
      <c r="W370" s="2001" t="s">
        <v>58</v>
      </c>
      <c r="X370" s="1970" t="s">
        <v>59</v>
      </c>
      <c r="Y370" s="2001" t="s">
        <v>58</v>
      </c>
      <c r="Z370" s="1970" t="s">
        <v>59</v>
      </c>
      <c r="AA370" s="2001" t="s">
        <v>58</v>
      </c>
      <c r="AB370" s="1970" t="s">
        <v>59</v>
      </c>
      <c r="AC370" s="2001" t="s">
        <v>58</v>
      </c>
      <c r="AD370" s="1970" t="s">
        <v>59</v>
      </c>
      <c r="AE370" s="2001" t="s">
        <v>58</v>
      </c>
      <c r="AF370" s="1970" t="s">
        <v>59</v>
      </c>
      <c r="AG370" s="2001" t="s">
        <v>58</v>
      </c>
      <c r="AH370" s="1970" t="s">
        <v>59</v>
      </c>
      <c r="AI370" s="2001" t="s">
        <v>58</v>
      </c>
      <c r="AJ370" s="1970" t="s">
        <v>59</v>
      </c>
      <c r="AK370" s="2001" t="s">
        <v>58</v>
      </c>
      <c r="AL370" s="1971" t="s">
        <v>59</v>
      </c>
      <c r="AM370" s="7689"/>
      <c r="AN370" s="7691"/>
      <c r="AO370" s="7691"/>
      <c r="AP370" s="7694"/>
      <c r="AQ370" s="7687"/>
      <c r="AR370" s="7676"/>
      <c r="AS370" s="7654"/>
    </row>
    <row r="371" spans="1:94" ht="15" customHeight="1">
      <c r="A371" s="2283" t="s">
        <v>993</v>
      </c>
      <c r="B371" s="2178"/>
      <c r="C371" s="2221"/>
      <c r="D371" s="2182"/>
      <c r="E371" s="2178"/>
      <c r="F371" s="2179"/>
      <c r="G371" s="2178"/>
      <c r="H371" s="2179"/>
      <c r="I371" s="2178"/>
      <c r="J371" s="2179"/>
      <c r="K371" s="2178"/>
      <c r="L371" s="2179"/>
      <c r="M371" s="2178"/>
      <c r="N371" s="2179"/>
      <c r="O371" s="2178"/>
      <c r="P371" s="2179"/>
      <c r="Q371" s="2178"/>
      <c r="R371" s="2179"/>
      <c r="S371" s="2178"/>
      <c r="T371" s="2179"/>
      <c r="U371" s="2178"/>
      <c r="V371" s="2179"/>
      <c r="W371" s="2178"/>
      <c r="X371" s="2179"/>
      <c r="Y371" s="2178"/>
      <c r="Z371" s="2179"/>
      <c r="AA371" s="2178"/>
      <c r="AB371" s="2179"/>
      <c r="AC371" s="2178"/>
      <c r="AD371" s="2179"/>
      <c r="AE371" s="2178"/>
      <c r="AF371" s="2179"/>
      <c r="AG371" s="2178"/>
      <c r="AH371" s="2179"/>
      <c r="AI371" s="2178"/>
      <c r="AJ371" s="2179"/>
      <c r="AK371" s="2178"/>
      <c r="AL371" s="2284"/>
      <c r="AM371" s="2181"/>
      <c r="AN371" s="2053"/>
      <c r="AO371" s="2053"/>
      <c r="AP371" s="2179"/>
      <c r="AQ371" s="2285"/>
      <c r="AR371" s="2181"/>
      <c r="AS371" s="2179"/>
    </row>
    <row r="372" spans="1:94" ht="21">
      <c r="A372" s="2286" t="s">
        <v>994</v>
      </c>
      <c r="B372" s="2287">
        <f t="shared" ref="B372:B382" si="291">SUM(C372:D372)</f>
        <v>0</v>
      </c>
      <c r="C372" s="2288">
        <f t="shared" ref="C372:D382" si="292">SUM(E372,G372,I372,K372,M372,O372,Q372,S372,U372,W372,Y372,AA372,AC372,AE372,AG372,AI372,AK372)</f>
        <v>0</v>
      </c>
      <c r="D372" s="1984">
        <f>SUM(F372,H372,J372,L372,N372,P372,R372,T372,V372,X372,Z372,AB372,AD372,AF372,AH372,AJ372,AL372)</f>
        <v>0</v>
      </c>
      <c r="E372" s="2013"/>
      <c r="F372" s="2020"/>
      <c r="G372" s="2013"/>
      <c r="H372" s="2020"/>
      <c r="I372" s="2013"/>
      <c r="J372" s="2020"/>
      <c r="K372" s="2013"/>
      <c r="L372" s="2020"/>
      <c r="M372" s="2013"/>
      <c r="N372" s="2020"/>
      <c r="O372" s="2013"/>
      <c r="P372" s="2020"/>
      <c r="Q372" s="2013"/>
      <c r="R372" s="2020"/>
      <c r="S372" s="2013"/>
      <c r="T372" s="2020"/>
      <c r="U372" s="2013"/>
      <c r="V372" s="2020"/>
      <c r="W372" s="2013"/>
      <c r="X372" s="2020"/>
      <c r="Y372" s="2013"/>
      <c r="Z372" s="2020"/>
      <c r="AA372" s="2013"/>
      <c r="AB372" s="2020"/>
      <c r="AC372" s="2013"/>
      <c r="AD372" s="2020"/>
      <c r="AE372" s="2013"/>
      <c r="AF372" s="2020"/>
      <c r="AG372" s="2013"/>
      <c r="AH372" s="2020"/>
      <c r="AI372" s="2013"/>
      <c r="AJ372" s="2020"/>
      <c r="AK372" s="2013"/>
      <c r="AL372" s="1974"/>
      <c r="AM372" s="2219"/>
      <c r="AN372" s="839"/>
      <c r="AO372" s="839"/>
      <c r="AP372" s="2184"/>
      <c r="AQ372" s="2289"/>
      <c r="AR372" s="2016"/>
      <c r="AS372" s="2020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>
      <c r="A373" s="646" t="s">
        <v>995</v>
      </c>
      <c r="B373" s="2287">
        <f>SUM(C373:D373)</f>
        <v>7</v>
      </c>
      <c r="C373" s="2288">
        <f>SUM(E373,G373,I373,K373,M373,O373,Q373,S373,U373,W373,Y373,AA373,AC373,AE373,AG373,AI373,AK373)</f>
        <v>3</v>
      </c>
      <c r="D373" s="1984">
        <f>SUM(F373,H373,J373,L373,N373,P373,R373,T373,V373,X373,Z373,AB373,AD373,AF373,AH373,AJ373,AL373)</f>
        <v>4</v>
      </c>
      <c r="E373" s="3799">
        <v>1</v>
      </c>
      <c r="F373" s="1183">
        <v>1</v>
      </c>
      <c r="G373" s="3799"/>
      <c r="H373" s="1183"/>
      <c r="I373" s="3799"/>
      <c r="J373" s="1183"/>
      <c r="K373" s="3799"/>
      <c r="L373" s="1183"/>
      <c r="M373" s="3799"/>
      <c r="N373" s="1183"/>
      <c r="O373" s="3799"/>
      <c r="P373" s="1183"/>
      <c r="Q373" s="3799"/>
      <c r="R373" s="1183"/>
      <c r="S373" s="3799"/>
      <c r="T373" s="1183"/>
      <c r="U373" s="3799"/>
      <c r="V373" s="1183"/>
      <c r="W373" s="3799"/>
      <c r="X373" s="1183"/>
      <c r="Y373" s="3799"/>
      <c r="Z373" s="1183"/>
      <c r="AA373" s="3799"/>
      <c r="AB373" s="1183"/>
      <c r="AC373" s="3799"/>
      <c r="AD373" s="1183"/>
      <c r="AE373" s="3799"/>
      <c r="AF373" s="1183"/>
      <c r="AG373" s="3799"/>
      <c r="AH373" s="1183"/>
      <c r="AI373" s="3799"/>
      <c r="AJ373" s="1183">
        <v>1</v>
      </c>
      <c r="AK373" s="3799">
        <v>2</v>
      </c>
      <c r="AL373" s="3890">
        <v>2</v>
      </c>
      <c r="AM373" s="1361"/>
      <c r="AN373" s="1228"/>
      <c r="AO373" s="1228"/>
      <c r="AP373" s="1224"/>
      <c r="AQ373" s="1283"/>
      <c r="AR373" s="1216"/>
      <c r="AS373" s="1183"/>
      <c r="AT373" t="str">
        <f>CA373&amp;CB373</f>
        <v xml:space="preserve"> * No olvide digitar la variable Pueblos originarios. Digite Cero si no tiene. * No olvide digitar la variable Migrantes. Digite Cero si no tiene.</v>
      </c>
      <c r="CA373" s="90" t="str">
        <f>IF(AND(B373&gt;0,AR373="")," * No olvide digitar la variable Pueblos originarios. Digite Cero si no tiene.",IF(AR373&gt;B373," * La variable Pueblos originarios No puede ser mayor al Total.",""))</f>
        <v xml:space="preserve"> * No olvide digitar la variable Pueblos originarios. Digite Cero si no tiene.</v>
      </c>
      <c r="CB373" s="90" t="str">
        <f>IF(AND(B373&gt;0,AS373="")," * No olvide digitar la variable Migrantes. Digite Cero si no tiene.",IF(AS373&gt;B373," * La variable Migrantes No puede ser mayor al Total.",""))</f>
        <v xml:space="preserve"> * No olvide digitar la variable Migrantes. Digite Cero si no tiene.</v>
      </c>
      <c r="CO373" s="221">
        <f>IF(AND(B373&gt;0,AR373=""),1,IF(AR373&gt;B373,1,0))</f>
        <v>1</v>
      </c>
      <c r="CP373" s="221">
        <f>IF(AND(B373&gt;0,AS373=""),1,IF(AS373&gt;B373,1,0))</f>
        <v>1</v>
      </c>
    </row>
    <row r="374" spans="1:94">
      <c r="A374" s="2290" t="s">
        <v>996</v>
      </c>
      <c r="B374" s="2291"/>
      <c r="C374" s="2292"/>
      <c r="D374" s="2182"/>
      <c r="E374" s="2178"/>
      <c r="F374" s="2179"/>
      <c r="G374" s="2178"/>
      <c r="H374" s="2179"/>
      <c r="I374" s="2178"/>
      <c r="J374" s="2179"/>
      <c r="K374" s="2178"/>
      <c r="L374" s="2179"/>
      <c r="M374" s="2178"/>
      <c r="N374" s="2179"/>
      <c r="O374" s="2178"/>
      <c r="P374" s="2179"/>
      <c r="Q374" s="2178"/>
      <c r="R374" s="2179"/>
      <c r="S374" s="2178"/>
      <c r="T374" s="2179"/>
      <c r="U374" s="2178"/>
      <c r="V374" s="2179"/>
      <c r="W374" s="2178"/>
      <c r="X374" s="2179"/>
      <c r="Y374" s="2178"/>
      <c r="Z374" s="2179"/>
      <c r="AA374" s="2178"/>
      <c r="AB374" s="2179"/>
      <c r="AC374" s="2178"/>
      <c r="AD374" s="2179"/>
      <c r="AE374" s="2178"/>
      <c r="AF374" s="2179"/>
      <c r="AG374" s="2178"/>
      <c r="AH374" s="2179"/>
      <c r="AI374" s="2178"/>
      <c r="AJ374" s="2179"/>
      <c r="AK374" s="2178"/>
      <c r="AL374" s="2284"/>
      <c r="AM374" s="2181"/>
      <c r="AN374" s="2053"/>
      <c r="AO374" s="2053"/>
      <c r="AP374" s="2179"/>
      <c r="AQ374" s="2285"/>
      <c r="AR374" s="2181"/>
      <c r="AS374" s="2179"/>
      <c r="CA374" s="126"/>
      <c r="CB374" s="126"/>
      <c r="CO374" s="896"/>
      <c r="CP374" s="896"/>
    </row>
    <row r="375" spans="1:94" ht="21">
      <c r="A375" s="2286" t="s">
        <v>997</v>
      </c>
      <c r="B375" s="2293">
        <f t="shared" si="291"/>
        <v>0</v>
      </c>
      <c r="C375" s="265">
        <f t="shared" si="292"/>
        <v>0</v>
      </c>
      <c r="D375" s="745">
        <f t="shared" si="292"/>
        <v>0</v>
      </c>
      <c r="E375" s="1926"/>
      <c r="F375" s="1177"/>
      <c r="G375" s="1926"/>
      <c r="H375" s="1177"/>
      <c r="I375" s="1926"/>
      <c r="J375" s="1177"/>
      <c r="K375" s="1926"/>
      <c r="L375" s="1177"/>
      <c r="M375" s="1926"/>
      <c r="N375" s="1177"/>
      <c r="O375" s="1926"/>
      <c r="P375" s="1177"/>
      <c r="Q375" s="1926"/>
      <c r="R375" s="1177"/>
      <c r="S375" s="1926"/>
      <c r="T375" s="1177"/>
      <c r="U375" s="1926"/>
      <c r="V375" s="1177"/>
      <c r="W375" s="1926"/>
      <c r="X375" s="1177"/>
      <c r="Y375" s="1926"/>
      <c r="Z375" s="1177"/>
      <c r="AA375" s="1926"/>
      <c r="AB375" s="1177"/>
      <c r="AC375" s="1926"/>
      <c r="AD375" s="1177"/>
      <c r="AE375" s="1926"/>
      <c r="AF375" s="1177"/>
      <c r="AG375" s="1926"/>
      <c r="AH375" s="1177"/>
      <c r="AI375" s="1926"/>
      <c r="AJ375" s="1177"/>
      <c r="AK375" s="1926"/>
      <c r="AL375" s="1288"/>
      <c r="AM375" s="2294"/>
      <c r="AN375" s="787"/>
      <c r="AO375" s="787"/>
      <c r="AP375" s="1225"/>
      <c r="AQ375" s="1956"/>
      <c r="AR375" s="1957"/>
      <c r="AS375" s="1177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>
      <c r="A376" s="2295" t="s">
        <v>998</v>
      </c>
      <c r="B376" s="1335">
        <f t="shared" si="291"/>
        <v>7</v>
      </c>
      <c r="C376" s="1334">
        <f t="shared" si="292"/>
        <v>1</v>
      </c>
      <c r="D376" s="1373">
        <f t="shared" si="292"/>
        <v>6</v>
      </c>
      <c r="E376" s="638"/>
      <c r="F376" s="1171"/>
      <c r="G376" s="1170"/>
      <c r="H376" s="1171"/>
      <c r="I376" s="1170"/>
      <c r="J376" s="1171"/>
      <c r="K376" s="1170"/>
      <c r="L376" s="1171"/>
      <c r="M376" s="1170"/>
      <c r="N376" s="1171"/>
      <c r="O376" s="1170"/>
      <c r="P376" s="1171">
        <v>1</v>
      </c>
      <c r="Q376" s="1170">
        <v>1</v>
      </c>
      <c r="R376" s="1171"/>
      <c r="S376" s="1170"/>
      <c r="T376" s="1171"/>
      <c r="U376" s="1170"/>
      <c r="V376" s="1171">
        <v>1</v>
      </c>
      <c r="W376" s="1170"/>
      <c r="X376" s="1171"/>
      <c r="Y376" s="1170"/>
      <c r="Z376" s="1171">
        <v>1</v>
      </c>
      <c r="AA376" s="1170"/>
      <c r="AB376" s="1171">
        <v>3</v>
      </c>
      <c r="AC376" s="1170"/>
      <c r="AD376" s="1171"/>
      <c r="AE376" s="1170"/>
      <c r="AF376" s="1171"/>
      <c r="AG376" s="1170"/>
      <c r="AH376" s="1171"/>
      <c r="AI376" s="1170"/>
      <c r="AJ376" s="1171"/>
      <c r="AK376" s="1170"/>
      <c r="AL376" s="1222"/>
      <c r="AM376" s="1384"/>
      <c r="AN376" s="2296"/>
      <c r="AO376" s="2296"/>
      <c r="AP376" s="1362"/>
      <c r="AQ376" s="2297"/>
      <c r="AR376" s="1221"/>
      <c r="AS376" s="1171"/>
      <c r="AT376" t="str">
        <f t="shared" si="293"/>
        <v xml:space="preserve"> * No olvide digitar la variable Pueblos originarios. Digite Cero si no tiene. * No olvide digitar la variable Migrantes. Digite Cero si no tiene.</v>
      </c>
      <c r="CA376" s="90" t="str">
        <f t="shared" si="294"/>
        <v xml:space="preserve"> * No olvide digitar la variable Pueblos originarios. Digite Cero si no tiene.</v>
      </c>
      <c r="CB376" s="90" t="str">
        <f t="shared" si="295"/>
        <v xml:space="preserve"> * No olvide digitar la variable Migrantes. Digite Cero si no tiene.</v>
      </c>
      <c r="CO376" s="221">
        <f t="shared" ref="CO376:CO389" si="297">IF(AND(B376&gt;0,AR376=""),1,IF(AR376&gt;B376,1,0))</f>
        <v>1</v>
      </c>
      <c r="CP376" s="221">
        <f t="shared" si="296"/>
        <v>1</v>
      </c>
    </row>
    <row r="377" spans="1:94">
      <c r="A377" s="2283" t="s">
        <v>999</v>
      </c>
      <c r="B377" s="2291"/>
      <c r="C377" s="2292"/>
      <c r="D377" s="2182"/>
      <c r="E377" s="2178"/>
      <c r="F377" s="2179"/>
      <c r="G377" s="2178"/>
      <c r="H377" s="2179"/>
      <c r="I377" s="2178"/>
      <c r="J377" s="2179"/>
      <c r="K377" s="2178"/>
      <c r="L377" s="2179"/>
      <c r="M377" s="2178"/>
      <c r="N377" s="2179"/>
      <c r="O377" s="2178"/>
      <c r="P377" s="2179"/>
      <c r="Q377" s="2178"/>
      <c r="R377" s="2179"/>
      <c r="S377" s="2178"/>
      <c r="T377" s="2179"/>
      <c r="U377" s="2178"/>
      <c r="V377" s="2179"/>
      <c r="W377" s="2178"/>
      <c r="X377" s="2179"/>
      <c r="Y377" s="2178"/>
      <c r="Z377" s="2179"/>
      <c r="AA377" s="2178"/>
      <c r="AB377" s="2179"/>
      <c r="AC377" s="2178"/>
      <c r="AD377" s="2179"/>
      <c r="AE377" s="2178"/>
      <c r="AF377" s="2179"/>
      <c r="AG377" s="2178"/>
      <c r="AH377" s="2179"/>
      <c r="AI377" s="2178"/>
      <c r="AJ377" s="2179"/>
      <c r="AK377" s="2178"/>
      <c r="AL377" s="2284"/>
      <c r="AM377" s="2181"/>
      <c r="AN377" s="2053"/>
      <c r="AO377" s="2053"/>
      <c r="AP377" s="2179"/>
      <c r="AQ377" s="2285"/>
      <c r="AR377" s="2181"/>
      <c r="AS377" s="2179"/>
      <c r="CA377" s="126"/>
      <c r="CB377" s="126"/>
      <c r="CO377" s="896"/>
      <c r="CP377" s="896"/>
    </row>
    <row r="378" spans="1:94" ht="21">
      <c r="A378" s="2286" t="s">
        <v>1000</v>
      </c>
      <c r="B378" s="647">
        <f t="shared" si="291"/>
        <v>0</v>
      </c>
      <c r="C378" s="265">
        <f t="shared" si="292"/>
        <v>0</v>
      </c>
      <c r="D378" s="2298">
        <f t="shared" si="292"/>
        <v>0</v>
      </c>
      <c r="E378" s="638"/>
      <c r="F378" s="2048"/>
      <c r="G378" s="638"/>
      <c r="H378" s="2048"/>
      <c r="I378" s="638"/>
      <c r="J378" s="2048"/>
      <c r="K378" s="638"/>
      <c r="L378" s="2048"/>
      <c r="M378" s="638"/>
      <c r="N378" s="2048"/>
      <c r="O378" s="638"/>
      <c r="P378" s="2048"/>
      <c r="Q378" s="638"/>
      <c r="R378" s="2048"/>
      <c r="S378" s="638"/>
      <c r="T378" s="2048"/>
      <c r="U378" s="638"/>
      <c r="V378" s="2048"/>
      <c r="W378" s="638"/>
      <c r="X378" s="2048"/>
      <c r="Y378" s="638"/>
      <c r="Z378" s="2048"/>
      <c r="AA378" s="638"/>
      <c r="AB378" s="2048"/>
      <c r="AC378" s="638"/>
      <c r="AD378" s="2048"/>
      <c r="AE378" s="638"/>
      <c r="AF378" s="2048"/>
      <c r="AG378" s="638"/>
      <c r="AH378" s="2048"/>
      <c r="AI378" s="638"/>
      <c r="AJ378" s="2048"/>
      <c r="AK378" s="638"/>
      <c r="AL378" s="43"/>
      <c r="AM378" s="614"/>
      <c r="AN378" s="146"/>
      <c r="AO378" s="146"/>
      <c r="AP378" s="2185"/>
      <c r="AQ378" s="648"/>
      <c r="AR378" s="42"/>
      <c r="AS378" s="2048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>
      <c r="A379" s="2295" t="s">
        <v>1001</v>
      </c>
      <c r="B379" s="1335">
        <f t="shared" si="291"/>
        <v>0</v>
      </c>
      <c r="C379" s="1334">
        <f t="shared" si="292"/>
        <v>0</v>
      </c>
      <c r="D379" s="1373">
        <f t="shared" si="292"/>
        <v>0</v>
      </c>
      <c r="E379" s="1170"/>
      <c r="F379" s="1171"/>
      <c r="G379" s="1170"/>
      <c r="H379" s="1171"/>
      <c r="I379" s="1170"/>
      <c r="J379" s="1171"/>
      <c r="K379" s="1170"/>
      <c r="L379" s="1171"/>
      <c r="M379" s="1170"/>
      <c r="N379" s="1171"/>
      <c r="O379" s="1170"/>
      <c r="P379" s="1171"/>
      <c r="Q379" s="1170"/>
      <c r="R379" s="1171"/>
      <c r="S379" s="1170"/>
      <c r="T379" s="1171"/>
      <c r="U379" s="1170"/>
      <c r="V379" s="1171"/>
      <c r="W379" s="1170"/>
      <c r="X379" s="1171"/>
      <c r="Y379" s="1170"/>
      <c r="Z379" s="1171"/>
      <c r="AA379" s="1170"/>
      <c r="AB379" s="1171"/>
      <c r="AC379" s="1170"/>
      <c r="AD379" s="1171"/>
      <c r="AE379" s="1170"/>
      <c r="AF379" s="1171"/>
      <c r="AG379" s="1170"/>
      <c r="AH379" s="1171"/>
      <c r="AI379" s="1170"/>
      <c r="AJ379" s="1171"/>
      <c r="AK379" s="1170"/>
      <c r="AL379" s="1222"/>
      <c r="AM379" s="1384"/>
      <c r="AN379" s="2296"/>
      <c r="AO379" s="2296"/>
      <c r="AP379" s="1362"/>
      <c r="AQ379" s="2297"/>
      <c r="AR379" s="1221"/>
      <c r="AS379" s="1171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>
      <c r="A380" s="2299" t="s">
        <v>1002</v>
      </c>
      <c r="B380" s="2300">
        <f>SUM(C380:D380)</f>
        <v>0</v>
      </c>
      <c r="C380" s="1201">
        <f>SUM(E380,G380,I380,K380,M380,O380,Q380,S380,U380,W380,Y380,AA380,AC380,AE380,AG380,AI380,AK380)</f>
        <v>0</v>
      </c>
      <c r="D380" s="885">
        <f>SUM(F380,H380,J380,L380,N380,P380,R380,T380,V380,X380,Z380,AB380,AD380,AF380,AH380,AJ380,AL380)</f>
        <v>0</v>
      </c>
      <c r="E380" s="1163"/>
      <c r="F380" s="1164"/>
      <c r="G380" s="1163"/>
      <c r="H380" s="1164"/>
      <c r="I380" s="1163"/>
      <c r="J380" s="1164"/>
      <c r="K380" s="1163"/>
      <c r="L380" s="1164"/>
      <c r="M380" s="1163"/>
      <c r="N380" s="1164"/>
      <c r="O380" s="1163"/>
      <c r="P380" s="1164"/>
      <c r="Q380" s="1163"/>
      <c r="R380" s="1164"/>
      <c r="S380" s="1163"/>
      <c r="T380" s="1164"/>
      <c r="U380" s="1163"/>
      <c r="V380" s="1164"/>
      <c r="W380" s="1163"/>
      <c r="X380" s="1164"/>
      <c r="Y380" s="1163"/>
      <c r="Z380" s="1164"/>
      <c r="AA380" s="1163"/>
      <c r="AB380" s="1164"/>
      <c r="AC380" s="1163"/>
      <c r="AD380" s="1164"/>
      <c r="AE380" s="1163"/>
      <c r="AF380" s="1164"/>
      <c r="AG380" s="1163"/>
      <c r="AH380" s="1164"/>
      <c r="AI380" s="1163"/>
      <c r="AJ380" s="1164"/>
      <c r="AK380" s="1163"/>
      <c r="AL380" s="1212"/>
      <c r="AM380" s="887"/>
      <c r="AN380" s="2045"/>
      <c r="AO380" s="2045"/>
      <c r="AP380" s="1939"/>
      <c r="AQ380" s="1238"/>
      <c r="AR380" s="878"/>
      <c r="AS380" s="1164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>
      <c r="A381" s="646" t="s">
        <v>1003</v>
      </c>
      <c r="B381" s="647">
        <f t="shared" si="291"/>
        <v>0</v>
      </c>
      <c r="C381" s="265">
        <f>SUM(E381,G381,I381,K381,M381,O381,Q381,S381,U381,W381,Y381,AA381,AC381,AE381,AG381,AI381,AK381)</f>
        <v>0</v>
      </c>
      <c r="D381" s="2298">
        <f>SUM(F381,H381,J381,L381,N381,P381,R381,T381,V381,X381,Z381,AB381,AD381,AF381,AH381,AJ381,AL381)</f>
        <v>0</v>
      </c>
      <c r="E381" s="638"/>
      <c r="F381" s="2048"/>
      <c r="G381" s="638"/>
      <c r="H381" s="2048"/>
      <c r="I381" s="638"/>
      <c r="J381" s="2048"/>
      <c r="K381" s="638"/>
      <c r="L381" s="2048"/>
      <c r="M381" s="638"/>
      <c r="N381" s="2048"/>
      <c r="O381" s="638"/>
      <c r="P381" s="2048"/>
      <c r="Q381" s="638"/>
      <c r="R381" s="2048"/>
      <c r="S381" s="638"/>
      <c r="T381" s="2048"/>
      <c r="U381" s="638"/>
      <c r="V381" s="2048"/>
      <c r="W381" s="638"/>
      <c r="X381" s="2048"/>
      <c r="Y381" s="638"/>
      <c r="Z381" s="2048"/>
      <c r="AA381" s="638"/>
      <c r="AB381" s="2048"/>
      <c r="AC381" s="638"/>
      <c r="AD381" s="2048"/>
      <c r="AE381" s="638"/>
      <c r="AF381" s="2048"/>
      <c r="AG381" s="638"/>
      <c r="AH381" s="2048"/>
      <c r="AI381" s="638"/>
      <c r="AJ381" s="2048"/>
      <c r="AK381" s="638"/>
      <c r="AL381" s="43"/>
      <c r="AM381" s="614"/>
      <c r="AN381" s="146"/>
      <c r="AO381" s="146"/>
      <c r="AP381" s="2185"/>
      <c r="AQ381" s="648"/>
      <c r="AR381" s="42"/>
      <c r="AS381" s="2048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>
      <c r="A382" s="2295" t="s">
        <v>1004</v>
      </c>
      <c r="B382" s="1335">
        <f t="shared" si="291"/>
        <v>0</v>
      </c>
      <c r="C382" s="1334">
        <f t="shared" si="292"/>
        <v>0</v>
      </c>
      <c r="D382" s="1373">
        <f t="shared" si="292"/>
        <v>0</v>
      </c>
      <c r="E382" s="1170"/>
      <c r="F382" s="1171"/>
      <c r="G382" s="1170"/>
      <c r="H382" s="1171"/>
      <c r="I382" s="1170"/>
      <c r="J382" s="1171"/>
      <c r="K382" s="1170"/>
      <c r="L382" s="1171"/>
      <c r="M382" s="1170"/>
      <c r="N382" s="1171"/>
      <c r="O382" s="1170"/>
      <c r="P382" s="1171"/>
      <c r="Q382" s="1170"/>
      <c r="R382" s="1171"/>
      <c r="S382" s="1170"/>
      <c r="T382" s="1171"/>
      <c r="U382" s="1170"/>
      <c r="V382" s="1171"/>
      <c r="W382" s="1170"/>
      <c r="X382" s="1171"/>
      <c r="Y382" s="1170"/>
      <c r="Z382" s="1171"/>
      <c r="AA382" s="1170"/>
      <c r="AB382" s="1171"/>
      <c r="AC382" s="1170"/>
      <c r="AD382" s="1171"/>
      <c r="AE382" s="1170"/>
      <c r="AF382" s="1171"/>
      <c r="AG382" s="1170"/>
      <c r="AH382" s="1171"/>
      <c r="AI382" s="1170"/>
      <c r="AJ382" s="1171"/>
      <c r="AK382" s="1170"/>
      <c r="AL382" s="1222"/>
      <c r="AM382" s="1384"/>
      <c r="AN382" s="2296"/>
      <c r="AO382" s="2296"/>
      <c r="AP382" s="1362"/>
      <c r="AQ382" s="2297"/>
      <c r="AR382" s="1221"/>
      <c r="AS382" s="1171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>
      <c r="A383" s="2290" t="s">
        <v>1005</v>
      </c>
      <c r="B383" s="2291"/>
      <c r="C383" s="2292"/>
      <c r="D383" s="2182"/>
      <c r="E383" s="2178"/>
      <c r="F383" s="2179"/>
      <c r="G383" s="2178"/>
      <c r="H383" s="2179"/>
      <c r="I383" s="2178"/>
      <c r="J383" s="2179"/>
      <c r="K383" s="2178"/>
      <c r="L383" s="2179"/>
      <c r="M383" s="2178"/>
      <c r="N383" s="2179"/>
      <c r="O383" s="2178"/>
      <c r="P383" s="2179"/>
      <c r="Q383" s="2178"/>
      <c r="R383" s="2179"/>
      <c r="S383" s="2178"/>
      <c r="T383" s="2179"/>
      <c r="U383" s="2178"/>
      <c r="V383" s="2179"/>
      <c r="W383" s="2178"/>
      <c r="X383" s="2179"/>
      <c r="Y383" s="2178"/>
      <c r="Z383" s="2179"/>
      <c r="AA383" s="2178"/>
      <c r="AB383" s="2179"/>
      <c r="AC383" s="2178"/>
      <c r="AD383" s="2179"/>
      <c r="AE383" s="2178"/>
      <c r="AF383" s="2179"/>
      <c r="AG383" s="2178"/>
      <c r="AH383" s="2179"/>
      <c r="AI383" s="2178"/>
      <c r="AJ383" s="2179"/>
      <c r="AK383" s="2178"/>
      <c r="AL383" s="2284"/>
      <c r="AM383" s="2181"/>
      <c r="AN383" s="2053"/>
      <c r="AO383" s="2053"/>
      <c r="AP383" s="2179"/>
      <c r="AQ383" s="2285"/>
      <c r="AR383" s="2181"/>
      <c r="AS383" s="2179"/>
      <c r="CA383" s="126"/>
      <c r="CB383" s="126"/>
      <c r="CO383" s="896"/>
      <c r="CP383" s="896"/>
    </row>
    <row r="384" spans="1:94">
      <c r="A384" s="2301" t="s">
        <v>1006</v>
      </c>
      <c r="B384" s="2302">
        <f t="shared" ref="B384:B389" si="299">SUM(C384:D384)</f>
        <v>0</v>
      </c>
      <c r="C384" s="2303">
        <f t="shared" ref="C384:C389" si="300">SUM(E384,G384,I384,K384,M384,O384,Q384,S384,U384,W384,Y384,AA384,AC384,AE384,AG384,AI384,AK384)</f>
        <v>0</v>
      </c>
      <c r="D384" s="1984">
        <f t="shared" ref="D384:D389" si="301">SUM(F384,H384,J384,L384,N384,P384,R384,T384,V384,X384,Z384,AB384,AD384,AF384,AH384,AJ384,AL384)</f>
        <v>0</v>
      </c>
      <c r="E384" s="2013"/>
      <c r="F384" s="2020"/>
      <c r="G384" s="2013"/>
      <c r="H384" s="2020"/>
      <c r="I384" s="2013"/>
      <c r="J384" s="2020"/>
      <c r="K384" s="2013"/>
      <c r="L384" s="2020"/>
      <c r="M384" s="2013"/>
      <c r="N384" s="2020"/>
      <c r="O384" s="2013"/>
      <c r="P384" s="2020"/>
      <c r="Q384" s="2013"/>
      <c r="R384" s="2020"/>
      <c r="S384" s="2013"/>
      <c r="T384" s="2020"/>
      <c r="U384" s="2013"/>
      <c r="V384" s="2020"/>
      <c r="W384" s="2013"/>
      <c r="X384" s="2020"/>
      <c r="Y384" s="2013"/>
      <c r="Z384" s="2020"/>
      <c r="AA384" s="2013"/>
      <c r="AB384" s="2020"/>
      <c r="AC384" s="2013"/>
      <c r="AD384" s="2020"/>
      <c r="AE384" s="2013"/>
      <c r="AF384" s="2020"/>
      <c r="AG384" s="2013"/>
      <c r="AH384" s="2020"/>
      <c r="AI384" s="2013"/>
      <c r="AJ384" s="2020"/>
      <c r="AK384" s="2013"/>
      <c r="AL384" s="1974"/>
      <c r="AM384" s="2219"/>
      <c r="AN384" s="839"/>
      <c r="AO384" s="839"/>
      <c r="AP384" s="2184"/>
      <c r="AQ384" s="2289"/>
      <c r="AR384" s="2016"/>
      <c r="AS384" s="2020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>
      <c r="A385" s="2299" t="s">
        <v>1007</v>
      </c>
      <c r="B385" s="2300">
        <f t="shared" si="299"/>
        <v>0</v>
      </c>
      <c r="C385" s="1201">
        <f t="shared" si="300"/>
        <v>0</v>
      </c>
      <c r="D385" s="885">
        <f t="shared" si="301"/>
        <v>0</v>
      </c>
      <c r="E385" s="1163"/>
      <c r="F385" s="1164"/>
      <c r="G385" s="1163"/>
      <c r="H385" s="1164"/>
      <c r="I385" s="1163"/>
      <c r="J385" s="1164"/>
      <c r="K385" s="1163"/>
      <c r="L385" s="1164"/>
      <c r="M385" s="1163"/>
      <c r="N385" s="1164"/>
      <c r="O385" s="1163"/>
      <c r="P385" s="1164"/>
      <c r="Q385" s="1163"/>
      <c r="R385" s="1164"/>
      <c r="S385" s="1163"/>
      <c r="T385" s="1164"/>
      <c r="U385" s="1163"/>
      <c r="V385" s="1164"/>
      <c r="W385" s="1163"/>
      <c r="X385" s="1164"/>
      <c r="Y385" s="1163"/>
      <c r="Z385" s="1164"/>
      <c r="AA385" s="1163"/>
      <c r="AB385" s="1164"/>
      <c r="AC385" s="1163"/>
      <c r="AD385" s="1164"/>
      <c r="AE385" s="1163"/>
      <c r="AF385" s="1164"/>
      <c r="AG385" s="1163"/>
      <c r="AH385" s="1164"/>
      <c r="AI385" s="1163"/>
      <c r="AJ385" s="1164"/>
      <c r="AK385" s="1163"/>
      <c r="AL385" s="1212"/>
      <c r="AM385" s="887"/>
      <c r="AN385" s="2045"/>
      <c r="AO385" s="2045"/>
      <c r="AP385" s="1939"/>
      <c r="AQ385" s="1238"/>
      <c r="AR385" s="878"/>
      <c r="AS385" s="1164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>
      <c r="A386" s="2299" t="s">
        <v>1008</v>
      </c>
      <c r="B386" s="2300">
        <f t="shared" si="299"/>
        <v>0</v>
      </c>
      <c r="C386" s="1201">
        <f t="shared" si="300"/>
        <v>0</v>
      </c>
      <c r="D386" s="885">
        <f t="shared" si="301"/>
        <v>0</v>
      </c>
      <c r="E386" s="1163"/>
      <c r="F386" s="1164"/>
      <c r="G386" s="1163"/>
      <c r="H386" s="1164"/>
      <c r="I386" s="1163"/>
      <c r="J386" s="1164"/>
      <c r="K386" s="1163"/>
      <c r="L386" s="1164"/>
      <c r="M386" s="1163"/>
      <c r="N386" s="1164"/>
      <c r="O386" s="1163"/>
      <c r="P386" s="1164"/>
      <c r="Q386" s="1163"/>
      <c r="R386" s="1164"/>
      <c r="S386" s="1163"/>
      <c r="T386" s="1164"/>
      <c r="U386" s="1163"/>
      <c r="V386" s="1164"/>
      <c r="W386" s="1163"/>
      <c r="X386" s="1164"/>
      <c r="Y386" s="1163"/>
      <c r="Z386" s="1164"/>
      <c r="AA386" s="1163"/>
      <c r="AB386" s="1164"/>
      <c r="AC386" s="1163"/>
      <c r="AD386" s="1164"/>
      <c r="AE386" s="1163"/>
      <c r="AF386" s="1164"/>
      <c r="AG386" s="1163"/>
      <c r="AH386" s="1164"/>
      <c r="AI386" s="1163"/>
      <c r="AJ386" s="1164"/>
      <c r="AK386" s="1163"/>
      <c r="AL386" s="1212"/>
      <c r="AM386" s="887"/>
      <c r="AN386" s="2045"/>
      <c r="AO386" s="2045"/>
      <c r="AP386" s="1939"/>
      <c r="AQ386" s="1238"/>
      <c r="AR386" s="878"/>
      <c r="AS386" s="1164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>
      <c r="A387" s="2299" t="s">
        <v>1002</v>
      </c>
      <c r="B387" s="2300">
        <f t="shared" si="299"/>
        <v>0</v>
      </c>
      <c r="C387" s="1201">
        <f t="shared" si="300"/>
        <v>0</v>
      </c>
      <c r="D387" s="885">
        <f t="shared" si="301"/>
        <v>0</v>
      </c>
      <c r="E387" s="1163"/>
      <c r="F387" s="1164"/>
      <c r="G387" s="1163"/>
      <c r="H387" s="1164"/>
      <c r="I387" s="1163"/>
      <c r="J387" s="1164"/>
      <c r="K387" s="1163"/>
      <c r="L387" s="1164"/>
      <c r="M387" s="1163"/>
      <c r="N387" s="1164"/>
      <c r="O387" s="1163"/>
      <c r="P387" s="1164"/>
      <c r="Q387" s="1163"/>
      <c r="R387" s="1164"/>
      <c r="S387" s="1163"/>
      <c r="T387" s="1164"/>
      <c r="U387" s="1163"/>
      <c r="V387" s="1164"/>
      <c r="W387" s="1163"/>
      <c r="X387" s="1164"/>
      <c r="Y387" s="1163"/>
      <c r="Z387" s="1164"/>
      <c r="AA387" s="1163"/>
      <c r="AB387" s="1164"/>
      <c r="AC387" s="1163"/>
      <c r="AD387" s="1164"/>
      <c r="AE387" s="1163"/>
      <c r="AF387" s="1164"/>
      <c r="AG387" s="1163"/>
      <c r="AH387" s="1164"/>
      <c r="AI387" s="1163"/>
      <c r="AJ387" s="1164"/>
      <c r="AK387" s="1163"/>
      <c r="AL387" s="1212"/>
      <c r="AM387" s="887"/>
      <c r="AN387" s="2045"/>
      <c r="AO387" s="2045"/>
      <c r="AP387" s="1939"/>
      <c r="AQ387" s="1238"/>
      <c r="AR387" s="878"/>
      <c r="AS387" s="1164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>
      <c r="A388" s="2299" t="s">
        <v>1009</v>
      </c>
      <c r="B388" s="2300">
        <f t="shared" si="299"/>
        <v>0</v>
      </c>
      <c r="C388" s="1201">
        <f t="shared" si="300"/>
        <v>0</v>
      </c>
      <c r="D388" s="885">
        <f t="shared" si="301"/>
        <v>0</v>
      </c>
      <c r="E388" s="1163"/>
      <c r="F388" s="1164"/>
      <c r="G388" s="1163"/>
      <c r="H388" s="1164"/>
      <c r="I388" s="1163"/>
      <c r="J388" s="1164"/>
      <c r="K388" s="1163"/>
      <c r="L388" s="1164"/>
      <c r="M388" s="1163"/>
      <c r="N388" s="1164"/>
      <c r="O388" s="1163"/>
      <c r="P388" s="1164"/>
      <c r="Q388" s="1163"/>
      <c r="R388" s="1164"/>
      <c r="S388" s="1163"/>
      <c r="T388" s="1164"/>
      <c r="U388" s="1163"/>
      <c r="V388" s="1164"/>
      <c r="W388" s="1163"/>
      <c r="X388" s="1164"/>
      <c r="Y388" s="1163"/>
      <c r="Z388" s="1164"/>
      <c r="AA388" s="1163"/>
      <c r="AB388" s="1164"/>
      <c r="AC388" s="1163"/>
      <c r="AD388" s="1164"/>
      <c r="AE388" s="1163"/>
      <c r="AF388" s="1164"/>
      <c r="AG388" s="1163"/>
      <c r="AH388" s="1164"/>
      <c r="AI388" s="1163"/>
      <c r="AJ388" s="1164"/>
      <c r="AK388" s="1163"/>
      <c r="AL388" s="1212"/>
      <c r="AM388" s="887"/>
      <c r="AN388" s="2045"/>
      <c r="AO388" s="2045"/>
      <c r="AP388" s="1939"/>
      <c r="AQ388" s="1238"/>
      <c r="AR388" s="878"/>
      <c r="AS388" s="1164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>
      <c r="A389" s="2304" t="s">
        <v>1010</v>
      </c>
      <c r="B389" s="1209">
        <f t="shared" si="299"/>
        <v>0</v>
      </c>
      <c r="C389" s="1202">
        <f t="shared" si="300"/>
        <v>0</v>
      </c>
      <c r="D389" s="1350">
        <f t="shared" si="301"/>
        <v>0</v>
      </c>
      <c r="E389" s="1179"/>
      <c r="F389" s="1183"/>
      <c r="G389" s="1179"/>
      <c r="H389" s="1183"/>
      <c r="I389" s="1179"/>
      <c r="J389" s="1183"/>
      <c r="K389" s="1179"/>
      <c r="L389" s="1183"/>
      <c r="M389" s="1179"/>
      <c r="N389" s="1183"/>
      <c r="O389" s="1179"/>
      <c r="P389" s="1183"/>
      <c r="Q389" s="1179"/>
      <c r="R389" s="1183"/>
      <c r="S389" s="1179"/>
      <c r="T389" s="1183"/>
      <c r="U389" s="1179"/>
      <c r="V389" s="1183"/>
      <c r="W389" s="1179"/>
      <c r="X389" s="1183"/>
      <c r="Y389" s="1179"/>
      <c r="Z389" s="1183"/>
      <c r="AA389" s="1179"/>
      <c r="AB389" s="1183"/>
      <c r="AC389" s="1179"/>
      <c r="AD389" s="1183"/>
      <c r="AE389" s="1179"/>
      <c r="AF389" s="1183"/>
      <c r="AG389" s="1179"/>
      <c r="AH389" s="1183"/>
      <c r="AI389" s="1179"/>
      <c r="AJ389" s="1183"/>
      <c r="AK389" s="1179"/>
      <c r="AL389" s="1217"/>
      <c r="AM389" s="1361"/>
      <c r="AN389" s="1228"/>
      <c r="AO389" s="1228"/>
      <c r="AP389" s="1224"/>
      <c r="AQ389" s="1283"/>
      <c r="AR389" s="1216"/>
      <c r="AS389" s="1183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>
      <c r="A390" s="7655" t="s">
        <v>1011</v>
      </c>
      <c r="B390" s="7656"/>
      <c r="C390" s="7656"/>
      <c r="D390" s="7656"/>
      <c r="E390" s="7656"/>
      <c r="F390" s="7656"/>
      <c r="G390" s="7656"/>
      <c r="H390" s="7656"/>
      <c r="I390" s="7656"/>
      <c r="J390" s="7656"/>
      <c r="K390" s="7656"/>
      <c r="L390" s="7656"/>
    </row>
    <row r="391" spans="1:94">
      <c r="A391" s="7665" t="s">
        <v>984</v>
      </c>
      <c r="B391" s="7668" t="s">
        <v>77</v>
      </c>
      <c r="C391" s="7670" t="s">
        <v>29</v>
      </c>
      <c r="D391" s="7671"/>
      <c r="E391" s="7671"/>
      <c r="F391" s="7671"/>
      <c r="G391" s="7671"/>
      <c r="H391" s="7672"/>
      <c r="I391" s="7673" t="s">
        <v>1012</v>
      </c>
      <c r="J391" s="7672"/>
      <c r="K391" s="7657" t="s">
        <v>34</v>
      </c>
      <c r="L391" s="7658" t="s">
        <v>35</v>
      </c>
      <c r="M391" s="7637" t="s">
        <v>1013</v>
      </c>
      <c r="N391" s="7638"/>
      <c r="O391" s="7638"/>
      <c r="P391" s="7638"/>
      <c r="Q391" s="7638"/>
      <c r="R391" s="7639"/>
      <c r="S391" s="7640" t="s">
        <v>1014</v>
      </c>
      <c r="T391" s="7640"/>
      <c r="U391" s="7641"/>
    </row>
    <row r="392" spans="1:94">
      <c r="A392" s="7666"/>
      <c r="B392" s="7663"/>
      <c r="C392" s="7670" t="s">
        <v>1015</v>
      </c>
      <c r="D392" s="7671"/>
      <c r="E392" s="7674"/>
      <c r="F392" s="7670" t="s">
        <v>1016</v>
      </c>
      <c r="G392" s="7671"/>
      <c r="H392" s="7672"/>
      <c r="I392" s="7675" t="s">
        <v>1017</v>
      </c>
      <c r="J392" s="7677" t="s">
        <v>1018</v>
      </c>
      <c r="K392" s="7651"/>
      <c r="L392" s="7653"/>
      <c r="M392" s="7642" t="s">
        <v>1019</v>
      </c>
      <c r="N392" s="7644" t="s">
        <v>1020</v>
      </c>
      <c r="O392" s="7644" t="s">
        <v>1021</v>
      </c>
      <c r="P392" s="7646" t="s">
        <v>1022</v>
      </c>
      <c r="Q392" s="7648" t="s">
        <v>1023</v>
      </c>
      <c r="R392" s="7650" t="s">
        <v>1024</v>
      </c>
      <c r="S392" s="7651" t="s">
        <v>1025</v>
      </c>
      <c r="T392" s="7651" t="s">
        <v>1026</v>
      </c>
      <c r="U392" s="7653" t="s">
        <v>1027</v>
      </c>
    </row>
    <row r="393" spans="1:94" ht="53.25" customHeight="1">
      <c r="A393" s="7667"/>
      <c r="B393" s="7669"/>
      <c r="C393" s="2001" t="s">
        <v>528</v>
      </c>
      <c r="D393" s="2002" t="s">
        <v>763</v>
      </c>
      <c r="E393" s="1912" t="s">
        <v>1028</v>
      </c>
      <c r="F393" s="2001" t="s">
        <v>528</v>
      </c>
      <c r="G393" s="2002" t="s">
        <v>763</v>
      </c>
      <c r="H393" s="1954" t="s">
        <v>1028</v>
      </c>
      <c r="I393" s="7676"/>
      <c r="J393" s="7678"/>
      <c r="K393" s="7652"/>
      <c r="L393" s="7654"/>
      <c r="M393" s="7643"/>
      <c r="N393" s="7645"/>
      <c r="O393" s="7645"/>
      <c r="P393" s="7647"/>
      <c r="Q393" s="7649"/>
      <c r="R393" s="7649"/>
      <c r="S393" s="7652"/>
      <c r="T393" s="7652"/>
      <c r="U393" s="7654"/>
    </row>
    <row r="394" spans="1:94" ht="21">
      <c r="A394" s="649" t="s">
        <v>1029</v>
      </c>
      <c r="B394" s="1965">
        <f t="shared" ref="B394:B404" si="303">SUM(C394:H394)</f>
        <v>0</v>
      </c>
      <c r="C394" s="2013"/>
      <c r="D394" s="2014"/>
      <c r="E394" s="2020"/>
      <c r="F394" s="2013"/>
      <c r="G394" s="2014"/>
      <c r="H394" s="1931"/>
      <c r="I394" s="2055"/>
      <c r="J394" s="2259"/>
      <c r="K394" s="2029"/>
      <c r="L394" s="2106"/>
      <c r="M394" s="266"/>
      <c r="N394" s="617"/>
      <c r="O394" s="5265"/>
      <c r="P394" s="5392"/>
      <c r="Q394" s="5391"/>
      <c r="R394" s="1225"/>
      <c r="S394" s="2061"/>
      <c r="T394" s="2061"/>
      <c r="U394" s="2184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>
      <c r="A395" s="2283" t="s">
        <v>781</v>
      </c>
      <c r="B395" s="2036">
        <f t="shared" si="303"/>
        <v>0</v>
      </c>
      <c r="C395" s="1979">
        <f>SUM(C396:C398)</f>
        <v>0</v>
      </c>
      <c r="D395" s="2112">
        <f t="shared" ref="D395:E395" si="304">SUM(D396:D398)</f>
        <v>0</v>
      </c>
      <c r="E395" s="2112">
        <f t="shared" si="304"/>
        <v>0</v>
      </c>
      <c r="F395" s="1979">
        <f>SUM(F396:F398)</f>
        <v>0</v>
      </c>
      <c r="G395" s="2037">
        <f>SUM(G396:G398)</f>
        <v>0</v>
      </c>
      <c r="H395" s="2060">
        <f>SUM(H396:H398)</f>
        <v>0</v>
      </c>
      <c r="I395" s="178">
        <f>SUM(I396:I398)</f>
        <v>0</v>
      </c>
      <c r="J395" s="1359"/>
      <c r="K395" s="2305">
        <f t="shared" ref="K395:U395" si="305">SUM(K396:K398)</f>
        <v>0</v>
      </c>
      <c r="L395" s="2124">
        <f t="shared" si="305"/>
        <v>0</v>
      </c>
      <c r="M395" s="267">
        <f t="shared" si="305"/>
        <v>0</v>
      </c>
      <c r="N395" s="177">
        <f t="shared" si="305"/>
        <v>0</v>
      </c>
      <c r="O395" s="5246">
        <f t="shared" si="305"/>
        <v>0</v>
      </c>
      <c r="P395" s="5393">
        <f t="shared" si="305"/>
        <v>0</v>
      </c>
      <c r="Q395" s="5246">
        <f t="shared" si="305"/>
        <v>0</v>
      </c>
      <c r="R395" s="2138">
        <f t="shared" si="305"/>
        <v>0</v>
      </c>
      <c r="S395" s="1979">
        <f t="shared" si="305"/>
        <v>0</v>
      </c>
      <c r="T395" s="2112">
        <f t="shared" si="305"/>
        <v>0</v>
      </c>
      <c r="U395" s="2138">
        <f t="shared" si="305"/>
        <v>0</v>
      </c>
    </row>
    <row r="396" spans="1:94">
      <c r="A396" s="2301" t="s">
        <v>1030</v>
      </c>
      <c r="B396" s="2306">
        <f t="shared" si="303"/>
        <v>0</v>
      </c>
      <c r="C396" s="2013"/>
      <c r="D396" s="2014"/>
      <c r="E396" s="2020"/>
      <c r="F396" s="2013"/>
      <c r="G396" s="827"/>
      <c r="H396" s="1974"/>
      <c r="I396" s="2016"/>
      <c r="J396" s="2220"/>
      <c r="K396" s="2014"/>
      <c r="L396" s="2020"/>
      <c r="M396" s="2013"/>
      <c r="N396" s="5014"/>
      <c r="O396" s="3494"/>
      <c r="P396" s="1160"/>
      <c r="Q396" s="3494"/>
      <c r="R396" s="2020"/>
      <c r="S396" s="2013"/>
      <c r="T396" s="2014"/>
      <c r="U396" s="2020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>
      <c r="A397" s="2299" t="s">
        <v>1031</v>
      </c>
      <c r="B397" s="1135">
        <f t="shared" si="303"/>
        <v>0</v>
      </c>
      <c r="C397" s="1163"/>
      <c r="D397" s="1165"/>
      <c r="E397" s="1164"/>
      <c r="F397" s="1163"/>
      <c r="G397" s="1165"/>
      <c r="H397" s="1212"/>
      <c r="I397" s="878"/>
      <c r="J397" s="1943"/>
      <c r="K397" s="1165"/>
      <c r="L397" s="1164"/>
      <c r="M397" s="1163"/>
      <c r="N397" s="3882"/>
      <c r="O397" s="3780"/>
      <c r="P397" s="3782"/>
      <c r="Q397" s="3780"/>
      <c r="R397" s="1164"/>
      <c r="S397" s="1163"/>
      <c r="T397" s="1165"/>
      <c r="U397" s="1164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>
      <c r="A398" s="2299" t="s">
        <v>1032</v>
      </c>
      <c r="B398" s="2307">
        <f t="shared" si="303"/>
        <v>0</v>
      </c>
      <c r="C398" s="1163"/>
      <c r="D398" s="1165"/>
      <c r="E398" s="1164"/>
      <c r="F398" s="1163"/>
      <c r="G398" s="1165"/>
      <c r="H398" s="1212"/>
      <c r="I398" s="878"/>
      <c r="J398" s="1943"/>
      <c r="K398" s="1165"/>
      <c r="L398" s="1164"/>
      <c r="M398" s="1163"/>
      <c r="N398" s="786"/>
      <c r="O398" s="5210"/>
      <c r="P398" s="748"/>
      <c r="Q398" s="5210"/>
      <c r="R398" s="1177"/>
      <c r="S398" s="1926"/>
      <c r="T398" s="1423"/>
      <c r="U398" s="1177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>
      <c r="A399" s="2283" t="s">
        <v>917</v>
      </c>
      <c r="B399" s="2036">
        <f t="shared" si="303"/>
        <v>0</v>
      </c>
      <c r="C399" s="1979">
        <f>SUM(C400:C403)</f>
        <v>0</v>
      </c>
      <c r="D399" s="2112">
        <f t="shared" ref="D399:U399" si="309">SUM(D400:D403)</f>
        <v>0</v>
      </c>
      <c r="E399" s="2039">
        <f t="shared" si="309"/>
        <v>0</v>
      </c>
      <c r="F399" s="1979">
        <f t="shared" si="309"/>
        <v>0</v>
      </c>
      <c r="G399" s="2037">
        <f t="shared" si="309"/>
        <v>0</v>
      </c>
      <c r="H399" s="2060">
        <f t="shared" si="309"/>
        <v>0</v>
      </c>
      <c r="I399" s="2038">
        <f>SUM(I400:I403)</f>
        <v>0</v>
      </c>
      <c r="J399" s="2308">
        <f t="shared" si="309"/>
        <v>0</v>
      </c>
      <c r="K399" s="2112">
        <f t="shared" si="309"/>
        <v>0</v>
      </c>
      <c r="L399" s="2124">
        <f t="shared" si="309"/>
        <v>0</v>
      </c>
      <c r="M399" s="2309">
        <f t="shared" si="309"/>
        <v>0</v>
      </c>
      <c r="N399" s="5390">
        <f t="shared" si="309"/>
        <v>0</v>
      </c>
      <c r="O399" s="5389">
        <f t="shared" si="309"/>
        <v>0</v>
      </c>
      <c r="P399" s="5394">
        <f t="shared" si="309"/>
        <v>0</v>
      </c>
      <c r="Q399" s="5389">
        <f t="shared" si="309"/>
        <v>0</v>
      </c>
      <c r="R399" s="2310">
        <f t="shared" si="309"/>
        <v>0</v>
      </c>
      <c r="S399" s="2309">
        <f t="shared" si="309"/>
        <v>0</v>
      </c>
      <c r="T399" s="2311">
        <f t="shared" si="309"/>
        <v>0</v>
      </c>
      <c r="U399" s="2310">
        <f t="shared" si="309"/>
        <v>0</v>
      </c>
    </row>
    <row r="400" spans="1:94">
      <c r="A400" s="2301" t="s">
        <v>1033</v>
      </c>
      <c r="B400" s="2306">
        <f t="shared" si="303"/>
        <v>0</v>
      </c>
      <c r="C400" s="2013"/>
      <c r="D400" s="2014"/>
      <c r="E400" s="2020"/>
      <c r="F400" s="2013"/>
      <c r="G400" s="2014"/>
      <c r="H400" s="1974"/>
      <c r="I400" s="2016"/>
      <c r="J400" s="1974"/>
      <c r="K400" s="2014"/>
      <c r="L400" s="2106"/>
      <c r="M400" s="268"/>
      <c r="N400" s="616"/>
      <c r="O400" s="271"/>
      <c r="P400" s="5395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>
      <c r="A401" s="2299" t="s">
        <v>1034</v>
      </c>
      <c r="B401" s="1135">
        <f t="shared" si="303"/>
        <v>0</v>
      </c>
      <c r="C401" s="1163"/>
      <c r="D401" s="1165"/>
      <c r="E401" s="1164"/>
      <c r="F401" s="1163"/>
      <c r="G401" s="1165"/>
      <c r="H401" s="1212"/>
      <c r="I401" s="878"/>
      <c r="J401" s="1212"/>
      <c r="K401" s="1165"/>
      <c r="L401" s="1213"/>
      <c r="M401" s="272"/>
      <c r="N401" s="146"/>
      <c r="O401" s="203"/>
      <c r="P401" s="5396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>
      <c r="A402" s="2299" t="s">
        <v>1035</v>
      </c>
      <c r="B402" s="2307">
        <f t="shared" si="303"/>
        <v>0</v>
      </c>
      <c r="C402" s="1163"/>
      <c r="D402" s="1165"/>
      <c r="E402" s="1164"/>
      <c r="F402" s="1163"/>
      <c r="G402" s="1165"/>
      <c r="H402" s="1212"/>
      <c r="I402" s="878"/>
      <c r="J402" s="1212"/>
      <c r="K402" s="1165"/>
      <c r="L402" s="1213"/>
      <c r="M402" s="272"/>
      <c r="N402" s="146"/>
      <c r="O402" s="203"/>
      <c r="P402" s="5396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>
      <c r="A403" s="2312" t="s">
        <v>1036</v>
      </c>
      <c r="B403" s="2313">
        <f t="shared" si="303"/>
        <v>0</v>
      </c>
      <c r="C403" s="2314"/>
      <c r="D403" s="2315"/>
      <c r="E403" s="2064"/>
      <c r="F403" s="2314"/>
      <c r="G403" s="2315"/>
      <c r="H403" s="2316"/>
      <c r="I403" s="2063"/>
      <c r="J403" s="2316"/>
      <c r="K403" s="2315"/>
      <c r="L403" s="2317"/>
      <c r="M403" s="275"/>
      <c r="N403" s="106"/>
      <c r="O403" s="105"/>
      <c r="P403" s="5397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>
      <c r="A404" s="2318" t="s">
        <v>1037</v>
      </c>
      <c r="B404" s="2319">
        <f t="shared" si="303"/>
        <v>0</v>
      </c>
      <c r="C404" s="863"/>
      <c r="D404" s="1425"/>
      <c r="E404" s="1944"/>
      <c r="F404" s="863"/>
      <c r="G404" s="1425"/>
      <c r="H404" s="1945"/>
      <c r="I404" s="159"/>
      <c r="J404" s="1945"/>
      <c r="K404" s="1425"/>
      <c r="L404" s="2174"/>
      <c r="M404" s="278"/>
      <c r="N404" s="5398"/>
      <c r="O404" s="5399"/>
      <c r="P404" s="5400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>
      <c r="A405" s="650" t="s">
        <v>1038</v>
      </c>
      <c r="B405" s="639"/>
      <c r="C405" s="7"/>
      <c r="D405" s="5"/>
    </row>
    <row r="406" spans="1:96" ht="24.95" customHeight="1">
      <c r="A406" s="7665" t="s">
        <v>1039</v>
      </c>
      <c r="B406" s="7668" t="s">
        <v>77</v>
      </c>
      <c r="C406" s="7670" t="s">
        <v>29</v>
      </c>
      <c r="D406" s="7672"/>
      <c r="E406" s="7659" t="s">
        <v>498</v>
      </c>
      <c r="F406" s="7662" t="s">
        <v>35</v>
      </c>
    </row>
    <row r="407" spans="1:96" ht="24.95" customHeight="1">
      <c r="A407" s="7666"/>
      <c r="B407" s="7663"/>
      <c r="C407" s="7679" t="s">
        <v>1015</v>
      </c>
      <c r="D407" s="7677" t="s">
        <v>1016</v>
      </c>
      <c r="E407" s="7660"/>
      <c r="F407" s="7663"/>
    </row>
    <row r="408" spans="1:96" ht="31.5" customHeight="1">
      <c r="A408" s="7666"/>
      <c r="B408" s="7669"/>
      <c r="C408" s="7680"/>
      <c r="D408" s="7678"/>
      <c r="E408" s="7661"/>
      <c r="F408" s="7664"/>
    </row>
    <row r="409" spans="1:96">
      <c r="A409" s="2301" t="s">
        <v>1040</v>
      </c>
      <c r="B409" s="2306">
        <f>SUM(C409:D409)</f>
        <v>0</v>
      </c>
      <c r="C409" s="2013"/>
      <c r="D409" s="1974"/>
      <c r="E409" s="5402"/>
      <c r="F409" s="5177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>
      <c r="A410" s="2299" t="s">
        <v>1041</v>
      </c>
      <c r="B410" s="1135">
        <f>SUM(C410:D410)</f>
        <v>0</v>
      </c>
      <c r="C410" s="1163"/>
      <c r="D410" s="1212"/>
      <c r="E410" s="3886"/>
      <c r="F410" s="3883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>
      <c r="A411" s="2318" t="s">
        <v>1042</v>
      </c>
      <c r="B411" s="1416">
        <f>SUM(C411:D411)</f>
        <v>0</v>
      </c>
      <c r="C411" s="1179"/>
      <c r="D411" s="1217"/>
      <c r="E411" s="1218"/>
      <c r="F411" s="1214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42</v>
      </c>
      <c r="B437" s="283">
        <f>SUM(CO11:CY411)</f>
        <v>4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>
      <formula1>0</formula1>
    </dataValidation>
    <dataValidation type="whole" allowBlank="1" showInputMessage="1" showErrorMessage="1" sqref="E351:U352 F247:G293 H248:AX293">
      <formula1>0</formula1>
      <formula2>9.99999999999999E+35</formula2>
    </dataValidation>
    <dataValidation type="whole" allowBlank="1" showInputMessage="1" showErrorMessage="1" sqref="F307:AV324 F180:Q182 F184:Q187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/>
    <dataValidation type="whole" operator="greaterThanOrEqual" allowBlank="1" showInputMessage="1" showErrorMessage="1" error="Valor no Permitido" sqref="C399:U399 B384:AS389 B372:AS373 B375:AS376 B378:AS382 K395:U395 B395:B402 C395:I395 B409:B411">
      <formula1>0</formula1>
    </dataValidation>
    <dataValidation type="whole" operator="equal" allowBlank="1" showInputMessage="1" showErrorMessage="1" sqref="C246:AX246 D208 D329 C194:AX194 N37 Q11:Q12 Q14 AD208:AN208">
      <formula1>0</formula1>
    </dataValidation>
    <dataValidation type="whole" operator="equal" allowBlank="1" showInputMessage="1" showErrorMessage="1" error="Valor no Permitido" sqref="B371:AS371 B374:AS374 B377:AS377 B383:AS383 J395">
      <formula1>0</formula1>
    </dataValidation>
    <dataValidation type="whole" allowBlank="1" showInputMessage="1" showErrorMessage="1" sqref="D36:M51 O36:AA51 N36 N38:N51">
      <formula1>0</formula1>
      <formula2>9.99999999999999E+32</formula2>
    </dataValidation>
    <dataValidation type="whole" allowBlank="1" showInputMessage="1" showErrorMessage="1" sqref="D64:R83">
      <formula1>0</formula1>
      <formula2>9.99999999999999E+28</formula2>
    </dataValidation>
    <dataValidation type="whole" allowBlank="1" showInputMessage="1" showErrorMessage="1" sqref="F95:AW98">
      <formula1>0</formula1>
      <formula2>9.99999999999999E+39</formula2>
    </dataValidation>
    <dataValidation type="whole" allowBlank="1" showInputMessage="1" showErrorMessage="1" sqref="F329:AW339 F195:AC241 AO195:AX241 AD195:AN207 AD209:AN241">
      <formula1>0</formula1>
      <formula2>9.99999999999999E+37</formula2>
    </dataValidation>
    <dataValidation type="whole" allowBlank="1" showInputMessage="1" showErrorMessage="1" sqref="C394:U394 C396:U398 C400:U404 C409:F411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J205"/>
  <sheetViews>
    <sheetView showGridLines="0" zoomScaleNormal="100" workbookViewId="0"/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>
      <c r="A1" s="25" t="s">
        <v>23</v>
      </c>
    </row>
    <row r="2" spans="1:97">
      <c r="A2" s="25" t="str">
        <f>CONCATENATE("COMUNA: ",NOMBRE!B2, " (",NOMBRE!C2,NOMBRE!D2,NOMBRE!E2,NOMBRE!F2,NOMBRE!G2,")")</f>
        <v>COMUNA: MAIPU ()</v>
      </c>
    </row>
    <row r="3" spans="1:97">
      <c r="A3" s="25" t="str">
        <f>CONCATENATE("ESTABLECIMIENTO/ESTRATEGIA: ", NOMBRE!B3, " (",NOMBRE!C3,NOMBRE!D3,NOMBRE!E3,NOMBRE!F3,NOMBRE!G3,NOMBRE!H3,")")</f>
        <v>ESTABLECIMIENTO/ESTRATEGIA: PADDS ()</v>
      </c>
    </row>
    <row r="4" spans="1:97">
      <c r="A4" s="25" t="str">
        <f>CONCATENATE("MES: ",NOMBRE!B6, " (",NOMBRE!C6,NOMBRE!D6,")")</f>
        <v>MES: MARZO (03)</v>
      </c>
    </row>
    <row r="5" spans="1:97">
      <c r="A5" s="25" t="str">
        <f>CONCATENATE("AÑO: ",NOMBRE!B7)</f>
        <v>AÑO: 2026</v>
      </c>
    </row>
    <row r="6" spans="1:97" s="55" customFormat="1" ht="18" customHeight="1">
      <c r="A6" s="7244" t="s">
        <v>1043</v>
      </c>
      <c r="B6" s="7244"/>
      <c r="C6" s="7244"/>
      <c r="D6" s="7244"/>
      <c r="E6" s="7244"/>
      <c r="F6" s="7244"/>
      <c r="G6" s="7244"/>
      <c r="H6" s="7244"/>
      <c r="I6" s="7244"/>
      <c r="J6" s="7244"/>
      <c r="K6" s="7244"/>
      <c r="L6" s="7244"/>
      <c r="M6" s="7244"/>
      <c r="N6" s="7244"/>
      <c r="O6" s="7244"/>
      <c r="P6" s="7244"/>
      <c r="Q6" s="7244"/>
      <c r="R6" s="7244"/>
      <c r="S6" s="7244"/>
      <c r="T6" s="7244"/>
      <c r="U6" s="7244"/>
      <c r="V6" s="7244"/>
      <c r="W6" s="724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>
      <c r="A9" s="7909" t="s">
        <v>220</v>
      </c>
      <c r="B9" s="7909" t="s">
        <v>27</v>
      </c>
      <c r="C9" s="7699" t="s">
        <v>459</v>
      </c>
      <c r="D9" s="7658"/>
      <c r="E9" s="7682"/>
      <c r="F9" s="7914" t="s">
        <v>101</v>
      </c>
      <c r="G9" s="7915"/>
      <c r="H9" s="7915"/>
      <c r="I9" s="7915"/>
      <c r="J9" s="7915"/>
      <c r="K9" s="7915"/>
      <c r="L9" s="7915"/>
      <c r="M9" s="7915"/>
      <c r="N9" s="7915"/>
      <c r="O9" s="7915"/>
      <c r="P9" s="7915"/>
      <c r="Q9" s="7915"/>
      <c r="R9" s="7915"/>
      <c r="S9" s="7915"/>
      <c r="T9" s="7915"/>
      <c r="U9" s="7915"/>
      <c r="V9" s="7915"/>
      <c r="W9" s="7915"/>
      <c r="X9" s="7915"/>
      <c r="Y9" s="7915"/>
      <c r="Z9" s="7915"/>
      <c r="AA9" s="7915"/>
      <c r="AB9" s="7915"/>
      <c r="AC9" s="7915"/>
      <c r="AD9" s="7915"/>
      <c r="AE9" s="7915"/>
      <c r="AF9" s="7915"/>
      <c r="AG9" s="7915"/>
      <c r="AH9" s="7915"/>
      <c r="AI9" s="7915"/>
      <c r="AJ9" s="7915"/>
      <c r="AK9" s="7915"/>
      <c r="AL9" s="7915"/>
      <c r="AM9" s="7672"/>
      <c r="AN9" s="7916" t="s">
        <v>609</v>
      </c>
      <c r="AO9" s="7925" t="s">
        <v>34</v>
      </c>
      <c r="AP9" s="7927" t="s">
        <v>35</v>
      </c>
      <c r="AQ9" s="7930" t="s">
        <v>36</v>
      </c>
      <c r="AR9" s="7933" t="s">
        <v>37</v>
      </c>
      <c r="AS9" s="7682" t="s">
        <v>1045</v>
      </c>
      <c r="AT9" s="7759" t="s">
        <v>1046</v>
      </c>
      <c r="AU9" s="7760"/>
      <c r="AV9" s="7668" t="s">
        <v>1047</v>
      </c>
    </row>
    <row r="10" spans="1:97">
      <c r="A10" s="7910"/>
      <c r="B10" s="7910"/>
      <c r="C10" s="7755"/>
      <c r="D10" s="7912"/>
      <c r="E10" s="7913"/>
      <c r="F10" s="7914" t="s">
        <v>348</v>
      </c>
      <c r="G10" s="7717"/>
      <c r="H10" s="7914" t="s">
        <v>331</v>
      </c>
      <c r="I10" s="7717"/>
      <c r="J10" s="7914" t="s">
        <v>94</v>
      </c>
      <c r="K10" s="7717"/>
      <c r="L10" s="7914" t="s">
        <v>44</v>
      </c>
      <c r="M10" s="7717"/>
      <c r="N10" s="7914" t="s">
        <v>45</v>
      </c>
      <c r="O10" s="7717"/>
      <c r="P10" s="7919" t="s">
        <v>46</v>
      </c>
      <c r="Q10" s="7924"/>
      <c r="R10" s="7919" t="s">
        <v>47</v>
      </c>
      <c r="S10" s="7924"/>
      <c r="T10" s="7919" t="s">
        <v>48</v>
      </c>
      <c r="U10" s="7924"/>
      <c r="V10" s="7919" t="s">
        <v>49</v>
      </c>
      <c r="W10" s="7924"/>
      <c r="X10" s="7919" t="s">
        <v>50</v>
      </c>
      <c r="Y10" s="7924"/>
      <c r="Z10" s="7919" t="s">
        <v>51</v>
      </c>
      <c r="AA10" s="7924"/>
      <c r="AB10" s="7919" t="s">
        <v>52</v>
      </c>
      <c r="AC10" s="7924"/>
      <c r="AD10" s="7919" t="s">
        <v>53</v>
      </c>
      <c r="AE10" s="7924"/>
      <c r="AF10" s="7919" t="s">
        <v>54</v>
      </c>
      <c r="AG10" s="7924"/>
      <c r="AH10" s="7919" t="s">
        <v>55</v>
      </c>
      <c r="AI10" s="7924"/>
      <c r="AJ10" s="7919" t="s">
        <v>56</v>
      </c>
      <c r="AK10" s="7924"/>
      <c r="AL10" s="7919" t="s">
        <v>57</v>
      </c>
      <c r="AM10" s="7703"/>
      <c r="AN10" s="7917"/>
      <c r="AO10" s="7926"/>
      <c r="AP10" s="7928"/>
      <c r="AQ10" s="7931"/>
      <c r="AR10" s="7934"/>
      <c r="AS10" s="7653"/>
      <c r="AT10" s="7920" t="s">
        <v>467</v>
      </c>
      <c r="AU10" s="7921" t="s">
        <v>468</v>
      </c>
      <c r="AV10" s="7989"/>
    </row>
    <row r="11" spans="1:97" ht="38.25" customHeight="1">
      <c r="A11" s="7911"/>
      <c r="B11" s="7911"/>
      <c r="C11" s="2024" t="s">
        <v>79</v>
      </c>
      <c r="D11" s="2255" t="s">
        <v>58</v>
      </c>
      <c r="E11" s="1913" t="s">
        <v>59</v>
      </c>
      <c r="F11" s="2001" t="s">
        <v>58</v>
      </c>
      <c r="G11" s="1913" t="s">
        <v>59</v>
      </c>
      <c r="H11" s="2001" t="s">
        <v>58</v>
      </c>
      <c r="I11" s="1913" t="s">
        <v>59</v>
      </c>
      <c r="J11" s="2001" t="s">
        <v>58</v>
      </c>
      <c r="K11" s="1913" t="s">
        <v>59</v>
      </c>
      <c r="L11" s="2001" t="s">
        <v>58</v>
      </c>
      <c r="M11" s="1913" t="s">
        <v>59</v>
      </c>
      <c r="N11" s="2001" t="s">
        <v>58</v>
      </c>
      <c r="O11" s="1913" t="s">
        <v>59</v>
      </c>
      <c r="P11" s="2001" t="s">
        <v>58</v>
      </c>
      <c r="Q11" s="1913" t="s">
        <v>59</v>
      </c>
      <c r="R11" s="2001" t="s">
        <v>58</v>
      </c>
      <c r="S11" s="1913" t="s">
        <v>59</v>
      </c>
      <c r="T11" s="2001" t="s">
        <v>58</v>
      </c>
      <c r="U11" s="1913" t="s">
        <v>59</v>
      </c>
      <c r="V11" s="2001" t="s">
        <v>58</v>
      </c>
      <c r="W11" s="1913" t="s">
        <v>59</v>
      </c>
      <c r="X11" s="2001" t="s">
        <v>58</v>
      </c>
      <c r="Y11" s="1913" t="s">
        <v>59</v>
      </c>
      <c r="Z11" s="2001" t="s">
        <v>58</v>
      </c>
      <c r="AA11" s="1913" t="s">
        <v>59</v>
      </c>
      <c r="AB11" s="2001" t="s">
        <v>58</v>
      </c>
      <c r="AC11" s="1913" t="s">
        <v>59</v>
      </c>
      <c r="AD11" s="2001" t="s">
        <v>58</v>
      </c>
      <c r="AE11" s="1913" t="s">
        <v>59</v>
      </c>
      <c r="AF11" s="2001" t="s">
        <v>58</v>
      </c>
      <c r="AG11" s="1913" t="s">
        <v>59</v>
      </c>
      <c r="AH11" s="2001" t="s">
        <v>58</v>
      </c>
      <c r="AI11" s="1913" t="s">
        <v>59</v>
      </c>
      <c r="AJ11" s="2001" t="s">
        <v>58</v>
      </c>
      <c r="AK11" s="1913" t="s">
        <v>59</v>
      </c>
      <c r="AL11" s="2001" t="s">
        <v>58</v>
      </c>
      <c r="AM11" s="10" t="s">
        <v>59</v>
      </c>
      <c r="AN11" s="7918"/>
      <c r="AO11" s="7728"/>
      <c r="AP11" s="7929"/>
      <c r="AQ11" s="7932"/>
      <c r="AR11" s="7935"/>
      <c r="AS11" s="7913"/>
      <c r="AT11" s="7920"/>
      <c r="AU11" s="7921"/>
      <c r="AV11" s="7669"/>
    </row>
    <row r="12" spans="1:97" ht="15" customHeight="1">
      <c r="A12" s="7697" t="s">
        <v>1048</v>
      </c>
      <c r="B12" s="2326" t="s">
        <v>64</v>
      </c>
      <c r="C12" s="2273">
        <f>SUM(D12+E12)</f>
        <v>0</v>
      </c>
      <c r="D12" s="826">
        <f>SUM(F12+H12+J12+L12+N12+P12+R12+T12+V12+X12+Z12+AB12+AD12+AF12+AH12+AJ12+AL12)</f>
        <v>0</v>
      </c>
      <c r="E12" s="2143">
        <f>SUM(G12+I12+K12+M12+O12+Q12+S12+U12+W12+Y12+AA12+AC12+AE12+AG12+AI12+AK12+AM12)</f>
        <v>0</v>
      </c>
      <c r="F12" s="2257"/>
      <c r="G12" s="2327"/>
      <c r="H12" s="2257"/>
      <c r="I12" s="2327"/>
      <c r="J12" s="2257"/>
      <c r="K12" s="2328"/>
      <c r="L12" s="2257"/>
      <c r="M12" s="2328"/>
      <c r="N12" s="2257"/>
      <c r="O12" s="2328"/>
      <c r="P12" s="2257"/>
      <c r="Q12" s="2328"/>
      <c r="R12" s="2257"/>
      <c r="S12" s="2328"/>
      <c r="T12" s="2257"/>
      <c r="U12" s="2328"/>
      <c r="V12" s="2257"/>
      <c r="W12" s="2328"/>
      <c r="X12" s="2257"/>
      <c r="Y12" s="2328"/>
      <c r="Z12" s="2257"/>
      <c r="AA12" s="2328"/>
      <c r="AB12" s="2257"/>
      <c r="AC12" s="2328"/>
      <c r="AD12" s="2257"/>
      <c r="AE12" s="2328"/>
      <c r="AF12" s="2257"/>
      <c r="AG12" s="2328"/>
      <c r="AH12" s="2257"/>
      <c r="AI12" s="2328"/>
      <c r="AJ12" s="2257"/>
      <c r="AK12" s="2328"/>
      <c r="AL12" s="2267"/>
      <c r="AM12" s="1931"/>
      <c r="AN12" s="2329"/>
      <c r="AO12" s="827"/>
      <c r="AP12" s="1424"/>
      <c r="AQ12" s="2320"/>
      <c r="AR12" s="2330"/>
      <c r="AS12" s="2327"/>
      <c r="AT12" s="2257"/>
      <c r="AU12" s="2328"/>
      <c r="AV12" s="2327"/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>
      <c r="A13" s="7922"/>
      <c r="B13" s="1121" t="s">
        <v>1049</v>
      </c>
      <c r="C13" s="1245">
        <f t="shared" ref="C13:C26" si="10">SUM(D13+E13)</f>
        <v>0</v>
      </c>
      <c r="D13" s="2331">
        <f t="shared" ref="D13:E26" si="11">SUM(F13+H13+J13+L13+N13+P13+R13+T13+V13+X13+Z13+AB13+AD13+AF13+AH13+AJ13+AL13)</f>
        <v>0</v>
      </c>
      <c r="E13" s="1162">
        <f t="shared" si="11"/>
        <v>0</v>
      </c>
      <c r="F13" s="1163"/>
      <c r="G13" s="1164"/>
      <c r="H13" s="1163"/>
      <c r="I13" s="1164"/>
      <c r="J13" s="1163"/>
      <c r="K13" s="877"/>
      <c r="L13" s="1163"/>
      <c r="M13" s="877"/>
      <c r="N13" s="1163"/>
      <c r="O13" s="877"/>
      <c r="P13" s="1163"/>
      <c r="Q13" s="877"/>
      <c r="R13" s="1163"/>
      <c r="S13" s="877"/>
      <c r="T13" s="1163"/>
      <c r="U13" s="877"/>
      <c r="V13" s="1163"/>
      <c r="W13" s="877"/>
      <c r="X13" s="1163"/>
      <c r="Y13" s="877"/>
      <c r="Z13" s="1163"/>
      <c r="AA13" s="877"/>
      <c r="AB13" s="1163"/>
      <c r="AC13" s="877"/>
      <c r="AD13" s="1163"/>
      <c r="AE13" s="877"/>
      <c r="AF13" s="1163"/>
      <c r="AG13" s="877"/>
      <c r="AH13" s="1163"/>
      <c r="AI13" s="877"/>
      <c r="AJ13" s="1163"/>
      <c r="AK13" s="877"/>
      <c r="AL13" s="1166"/>
      <c r="AM13" s="1920"/>
      <c r="AN13" s="2332"/>
      <c r="AO13" s="1992"/>
      <c r="AP13" s="1091"/>
      <c r="AQ13" s="2322"/>
      <c r="AR13" s="2333"/>
      <c r="AS13" s="1164"/>
      <c r="AT13" s="1163"/>
      <c r="AU13" s="877"/>
      <c r="AV13" s="1164"/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>
      <c r="A14" s="7922"/>
      <c r="B14" s="1121" t="s">
        <v>98</v>
      </c>
      <c r="C14" s="1245">
        <f t="shared" si="10"/>
        <v>0</v>
      </c>
      <c r="D14" s="2331">
        <f t="shared" si="11"/>
        <v>0</v>
      </c>
      <c r="E14" s="1162">
        <f t="shared" si="11"/>
        <v>0</v>
      </c>
      <c r="F14" s="1163"/>
      <c r="G14" s="1164"/>
      <c r="H14" s="1163"/>
      <c r="I14" s="1164"/>
      <c r="J14" s="1163"/>
      <c r="K14" s="877"/>
      <c r="L14" s="1163"/>
      <c r="M14" s="877"/>
      <c r="N14" s="1163"/>
      <c r="O14" s="877"/>
      <c r="P14" s="1163"/>
      <c r="Q14" s="877"/>
      <c r="R14" s="1163"/>
      <c r="S14" s="877"/>
      <c r="T14" s="1163"/>
      <c r="U14" s="877"/>
      <c r="V14" s="1163"/>
      <c r="W14" s="877"/>
      <c r="X14" s="1163"/>
      <c r="Y14" s="877"/>
      <c r="Z14" s="1163"/>
      <c r="AA14" s="877"/>
      <c r="AB14" s="1163"/>
      <c r="AC14" s="877"/>
      <c r="AD14" s="1163"/>
      <c r="AE14" s="877"/>
      <c r="AF14" s="1163"/>
      <c r="AG14" s="877"/>
      <c r="AH14" s="1163"/>
      <c r="AI14" s="877"/>
      <c r="AJ14" s="1163"/>
      <c r="AK14" s="877"/>
      <c r="AL14" s="1166"/>
      <c r="AM14" s="1920"/>
      <c r="AN14" s="2332"/>
      <c r="AO14" s="1992"/>
      <c r="AP14" s="1091"/>
      <c r="AQ14" s="2322"/>
      <c r="AR14" s="2333"/>
      <c r="AS14" s="1164"/>
      <c r="AT14" s="1163"/>
      <c r="AU14" s="877"/>
      <c r="AV14" s="1164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>
      <c r="A15" s="7922"/>
      <c r="B15" s="1121" t="s">
        <v>65</v>
      </c>
      <c r="C15" s="1245">
        <f t="shared" si="10"/>
        <v>0</v>
      </c>
      <c r="D15" s="2331">
        <f t="shared" si="11"/>
        <v>0</v>
      </c>
      <c r="E15" s="1162">
        <f t="shared" si="11"/>
        <v>0</v>
      </c>
      <c r="F15" s="1163"/>
      <c r="G15" s="1164"/>
      <c r="H15" s="1163"/>
      <c r="I15" s="1164"/>
      <c r="J15" s="1163"/>
      <c r="K15" s="877"/>
      <c r="L15" s="1163"/>
      <c r="M15" s="877"/>
      <c r="N15" s="1163"/>
      <c r="O15" s="877"/>
      <c r="P15" s="1163"/>
      <c r="Q15" s="877"/>
      <c r="R15" s="1163"/>
      <c r="S15" s="877"/>
      <c r="T15" s="1163"/>
      <c r="U15" s="877"/>
      <c r="V15" s="1163"/>
      <c r="W15" s="877"/>
      <c r="X15" s="1163"/>
      <c r="Y15" s="877"/>
      <c r="Z15" s="1163"/>
      <c r="AA15" s="877"/>
      <c r="AB15" s="1163"/>
      <c r="AC15" s="877"/>
      <c r="AD15" s="1163"/>
      <c r="AE15" s="877"/>
      <c r="AF15" s="1163"/>
      <c r="AG15" s="877"/>
      <c r="AH15" s="1163"/>
      <c r="AI15" s="877"/>
      <c r="AJ15" s="1163"/>
      <c r="AK15" s="877"/>
      <c r="AL15" s="1166"/>
      <c r="AM15" s="1920"/>
      <c r="AN15" s="2332"/>
      <c r="AO15" s="1992"/>
      <c r="AP15" s="1091"/>
      <c r="AQ15" s="2322"/>
      <c r="AR15" s="2333"/>
      <c r="AS15" s="1164"/>
      <c r="AT15" s="1163"/>
      <c r="AU15" s="877"/>
      <c r="AV15" s="1164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>
      <c r="A16" s="7922"/>
      <c r="B16" s="1121" t="s">
        <v>1050</v>
      </c>
      <c r="C16" s="1245">
        <f t="shared" si="10"/>
        <v>0</v>
      </c>
      <c r="D16" s="2331">
        <f t="shared" si="11"/>
        <v>0</v>
      </c>
      <c r="E16" s="1162">
        <f t="shared" si="11"/>
        <v>0</v>
      </c>
      <c r="F16" s="1163"/>
      <c r="G16" s="1164"/>
      <c r="H16" s="1163"/>
      <c r="I16" s="1164"/>
      <c r="J16" s="1163"/>
      <c r="K16" s="877"/>
      <c r="L16" s="1163"/>
      <c r="M16" s="877"/>
      <c r="N16" s="1163"/>
      <c r="O16" s="877"/>
      <c r="P16" s="1163"/>
      <c r="Q16" s="877"/>
      <c r="R16" s="1163"/>
      <c r="S16" s="877"/>
      <c r="T16" s="1163"/>
      <c r="U16" s="877"/>
      <c r="V16" s="1163"/>
      <c r="W16" s="877"/>
      <c r="X16" s="1163"/>
      <c r="Y16" s="877"/>
      <c r="Z16" s="1163"/>
      <c r="AA16" s="877"/>
      <c r="AB16" s="1163"/>
      <c r="AC16" s="877"/>
      <c r="AD16" s="1163"/>
      <c r="AE16" s="877"/>
      <c r="AF16" s="1163"/>
      <c r="AG16" s="877"/>
      <c r="AH16" s="1163"/>
      <c r="AI16" s="877"/>
      <c r="AJ16" s="1163"/>
      <c r="AK16" s="877"/>
      <c r="AL16" s="1166"/>
      <c r="AM16" s="1920"/>
      <c r="AN16" s="2332"/>
      <c r="AO16" s="1992"/>
      <c r="AP16" s="1091"/>
      <c r="AQ16" s="2322"/>
      <c r="AR16" s="2333"/>
      <c r="AS16" s="1164"/>
      <c r="AT16" s="1163"/>
      <c r="AU16" s="877"/>
      <c r="AV16" s="1164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>
      <c r="A17" s="7922"/>
      <c r="B17" s="1121" t="s">
        <v>1051</v>
      </c>
      <c r="C17" s="1245">
        <f t="shared" si="10"/>
        <v>0</v>
      </c>
      <c r="D17" s="2331">
        <f t="shared" si="11"/>
        <v>0</v>
      </c>
      <c r="E17" s="1162">
        <f t="shared" si="11"/>
        <v>0</v>
      </c>
      <c r="F17" s="1163"/>
      <c r="G17" s="1164"/>
      <c r="H17" s="1163"/>
      <c r="I17" s="1164"/>
      <c r="J17" s="1163"/>
      <c r="K17" s="877"/>
      <c r="L17" s="1163"/>
      <c r="M17" s="877"/>
      <c r="N17" s="1163"/>
      <c r="O17" s="877"/>
      <c r="P17" s="1163"/>
      <c r="Q17" s="877"/>
      <c r="R17" s="1163"/>
      <c r="S17" s="877"/>
      <c r="T17" s="1163"/>
      <c r="U17" s="877"/>
      <c r="V17" s="1163"/>
      <c r="W17" s="877"/>
      <c r="X17" s="1163"/>
      <c r="Y17" s="877"/>
      <c r="Z17" s="1163"/>
      <c r="AA17" s="877"/>
      <c r="AB17" s="1163"/>
      <c r="AC17" s="877"/>
      <c r="AD17" s="1163"/>
      <c r="AE17" s="877"/>
      <c r="AF17" s="1163"/>
      <c r="AG17" s="877"/>
      <c r="AH17" s="1163"/>
      <c r="AI17" s="877"/>
      <c r="AJ17" s="1163"/>
      <c r="AK17" s="877"/>
      <c r="AL17" s="1166"/>
      <c r="AM17" s="1920"/>
      <c r="AN17" s="2332"/>
      <c r="AO17" s="1992"/>
      <c r="AP17" s="1091"/>
      <c r="AQ17" s="2322"/>
      <c r="AR17" s="2333"/>
      <c r="AS17" s="1164"/>
      <c r="AT17" s="1163"/>
      <c r="AU17" s="877"/>
      <c r="AV17" s="1164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>
      <c r="A18" s="7922"/>
      <c r="B18" s="1121" t="s">
        <v>1052</v>
      </c>
      <c r="C18" s="2277">
        <f t="shared" si="10"/>
        <v>0</v>
      </c>
      <c r="D18" s="2334">
        <f t="shared" si="11"/>
        <v>0</v>
      </c>
      <c r="E18" s="2145">
        <f t="shared" si="11"/>
        <v>0</v>
      </c>
      <c r="F18" s="1170"/>
      <c r="G18" s="1171"/>
      <c r="H18" s="1170"/>
      <c r="I18" s="1171"/>
      <c r="J18" s="1170"/>
      <c r="K18" s="1174"/>
      <c r="L18" s="1170"/>
      <c r="M18" s="1174"/>
      <c r="N18" s="1170"/>
      <c r="O18" s="1174"/>
      <c r="P18" s="1170"/>
      <c r="Q18" s="1174"/>
      <c r="R18" s="1170"/>
      <c r="S18" s="1174"/>
      <c r="T18" s="1170"/>
      <c r="U18" s="1174"/>
      <c r="V18" s="1170"/>
      <c r="W18" s="1174"/>
      <c r="X18" s="1170"/>
      <c r="Y18" s="1174"/>
      <c r="Z18" s="1170"/>
      <c r="AA18" s="1174"/>
      <c r="AB18" s="1170"/>
      <c r="AC18" s="1174"/>
      <c r="AD18" s="1170"/>
      <c r="AE18" s="1174"/>
      <c r="AF18" s="1170"/>
      <c r="AG18" s="1174"/>
      <c r="AH18" s="1170"/>
      <c r="AI18" s="1174"/>
      <c r="AJ18" s="1170"/>
      <c r="AK18" s="1174"/>
      <c r="AL18" s="1175"/>
      <c r="AM18" s="1176"/>
      <c r="AN18" s="709"/>
      <c r="AO18" s="1219"/>
      <c r="AP18" s="710"/>
      <c r="AQ18" s="1302"/>
      <c r="AR18" s="711"/>
      <c r="AS18" s="1171"/>
      <c r="AT18" s="1170"/>
      <c r="AU18" s="1174"/>
      <c r="AV18" s="1171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>
      <c r="A19" s="7922"/>
      <c r="B19" s="1121" t="s">
        <v>1053</v>
      </c>
      <c r="C19" s="2277">
        <f t="shared" si="10"/>
        <v>0</v>
      </c>
      <c r="D19" s="2334">
        <f t="shared" si="11"/>
        <v>0</v>
      </c>
      <c r="E19" s="2145">
        <f t="shared" si="11"/>
        <v>0</v>
      </c>
      <c r="F19" s="1170"/>
      <c r="G19" s="1171"/>
      <c r="H19" s="1170"/>
      <c r="I19" s="1171"/>
      <c r="J19" s="1170"/>
      <c r="K19" s="1174"/>
      <c r="L19" s="1170"/>
      <c r="M19" s="1174"/>
      <c r="N19" s="1170"/>
      <c r="O19" s="1174"/>
      <c r="P19" s="1170"/>
      <c r="Q19" s="1174"/>
      <c r="R19" s="1170"/>
      <c r="S19" s="1174"/>
      <c r="T19" s="1170"/>
      <c r="U19" s="1174"/>
      <c r="V19" s="1170"/>
      <c r="W19" s="1174"/>
      <c r="X19" s="1170"/>
      <c r="Y19" s="1174"/>
      <c r="Z19" s="1170"/>
      <c r="AA19" s="1174"/>
      <c r="AB19" s="1170"/>
      <c r="AC19" s="1174"/>
      <c r="AD19" s="1170"/>
      <c r="AE19" s="1174"/>
      <c r="AF19" s="1170"/>
      <c r="AG19" s="1174"/>
      <c r="AH19" s="1170"/>
      <c r="AI19" s="1174"/>
      <c r="AJ19" s="1170"/>
      <c r="AK19" s="1174"/>
      <c r="AL19" s="1175"/>
      <c r="AM19" s="1176"/>
      <c r="AN19" s="709"/>
      <c r="AO19" s="1219"/>
      <c r="AP19" s="710"/>
      <c r="AQ19" s="1302"/>
      <c r="AR19" s="711"/>
      <c r="AS19" s="1171"/>
      <c r="AT19" s="1170"/>
      <c r="AU19" s="1174"/>
      <c r="AV19" s="1171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>
      <c r="A20" s="7922"/>
      <c r="B20" s="1121" t="s">
        <v>1054</v>
      </c>
      <c r="C20" s="2277">
        <f t="shared" si="10"/>
        <v>0</v>
      </c>
      <c r="D20" s="2334">
        <f t="shared" si="11"/>
        <v>0</v>
      </c>
      <c r="E20" s="2145">
        <f t="shared" si="11"/>
        <v>0</v>
      </c>
      <c r="F20" s="1170"/>
      <c r="G20" s="1171"/>
      <c r="H20" s="1170"/>
      <c r="I20" s="1171"/>
      <c r="J20" s="1170"/>
      <c r="K20" s="1174"/>
      <c r="L20" s="1170"/>
      <c r="M20" s="1174"/>
      <c r="N20" s="1170"/>
      <c r="O20" s="1174"/>
      <c r="P20" s="1170"/>
      <c r="Q20" s="1174"/>
      <c r="R20" s="1170"/>
      <c r="S20" s="1174"/>
      <c r="T20" s="1170"/>
      <c r="U20" s="1174"/>
      <c r="V20" s="1170"/>
      <c r="W20" s="1174"/>
      <c r="X20" s="1170"/>
      <c r="Y20" s="1174"/>
      <c r="Z20" s="1170"/>
      <c r="AA20" s="1174"/>
      <c r="AB20" s="1170"/>
      <c r="AC20" s="1174"/>
      <c r="AD20" s="1170"/>
      <c r="AE20" s="1174"/>
      <c r="AF20" s="1170"/>
      <c r="AG20" s="1174"/>
      <c r="AH20" s="1170"/>
      <c r="AI20" s="1174"/>
      <c r="AJ20" s="1170"/>
      <c r="AK20" s="1174"/>
      <c r="AL20" s="1175"/>
      <c r="AM20" s="1176"/>
      <c r="AN20" s="709"/>
      <c r="AO20" s="1219"/>
      <c r="AP20" s="710"/>
      <c r="AQ20" s="1302"/>
      <c r="AR20" s="711"/>
      <c r="AS20" s="1171"/>
      <c r="AT20" s="1170"/>
      <c r="AU20" s="1174"/>
      <c r="AV20" s="1171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>
      <c r="A21" s="7922"/>
      <c r="B21" s="1121" t="s">
        <v>1055</v>
      </c>
      <c r="C21" s="2277">
        <f t="shared" si="10"/>
        <v>0</v>
      </c>
      <c r="D21" s="1244">
        <f t="shared" si="11"/>
        <v>0</v>
      </c>
      <c r="E21" s="2145">
        <f t="shared" si="11"/>
        <v>0</v>
      </c>
      <c r="F21" s="1170"/>
      <c r="G21" s="1171"/>
      <c r="H21" s="1170"/>
      <c r="I21" s="1171"/>
      <c r="J21" s="1170"/>
      <c r="K21" s="1174"/>
      <c r="L21" s="1170"/>
      <c r="M21" s="1174"/>
      <c r="N21" s="1170"/>
      <c r="O21" s="1174"/>
      <c r="P21" s="1170"/>
      <c r="Q21" s="1174"/>
      <c r="R21" s="1170"/>
      <c r="S21" s="1174"/>
      <c r="T21" s="1170"/>
      <c r="U21" s="1174"/>
      <c r="V21" s="1170"/>
      <c r="W21" s="1174"/>
      <c r="X21" s="1170"/>
      <c r="Y21" s="1174"/>
      <c r="Z21" s="1170"/>
      <c r="AA21" s="1174"/>
      <c r="AB21" s="1170"/>
      <c r="AC21" s="1174"/>
      <c r="AD21" s="1170"/>
      <c r="AE21" s="1174"/>
      <c r="AF21" s="1170"/>
      <c r="AG21" s="1174"/>
      <c r="AH21" s="1170"/>
      <c r="AI21" s="1174"/>
      <c r="AJ21" s="1170"/>
      <c r="AK21" s="1174"/>
      <c r="AL21" s="1175"/>
      <c r="AM21" s="1176"/>
      <c r="AN21" s="709"/>
      <c r="AO21" s="1219"/>
      <c r="AP21" s="710"/>
      <c r="AQ21" s="1302"/>
      <c r="AR21" s="711"/>
      <c r="AS21" s="1171"/>
      <c r="AT21" s="1170"/>
      <c r="AU21" s="1174"/>
      <c r="AV21" s="1171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>
      <c r="A22" s="7698"/>
      <c r="B22" s="2131" t="s">
        <v>77</v>
      </c>
      <c r="C22" s="2146">
        <f>SUM(D22+E22)</f>
        <v>0</v>
      </c>
      <c r="D22" s="2147">
        <f t="shared" si="11"/>
        <v>0</v>
      </c>
      <c r="E22" s="2148">
        <f>SUM(G22+I22+K22+M22+O22+Q22+S22+U22+W22+Y22+AA22+AC22+AE22+AG22+AI22+AK22+AM22)</f>
        <v>0</v>
      </c>
      <c r="F22" s="1979">
        <f>SUM(F12:F21)</f>
        <v>0</v>
      </c>
      <c r="G22" s="2138">
        <f t="shared" ref="G22:AS22" si="22">SUM(G12:G21)</f>
        <v>0</v>
      </c>
      <c r="H22" s="1979">
        <f t="shared" si="22"/>
        <v>0</v>
      </c>
      <c r="I22" s="2138">
        <f t="shared" si="22"/>
        <v>0</v>
      </c>
      <c r="J22" s="1979">
        <f t="shared" si="22"/>
        <v>0</v>
      </c>
      <c r="K22" s="2124">
        <f t="shared" si="22"/>
        <v>0</v>
      </c>
      <c r="L22" s="1979">
        <f t="shared" si="22"/>
        <v>0</v>
      </c>
      <c r="M22" s="2124">
        <f t="shared" si="22"/>
        <v>0</v>
      </c>
      <c r="N22" s="1979">
        <f t="shared" si="22"/>
        <v>0</v>
      </c>
      <c r="O22" s="2124">
        <f t="shared" si="22"/>
        <v>0</v>
      </c>
      <c r="P22" s="1979">
        <f t="shared" si="22"/>
        <v>0</v>
      </c>
      <c r="Q22" s="2124">
        <f t="shared" si="22"/>
        <v>0</v>
      </c>
      <c r="R22" s="1979">
        <f t="shared" si="22"/>
        <v>0</v>
      </c>
      <c r="S22" s="2124">
        <f t="shared" si="22"/>
        <v>0</v>
      </c>
      <c r="T22" s="1979">
        <f t="shared" si="22"/>
        <v>0</v>
      </c>
      <c r="U22" s="2124">
        <f t="shared" si="22"/>
        <v>0</v>
      </c>
      <c r="V22" s="1979">
        <f t="shared" si="22"/>
        <v>0</v>
      </c>
      <c r="W22" s="2124">
        <f t="shared" si="22"/>
        <v>0</v>
      </c>
      <c r="X22" s="1979">
        <f t="shared" si="22"/>
        <v>0</v>
      </c>
      <c r="Y22" s="2124">
        <f t="shared" si="22"/>
        <v>0</v>
      </c>
      <c r="Z22" s="1979">
        <f t="shared" si="22"/>
        <v>0</v>
      </c>
      <c r="AA22" s="2124">
        <f t="shared" si="22"/>
        <v>0</v>
      </c>
      <c r="AB22" s="1979">
        <f t="shared" si="22"/>
        <v>0</v>
      </c>
      <c r="AC22" s="2124">
        <f t="shared" si="22"/>
        <v>0</v>
      </c>
      <c r="AD22" s="1979">
        <f t="shared" si="22"/>
        <v>0</v>
      </c>
      <c r="AE22" s="2124">
        <f t="shared" si="22"/>
        <v>0</v>
      </c>
      <c r="AF22" s="1979">
        <f t="shared" si="22"/>
        <v>0</v>
      </c>
      <c r="AG22" s="2124">
        <f t="shared" si="22"/>
        <v>0</v>
      </c>
      <c r="AH22" s="1979">
        <f t="shared" si="22"/>
        <v>0</v>
      </c>
      <c r="AI22" s="2124">
        <f t="shared" si="22"/>
        <v>0</v>
      </c>
      <c r="AJ22" s="1979">
        <f t="shared" si="22"/>
        <v>0</v>
      </c>
      <c r="AK22" s="2124">
        <f t="shared" si="22"/>
        <v>0</v>
      </c>
      <c r="AL22" s="2059">
        <f t="shared" si="22"/>
        <v>0</v>
      </c>
      <c r="AM22" s="2308">
        <f t="shared" si="22"/>
        <v>0</v>
      </c>
      <c r="AN22" s="2335">
        <f t="shared" si="22"/>
        <v>0</v>
      </c>
      <c r="AO22" s="2336">
        <f t="shared" si="22"/>
        <v>0</v>
      </c>
      <c r="AP22" s="2337">
        <f>SUM(AP12:AP21)</f>
        <v>0</v>
      </c>
      <c r="AQ22" s="2338">
        <f t="shared" si="22"/>
        <v>0</v>
      </c>
      <c r="AR22" s="2339">
        <f t="shared" si="22"/>
        <v>0</v>
      </c>
      <c r="AS22" s="2138">
        <f t="shared" si="22"/>
        <v>0</v>
      </c>
      <c r="AT22" s="1979">
        <f>SUM(AT12:AT21)</f>
        <v>0</v>
      </c>
      <c r="AU22" s="2124">
        <f>SUM(AU12:AU21)</f>
        <v>0</v>
      </c>
      <c r="AV22" s="2138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>
      <c r="A23" s="7790" t="s">
        <v>1056</v>
      </c>
      <c r="B23" s="7923"/>
      <c r="C23" s="2340">
        <f t="shared" si="10"/>
        <v>0</v>
      </c>
      <c r="D23" s="2341">
        <f t="shared" si="11"/>
        <v>0</v>
      </c>
      <c r="E23" s="2148">
        <f t="shared" si="11"/>
        <v>0</v>
      </c>
      <c r="F23" s="2027"/>
      <c r="G23" s="2342"/>
      <c r="H23" s="2027"/>
      <c r="I23" s="2342"/>
      <c r="J23" s="2027"/>
      <c r="K23" s="2164"/>
      <c r="L23" s="2027"/>
      <c r="M23" s="2164"/>
      <c r="N23" s="2027"/>
      <c r="O23" s="2164"/>
      <c r="P23" s="2027"/>
      <c r="Q23" s="2164"/>
      <c r="R23" s="2027"/>
      <c r="S23" s="2164"/>
      <c r="T23" s="2027"/>
      <c r="U23" s="2164"/>
      <c r="V23" s="2027"/>
      <c r="W23" s="2164"/>
      <c r="X23" s="2027"/>
      <c r="Y23" s="2164"/>
      <c r="Z23" s="2027"/>
      <c r="AA23" s="2164"/>
      <c r="AB23" s="2027"/>
      <c r="AC23" s="2164"/>
      <c r="AD23" s="2027"/>
      <c r="AE23" s="2164"/>
      <c r="AF23" s="2027"/>
      <c r="AG23" s="2164"/>
      <c r="AH23" s="2027"/>
      <c r="AI23" s="2164"/>
      <c r="AJ23" s="2027"/>
      <c r="AK23" s="2164"/>
      <c r="AL23" s="2343"/>
      <c r="AM23" s="2028"/>
      <c r="AN23" s="2344"/>
      <c r="AO23" s="2345"/>
      <c r="AP23" s="2260"/>
      <c r="AQ23" s="2346"/>
      <c r="AR23" s="2347"/>
      <c r="AS23" s="2342"/>
      <c r="AT23" s="2027"/>
      <c r="AU23" s="2164"/>
      <c r="AV23" s="2342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>
      <c r="A24" s="2042" t="s">
        <v>1057</v>
      </c>
      <c r="B24" s="2348" t="s">
        <v>1049</v>
      </c>
      <c r="C24" s="2236">
        <f t="shared" si="10"/>
        <v>0</v>
      </c>
      <c r="D24" s="2237">
        <f t="shared" si="11"/>
        <v>0</v>
      </c>
      <c r="E24" s="2349">
        <f t="shared" si="11"/>
        <v>0</v>
      </c>
      <c r="F24" s="2005"/>
      <c r="G24" s="2010"/>
      <c r="H24" s="2005"/>
      <c r="I24" s="2010"/>
      <c r="J24" s="2005"/>
      <c r="K24" s="2195"/>
      <c r="L24" s="2005"/>
      <c r="M24" s="2195"/>
      <c r="N24" s="2005"/>
      <c r="O24" s="2195"/>
      <c r="P24" s="2005"/>
      <c r="Q24" s="2195"/>
      <c r="R24" s="2005"/>
      <c r="S24" s="2195"/>
      <c r="T24" s="2005"/>
      <c r="U24" s="2195"/>
      <c r="V24" s="2005"/>
      <c r="W24" s="2195"/>
      <c r="X24" s="2005"/>
      <c r="Y24" s="2195"/>
      <c r="Z24" s="2005"/>
      <c r="AA24" s="2195"/>
      <c r="AB24" s="2005"/>
      <c r="AC24" s="2195"/>
      <c r="AD24" s="2005"/>
      <c r="AE24" s="2195"/>
      <c r="AF24" s="2005"/>
      <c r="AG24" s="2195"/>
      <c r="AH24" s="2005"/>
      <c r="AI24" s="2195"/>
      <c r="AJ24" s="2005"/>
      <c r="AK24" s="2195"/>
      <c r="AL24" s="2350"/>
      <c r="AM24" s="2009"/>
      <c r="AN24" s="2351"/>
      <c r="AO24" s="2352"/>
      <c r="AP24" s="2353"/>
      <c r="AQ24" s="2354"/>
      <c r="AR24" s="2355"/>
      <c r="AS24" s="2010"/>
      <c r="AT24" s="2005"/>
      <c r="AU24" s="2195"/>
      <c r="AV24" s="2010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>
      <c r="A25" s="7697" t="s">
        <v>1058</v>
      </c>
      <c r="B25" s="2356" t="s">
        <v>1049</v>
      </c>
      <c r="C25" s="2273">
        <f t="shared" si="10"/>
        <v>0</v>
      </c>
      <c r="D25" s="826">
        <f t="shared" si="11"/>
        <v>0</v>
      </c>
      <c r="E25" s="2143">
        <f t="shared" si="11"/>
        <v>0</v>
      </c>
      <c r="F25" s="2257"/>
      <c r="G25" s="2327"/>
      <c r="H25" s="2257"/>
      <c r="I25" s="2327"/>
      <c r="J25" s="2257"/>
      <c r="K25" s="2328"/>
      <c r="L25" s="2257"/>
      <c r="M25" s="2328"/>
      <c r="N25" s="2257"/>
      <c r="O25" s="2328"/>
      <c r="P25" s="2257"/>
      <c r="Q25" s="2328"/>
      <c r="R25" s="2257"/>
      <c r="S25" s="2328"/>
      <c r="T25" s="2257"/>
      <c r="U25" s="2328"/>
      <c r="V25" s="2257"/>
      <c r="W25" s="2328"/>
      <c r="X25" s="2257"/>
      <c r="Y25" s="2328"/>
      <c r="Z25" s="2257"/>
      <c r="AA25" s="2328"/>
      <c r="AB25" s="2257"/>
      <c r="AC25" s="2328"/>
      <c r="AD25" s="2257"/>
      <c r="AE25" s="2328"/>
      <c r="AF25" s="2257"/>
      <c r="AG25" s="2328"/>
      <c r="AH25" s="2257"/>
      <c r="AI25" s="2328"/>
      <c r="AJ25" s="2257"/>
      <c r="AK25" s="2328"/>
      <c r="AL25" s="2267"/>
      <c r="AM25" s="1931"/>
      <c r="AN25" s="2329"/>
      <c r="AO25" s="827"/>
      <c r="AP25" s="1424"/>
      <c r="AQ25" s="2320"/>
      <c r="AR25" s="2330"/>
      <c r="AS25" s="2327"/>
      <c r="AT25" s="2257"/>
      <c r="AU25" s="2328"/>
      <c r="AV25" s="2327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>
      <c r="A26" s="7698"/>
      <c r="B26" s="2357" t="s">
        <v>1059</v>
      </c>
      <c r="C26" s="858">
        <f t="shared" si="10"/>
        <v>0</v>
      </c>
      <c r="D26" s="186">
        <f t="shared" si="11"/>
        <v>0</v>
      </c>
      <c r="E26" s="2358">
        <f t="shared" si="11"/>
        <v>0</v>
      </c>
      <c r="F26" s="1179"/>
      <c r="G26" s="2359"/>
      <c r="H26" s="1179"/>
      <c r="I26" s="1110"/>
      <c r="J26" s="1179"/>
      <c r="K26" s="1110"/>
      <c r="L26" s="1179"/>
      <c r="M26" s="1110"/>
      <c r="N26" s="1179"/>
      <c r="O26" s="1183"/>
      <c r="P26" s="1179"/>
      <c r="Q26" s="2359"/>
      <c r="R26" s="2360"/>
      <c r="S26" s="1110"/>
      <c r="T26" s="1179"/>
      <c r="U26" s="1110"/>
      <c r="V26" s="1179"/>
      <c r="W26" s="1110"/>
      <c r="X26" s="1179"/>
      <c r="Y26" s="2359"/>
      <c r="Z26" s="1179"/>
      <c r="AA26" s="2359"/>
      <c r="AB26" s="1179"/>
      <c r="AC26" s="1110"/>
      <c r="AD26" s="1179"/>
      <c r="AE26" s="2359"/>
      <c r="AF26" s="1179"/>
      <c r="AG26" s="2359"/>
      <c r="AH26" s="1179"/>
      <c r="AI26" s="1110"/>
      <c r="AJ26" s="1179"/>
      <c r="AK26" s="1110"/>
      <c r="AL26" s="1186"/>
      <c r="AM26" s="1215"/>
      <c r="AN26" s="2361"/>
      <c r="AO26" s="1109"/>
      <c r="AP26" s="1421"/>
      <c r="AQ26" s="1284"/>
      <c r="AR26" s="2362"/>
      <c r="AS26" s="1183"/>
      <c r="AT26" s="1179"/>
      <c r="AU26" s="1110"/>
      <c r="AV26" s="1183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7668" t="s">
        <v>220</v>
      </c>
      <c r="B28" s="7668" t="s">
        <v>1061</v>
      </c>
      <c r="C28" s="7914" t="s">
        <v>1062</v>
      </c>
      <c r="D28" s="7717"/>
      <c r="E28" s="7914" t="s">
        <v>1063</v>
      </c>
      <c r="F28" s="7915"/>
      <c r="G28" s="7717"/>
      <c r="H28" s="7914" t="s">
        <v>348</v>
      </c>
      <c r="I28" s="7717"/>
      <c r="J28" s="7914" t="s">
        <v>331</v>
      </c>
      <c r="K28" s="7717"/>
      <c r="L28" s="7914" t="s">
        <v>94</v>
      </c>
      <c r="M28" s="7717"/>
      <c r="N28" s="7914" t="s">
        <v>44</v>
      </c>
      <c r="O28" s="7717"/>
      <c r="P28" s="7914" t="s">
        <v>45</v>
      </c>
      <c r="Q28" s="7717"/>
      <c r="R28" s="7919" t="s">
        <v>46</v>
      </c>
      <c r="S28" s="7924"/>
      <c r="T28" s="7919" t="s">
        <v>47</v>
      </c>
      <c r="U28" s="7924"/>
      <c r="V28" s="7919" t="s">
        <v>48</v>
      </c>
      <c r="W28" s="7924"/>
      <c r="X28" s="7919" t="s">
        <v>49</v>
      </c>
      <c r="Y28" s="7924"/>
      <c r="Z28" s="7919" t="s">
        <v>50</v>
      </c>
      <c r="AA28" s="7924"/>
      <c r="AB28" s="7919" t="s">
        <v>51</v>
      </c>
      <c r="AC28" s="7924"/>
      <c r="AD28" s="7919" t="s">
        <v>52</v>
      </c>
      <c r="AE28" s="7924"/>
      <c r="AF28" s="7919" t="s">
        <v>53</v>
      </c>
      <c r="AG28" s="7924"/>
      <c r="AH28" s="7919" t="s">
        <v>54</v>
      </c>
      <c r="AI28" s="7924"/>
      <c r="AJ28" s="7919" t="s">
        <v>55</v>
      </c>
      <c r="AK28" s="7924"/>
      <c r="AL28" s="7919" t="s">
        <v>56</v>
      </c>
      <c r="AM28" s="7924"/>
      <c r="AN28" s="7919" t="s">
        <v>57</v>
      </c>
      <c r="AO28" s="7703"/>
      <c r="AP28" s="7675" t="s">
        <v>36</v>
      </c>
      <c r="AQ28" s="7925" t="s">
        <v>37</v>
      </c>
      <c r="AR28" s="7925" t="s">
        <v>498</v>
      </c>
      <c r="AS28" s="7925" t="s">
        <v>35</v>
      </c>
      <c r="AT28" s="7925" t="s">
        <v>1064</v>
      </c>
      <c r="AU28" s="7682" t="s">
        <v>1065</v>
      </c>
    </row>
    <row r="29" spans="1:97" ht="40.5" customHeight="1">
      <c r="A29" s="7669"/>
      <c r="B29" s="7669"/>
      <c r="C29" s="2000" t="s">
        <v>1066</v>
      </c>
      <c r="D29" s="2000" t="s">
        <v>1067</v>
      </c>
      <c r="E29" s="2001" t="s">
        <v>79</v>
      </c>
      <c r="F29" s="2363" t="s">
        <v>58</v>
      </c>
      <c r="G29" s="2136" t="s">
        <v>59</v>
      </c>
      <c r="H29" s="2001" t="s">
        <v>58</v>
      </c>
      <c r="I29" s="2136" t="s">
        <v>59</v>
      </c>
      <c r="J29" s="2001" t="s">
        <v>58</v>
      </c>
      <c r="K29" s="2136" t="s">
        <v>59</v>
      </c>
      <c r="L29" s="2001" t="s">
        <v>58</v>
      </c>
      <c r="M29" s="2136" t="s">
        <v>59</v>
      </c>
      <c r="N29" s="2001" t="s">
        <v>58</v>
      </c>
      <c r="O29" s="2136" t="s">
        <v>59</v>
      </c>
      <c r="P29" s="2001" t="s">
        <v>58</v>
      </c>
      <c r="Q29" s="2136" t="s">
        <v>59</v>
      </c>
      <c r="R29" s="2001" t="s">
        <v>58</v>
      </c>
      <c r="S29" s="2136" t="s">
        <v>59</v>
      </c>
      <c r="T29" s="2001" t="s">
        <v>58</v>
      </c>
      <c r="U29" s="2140" t="s">
        <v>59</v>
      </c>
      <c r="V29" s="2001" t="s">
        <v>58</v>
      </c>
      <c r="W29" s="2136" t="s">
        <v>59</v>
      </c>
      <c r="X29" s="2001" t="s">
        <v>58</v>
      </c>
      <c r="Y29" s="2136" t="s">
        <v>59</v>
      </c>
      <c r="Z29" s="2001" t="s">
        <v>58</v>
      </c>
      <c r="AA29" s="2136" t="s">
        <v>59</v>
      </c>
      <c r="AB29" s="2001" t="s">
        <v>58</v>
      </c>
      <c r="AC29" s="2136" t="s">
        <v>59</v>
      </c>
      <c r="AD29" s="2001" t="s">
        <v>58</v>
      </c>
      <c r="AE29" s="2136" t="s">
        <v>59</v>
      </c>
      <c r="AF29" s="2001" t="s">
        <v>58</v>
      </c>
      <c r="AG29" s="2136" t="s">
        <v>59</v>
      </c>
      <c r="AH29" s="2001" t="s">
        <v>58</v>
      </c>
      <c r="AI29" s="2136" t="s">
        <v>59</v>
      </c>
      <c r="AJ29" s="2001" t="s">
        <v>58</v>
      </c>
      <c r="AK29" s="2136" t="s">
        <v>59</v>
      </c>
      <c r="AL29" s="2001" t="s">
        <v>58</v>
      </c>
      <c r="AM29" s="2136" t="s">
        <v>59</v>
      </c>
      <c r="AN29" s="2001" t="s">
        <v>58</v>
      </c>
      <c r="AO29" s="1971" t="s">
        <v>59</v>
      </c>
      <c r="AP29" s="7676"/>
      <c r="AQ29" s="7728"/>
      <c r="AR29" s="7728"/>
      <c r="AS29" s="7728"/>
      <c r="AT29" s="7728"/>
      <c r="AU29" s="7913"/>
    </row>
    <row r="30" spans="1:97">
      <c r="A30" s="2356" t="s">
        <v>1068</v>
      </c>
      <c r="B30" s="2364">
        <f>SUM(C30:D30)</f>
        <v>0</v>
      </c>
      <c r="C30" s="2327"/>
      <c r="D30" s="2365"/>
      <c r="E30" s="2366">
        <f>SUM(F30+G30)</f>
        <v>0</v>
      </c>
      <c r="F30" s="825">
        <f>SUM(H30+J30+L30+N30+P30+R30+T30+V30+X30+Z30+AB30+AD30+AF30+AH30+AJ30+AL30+AN30)</f>
        <v>0</v>
      </c>
      <c r="G30" s="2132">
        <f>SUM(I30+K30+M30+O30+Q30+S30+U30+W30+Y30+AA30+AC30+AE30+AG30+AI30+AK30+AM30+AO30)</f>
        <v>0</v>
      </c>
      <c r="H30" s="2257"/>
      <c r="I30" s="2327"/>
      <c r="J30" s="2257"/>
      <c r="K30" s="2328"/>
      <c r="L30" s="2257"/>
      <c r="M30" s="2328"/>
      <c r="N30" s="2257"/>
      <c r="O30" s="2328"/>
      <c r="P30" s="2257"/>
      <c r="Q30" s="2327"/>
      <c r="R30" s="2257"/>
      <c r="S30" s="2327"/>
      <c r="T30" s="2267"/>
      <c r="U30" s="2328"/>
      <c r="V30" s="2257"/>
      <c r="W30" s="2328"/>
      <c r="X30" s="2257"/>
      <c r="Y30" s="2328"/>
      <c r="Z30" s="2257"/>
      <c r="AA30" s="2327"/>
      <c r="AB30" s="2257"/>
      <c r="AC30" s="2327"/>
      <c r="AD30" s="2257"/>
      <c r="AE30" s="2328"/>
      <c r="AF30" s="2257"/>
      <c r="AG30" s="2327"/>
      <c r="AH30" s="2257"/>
      <c r="AI30" s="2327"/>
      <c r="AJ30" s="2257"/>
      <c r="AK30" s="2328"/>
      <c r="AL30" s="2257"/>
      <c r="AM30" s="2328"/>
      <c r="AN30" s="2267"/>
      <c r="AO30" s="1931"/>
      <c r="AP30" s="2367"/>
      <c r="AQ30" s="827"/>
      <c r="AR30" s="827"/>
      <c r="AS30" s="827"/>
      <c r="AT30" s="827"/>
      <c r="AU30" s="2327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>
      <c r="A31" s="2368" t="s">
        <v>1069</v>
      </c>
      <c r="B31" s="1259">
        <f>SUM(C31:D31)</f>
        <v>0</v>
      </c>
      <c r="C31" s="1183"/>
      <c r="D31" s="1214"/>
      <c r="E31" s="1370">
        <f>SUM(F31+G31)</f>
        <v>0</v>
      </c>
      <c r="F31" s="1349">
        <f>SUM(H31+J31+L31+N31+P31+R31+T31+V31+X31+Z31+AB31+AD31+AF31+AH31+AJ31+AL31+AN31)</f>
        <v>0</v>
      </c>
      <c r="G31" s="1336">
        <f>SUM(I31+K31+M31+O31+Q31+S31+U31+W31+Y31+AA31+AC31+AE31+AG31+AI31+AK31+AM31+AO31)</f>
        <v>0</v>
      </c>
      <c r="H31" s="1179"/>
      <c r="I31" s="1183"/>
      <c r="J31" s="1179"/>
      <c r="K31" s="1110"/>
      <c r="L31" s="1179"/>
      <c r="M31" s="1110"/>
      <c r="N31" s="1179"/>
      <c r="O31" s="1110"/>
      <c r="P31" s="1179"/>
      <c r="Q31" s="1183"/>
      <c r="R31" s="1179"/>
      <c r="S31" s="1183"/>
      <c r="T31" s="1186"/>
      <c r="U31" s="1110"/>
      <c r="V31" s="1179"/>
      <c r="W31" s="1110"/>
      <c r="X31" s="1179"/>
      <c r="Y31" s="1110"/>
      <c r="Z31" s="1179"/>
      <c r="AA31" s="1183"/>
      <c r="AB31" s="1179"/>
      <c r="AC31" s="1183"/>
      <c r="AD31" s="1179"/>
      <c r="AE31" s="1110"/>
      <c r="AF31" s="1179"/>
      <c r="AG31" s="1183"/>
      <c r="AH31" s="1179"/>
      <c r="AI31" s="1183"/>
      <c r="AJ31" s="1179"/>
      <c r="AK31" s="1110"/>
      <c r="AL31" s="1179"/>
      <c r="AM31" s="1110"/>
      <c r="AN31" s="1186"/>
      <c r="AO31" s="1215"/>
      <c r="AP31" s="1216"/>
      <c r="AQ31" s="1109"/>
      <c r="AR31" s="1109"/>
      <c r="AS31" s="1109"/>
      <c r="AT31" s="1109"/>
      <c r="AU31" s="1183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>
      <c r="A32" s="2369" t="s">
        <v>77</v>
      </c>
      <c r="B32" s="2036">
        <f t="shared" ref="B32:H32" si="24">SUM(B30:B31)</f>
        <v>0</v>
      </c>
      <c r="C32" s="2138">
        <f t="shared" si="24"/>
        <v>0</v>
      </c>
      <c r="D32" s="2036">
        <f t="shared" si="24"/>
        <v>0</v>
      </c>
      <c r="E32" s="2112">
        <f t="shared" si="24"/>
        <v>0</v>
      </c>
      <c r="F32" s="2112">
        <f t="shared" si="24"/>
        <v>0</v>
      </c>
      <c r="G32" s="2112">
        <f t="shared" si="24"/>
        <v>0</v>
      </c>
      <c r="H32" s="1979">
        <f t="shared" si="24"/>
        <v>0</v>
      </c>
      <c r="I32" s="2112">
        <f t="shared" ref="I32:AU32" si="25">SUM(I30:I31)</f>
        <v>0</v>
      </c>
      <c r="J32" s="1979">
        <f t="shared" si="25"/>
        <v>0</v>
      </c>
      <c r="K32" s="2112">
        <f t="shared" si="25"/>
        <v>0</v>
      </c>
      <c r="L32" s="1979">
        <f t="shared" si="25"/>
        <v>0</v>
      </c>
      <c r="M32" s="2112">
        <f t="shared" si="25"/>
        <v>0</v>
      </c>
      <c r="N32" s="1979">
        <f t="shared" si="25"/>
        <v>0</v>
      </c>
      <c r="O32" s="2112">
        <f t="shared" si="25"/>
        <v>0</v>
      </c>
      <c r="P32" s="1979">
        <f t="shared" si="25"/>
        <v>0</v>
      </c>
      <c r="Q32" s="2112">
        <f t="shared" si="25"/>
        <v>0</v>
      </c>
      <c r="R32" s="1979">
        <f t="shared" si="25"/>
        <v>0</v>
      </c>
      <c r="S32" s="2112">
        <f t="shared" si="25"/>
        <v>0</v>
      </c>
      <c r="T32" s="1979">
        <f t="shared" si="25"/>
        <v>0</v>
      </c>
      <c r="U32" s="2112">
        <f t="shared" si="25"/>
        <v>0</v>
      </c>
      <c r="V32" s="1979">
        <f t="shared" si="25"/>
        <v>0</v>
      </c>
      <c r="W32" s="2112">
        <f t="shared" si="25"/>
        <v>0</v>
      </c>
      <c r="X32" s="1979">
        <f t="shared" si="25"/>
        <v>0</v>
      </c>
      <c r="Y32" s="2112">
        <f t="shared" si="25"/>
        <v>0</v>
      </c>
      <c r="Z32" s="1979">
        <f t="shared" si="25"/>
        <v>0</v>
      </c>
      <c r="AA32" s="2112">
        <f t="shared" si="25"/>
        <v>0</v>
      </c>
      <c r="AB32" s="1979">
        <f t="shared" si="25"/>
        <v>0</v>
      </c>
      <c r="AC32" s="2112">
        <f t="shared" si="25"/>
        <v>0</v>
      </c>
      <c r="AD32" s="1979">
        <f t="shared" si="25"/>
        <v>0</v>
      </c>
      <c r="AE32" s="2112">
        <f t="shared" si="25"/>
        <v>0</v>
      </c>
      <c r="AF32" s="1979">
        <f t="shared" si="25"/>
        <v>0</v>
      </c>
      <c r="AG32" s="2112">
        <f t="shared" si="25"/>
        <v>0</v>
      </c>
      <c r="AH32" s="1979">
        <f t="shared" si="25"/>
        <v>0</v>
      </c>
      <c r="AI32" s="2112">
        <f t="shared" si="25"/>
        <v>0</v>
      </c>
      <c r="AJ32" s="1979">
        <f t="shared" si="25"/>
        <v>0</v>
      </c>
      <c r="AK32" s="2112">
        <f t="shared" si="25"/>
        <v>0</v>
      </c>
      <c r="AL32" s="1979">
        <f t="shared" si="25"/>
        <v>0</v>
      </c>
      <c r="AM32" s="2112">
        <f t="shared" si="25"/>
        <v>0</v>
      </c>
      <c r="AN32" s="1979">
        <f t="shared" si="25"/>
        <v>0</v>
      </c>
      <c r="AO32" s="2060">
        <f t="shared" si="25"/>
        <v>0</v>
      </c>
      <c r="AP32" s="2038">
        <f t="shared" si="25"/>
        <v>0</v>
      </c>
      <c r="AQ32" s="2336">
        <f t="shared" si="25"/>
        <v>0</v>
      </c>
      <c r="AR32" s="2336">
        <f t="shared" si="25"/>
        <v>0</v>
      </c>
      <c r="AS32" s="2336">
        <f t="shared" si="25"/>
        <v>0</v>
      </c>
      <c r="AT32" s="2336">
        <f t="shared" si="25"/>
        <v>0</v>
      </c>
      <c r="AU32" s="2138">
        <f t="shared" si="25"/>
        <v>0</v>
      </c>
    </row>
    <row r="33" spans="1:42" s="5" customFormat="1" ht="18" customHeight="1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7668" t="s">
        <v>220</v>
      </c>
      <c r="B34" s="7668" t="s">
        <v>1071</v>
      </c>
      <c r="C34" s="7914" t="s">
        <v>1072</v>
      </c>
      <c r="D34" s="7717"/>
      <c r="E34" s="7914" t="s">
        <v>1063</v>
      </c>
      <c r="F34" s="7915"/>
      <c r="G34" s="7717"/>
      <c r="H34" s="7948" t="s">
        <v>1073</v>
      </c>
      <c r="I34" s="7949"/>
      <c r="J34" s="7949"/>
      <c r="K34" s="7949"/>
      <c r="L34" s="7949"/>
      <c r="M34" s="7950"/>
    </row>
    <row r="35" spans="1:42" ht="42">
      <c r="A35" s="7669"/>
      <c r="B35" s="7669"/>
      <c r="C35" s="2001" t="s">
        <v>1066</v>
      </c>
      <c r="D35" s="2325" t="s">
        <v>1074</v>
      </c>
      <c r="E35" s="2001" t="s">
        <v>79</v>
      </c>
      <c r="F35" s="2363" t="s">
        <v>58</v>
      </c>
      <c r="G35" s="2370" t="s">
        <v>59</v>
      </c>
      <c r="H35" s="2034" t="s">
        <v>1075</v>
      </c>
      <c r="I35" s="2371" t="s">
        <v>1076</v>
      </c>
      <c r="J35" s="2371" t="s">
        <v>1077</v>
      </c>
      <c r="K35" s="2371" t="s">
        <v>1078</v>
      </c>
      <c r="L35" s="2371" t="s">
        <v>1079</v>
      </c>
      <c r="M35" s="2372" t="s">
        <v>1080</v>
      </c>
    </row>
    <row r="36" spans="1:42" ht="15" customHeight="1">
      <c r="A36" s="2356" t="s">
        <v>1068</v>
      </c>
      <c r="B36" s="2364">
        <f>SUM(C36:D36)</f>
        <v>0</v>
      </c>
      <c r="C36" s="2257"/>
      <c r="D36" s="2327"/>
      <c r="E36" s="2373">
        <f>SUM(F36:G36)</f>
        <v>0</v>
      </c>
      <c r="F36" s="2258"/>
      <c r="G36" s="2327"/>
      <c r="H36" s="2257"/>
      <c r="I36" s="827"/>
      <c r="J36" s="827"/>
      <c r="K36" s="827"/>
      <c r="L36" s="827"/>
      <c r="M36" s="2328"/>
    </row>
    <row r="37" spans="1:42" ht="15" customHeight="1">
      <c r="A37" s="1964" t="s">
        <v>1069</v>
      </c>
      <c r="B37" s="1965">
        <f>SUM(C37:D37)</f>
        <v>0</v>
      </c>
      <c r="C37" s="863"/>
      <c r="D37" s="2359"/>
      <c r="E37" s="860">
        <f>SUM(F37:G37)</f>
        <v>0</v>
      </c>
      <c r="F37" s="1425"/>
      <c r="G37" s="2359"/>
      <c r="H37" s="863"/>
      <c r="I37" s="155"/>
      <c r="J37" s="155"/>
      <c r="K37" s="155"/>
      <c r="L37" s="155"/>
      <c r="M37" s="183"/>
    </row>
    <row r="38" spans="1:42" ht="15" customHeight="1">
      <c r="A38" s="2369" t="s">
        <v>77</v>
      </c>
      <c r="B38" s="2036">
        <f t="shared" ref="B38:M38" si="26">SUM(B36:B37)</f>
        <v>0</v>
      </c>
      <c r="C38" s="2374">
        <f t="shared" si="26"/>
        <v>0</v>
      </c>
      <c r="D38" s="2375">
        <f t="shared" si="26"/>
        <v>0</v>
      </c>
      <c r="E38" s="2374">
        <f t="shared" si="26"/>
        <v>0</v>
      </c>
      <c r="F38" s="2376">
        <f t="shared" si="26"/>
        <v>0</v>
      </c>
      <c r="G38" s="2376">
        <f t="shared" si="26"/>
        <v>0</v>
      </c>
      <c r="H38" s="2374">
        <f t="shared" si="26"/>
        <v>0</v>
      </c>
      <c r="I38" s="2377">
        <f t="shared" si="26"/>
        <v>0</v>
      </c>
      <c r="J38" s="2377">
        <f t="shared" si="26"/>
        <v>0</v>
      </c>
      <c r="K38" s="2377">
        <f t="shared" si="26"/>
        <v>0</v>
      </c>
      <c r="L38" s="2377">
        <f t="shared" si="26"/>
        <v>0</v>
      </c>
      <c r="M38" s="2378">
        <f t="shared" si="26"/>
        <v>0</v>
      </c>
    </row>
    <row r="39" spans="1:42" s="5" customFormat="1" ht="18" customHeight="1">
      <c r="A39" s="13" t="s">
        <v>1081</v>
      </c>
      <c r="B39" s="1"/>
      <c r="C39" s="1"/>
    </row>
    <row r="40" spans="1:42">
      <c r="A40" s="2324" t="s">
        <v>220</v>
      </c>
      <c r="B40" s="1998" t="s">
        <v>27</v>
      </c>
      <c r="C40" s="1998" t="s">
        <v>459</v>
      </c>
    </row>
    <row r="41" spans="1:42">
      <c r="A41" s="7697" t="s">
        <v>1082</v>
      </c>
      <c r="B41" s="2348" t="s">
        <v>1059</v>
      </c>
      <c r="C41" s="2379"/>
    </row>
    <row r="42" spans="1:42">
      <c r="A42" s="7698"/>
      <c r="B42" s="1148" t="s">
        <v>1049</v>
      </c>
      <c r="C42" s="1211"/>
    </row>
    <row r="43" spans="1:42">
      <c r="A43" s="7697" t="s">
        <v>1083</v>
      </c>
      <c r="B43" s="2348" t="s">
        <v>1059</v>
      </c>
      <c r="C43" s="2379"/>
    </row>
    <row r="44" spans="1:42">
      <c r="A44" s="7698"/>
      <c r="B44" s="1207" t="s">
        <v>1049</v>
      </c>
      <c r="C44" s="1214"/>
    </row>
    <row r="45" spans="1:42" s="5" customFormat="1" ht="18" customHeight="1">
      <c r="A45" s="2" t="s">
        <v>1084</v>
      </c>
      <c r="B45" s="2380"/>
      <c r="C45" s="2380"/>
      <c r="D45" s="2381"/>
      <c r="E45" s="2381"/>
      <c r="F45" s="2381"/>
      <c r="G45" s="2381"/>
      <c r="H45" s="2381"/>
      <c r="I45" s="2381"/>
      <c r="J45" s="2381"/>
      <c r="K45" s="2381"/>
      <c r="L45" s="2382"/>
      <c r="M45" s="2383"/>
      <c r="N45" s="2384"/>
      <c r="O45" s="2385"/>
      <c r="P45" s="2385"/>
      <c r="Q45" s="2385"/>
      <c r="R45" s="2385"/>
      <c r="S45" s="2385"/>
      <c r="T45" s="2385"/>
      <c r="U45" s="2385"/>
      <c r="V45" s="2386"/>
      <c r="W45" s="2385"/>
      <c r="X45" s="2385"/>
      <c r="Y45" s="2385"/>
      <c r="Z45" s="2385"/>
      <c r="AA45" s="2385"/>
      <c r="AB45" s="2385"/>
      <c r="AC45" s="2385"/>
      <c r="AD45" s="2385"/>
      <c r="AE45" s="2385"/>
      <c r="AF45" s="2385"/>
      <c r="AG45" s="2385"/>
      <c r="AH45" s="2385"/>
      <c r="AI45" s="2385"/>
      <c r="AJ45" s="2385"/>
      <c r="AK45" s="2385"/>
      <c r="AL45" s="2385"/>
      <c r="AM45" s="2385"/>
      <c r="AN45" s="14"/>
      <c r="AO45" s="15"/>
      <c r="AP45" s="15"/>
    </row>
    <row r="46" spans="1:42" ht="15" customHeight="1">
      <c r="A46" s="7936" t="s">
        <v>280</v>
      </c>
      <c r="B46" s="7937"/>
      <c r="C46" s="7942" t="s">
        <v>459</v>
      </c>
      <c r="D46" s="7943"/>
      <c r="E46" s="7944"/>
      <c r="F46" s="7914" t="s">
        <v>101</v>
      </c>
      <c r="G46" s="7915"/>
      <c r="H46" s="7915"/>
      <c r="I46" s="7915"/>
      <c r="J46" s="7915"/>
      <c r="K46" s="7915"/>
      <c r="L46" s="7915"/>
      <c r="M46" s="7915"/>
      <c r="N46" s="7915"/>
      <c r="O46" s="7915"/>
      <c r="P46" s="7915"/>
      <c r="Q46" s="7915"/>
      <c r="R46" s="7915"/>
      <c r="S46" s="7915"/>
      <c r="T46" s="7915"/>
      <c r="U46" s="7915"/>
      <c r="V46" s="7915"/>
      <c r="W46" s="7915"/>
      <c r="X46" s="7915"/>
      <c r="Y46" s="7915"/>
      <c r="Z46" s="7915"/>
      <c r="AA46" s="7915"/>
      <c r="AB46" s="7915"/>
      <c r="AC46" s="7915"/>
      <c r="AD46" s="7915"/>
      <c r="AE46" s="7915"/>
      <c r="AF46" s="7915"/>
      <c r="AG46" s="7915"/>
      <c r="AH46" s="7915"/>
      <c r="AI46" s="7915"/>
      <c r="AJ46" s="7915"/>
      <c r="AK46" s="7672"/>
      <c r="AL46" s="7675" t="s">
        <v>609</v>
      </c>
      <c r="AM46" s="7925" t="s">
        <v>36</v>
      </c>
      <c r="AN46" s="7682" t="s">
        <v>37</v>
      </c>
    </row>
    <row r="47" spans="1:42">
      <c r="A47" s="7938"/>
      <c r="B47" s="7939"/>
      <c r="C47" s="7945"/>
      <c r="D47" s="7946"/>
      <c r="E47" s="7947"/>
      <c r="F47" s="7914" t="s">
        <v>331</v>
      </c>
      <c r="G47" s="7717"/>
      <c r="H47" s="7914" t="s">
        <v>94</v>
      </c>
      <c r="I47" s="7717"/>
      <c r="J47" s="7914" t="s">
        <v>44</v>
      </c>
      <c r="K47" s="7717"/>
      <c r="L47" s="7914" t="s">
        <v>45</v>
      </c>
      <c r="M47" s="7717"/>
      <c r="N47" s="7919" t="s">
        <v>46</v>
      </c>
      <c r="O47" s="7924"/>
      <c r="P47" s="7919" t="s">
        <v>47</v>
      </c>
      <c r="Q47" s="7924"/>
      <c r="R47" s="7919" t="s">
        <v>48</v>
      </c>
      <c r="S47" s="7924"/>
      <c r="T47" s="7919" t="s">
        <v>49</v>
      </c>
      <c r="U47" s="7924"/>
      <c r="V47" s="7919" t="s">
        <v>50</v>
      </c>
      <c r="W47" s="7924"/>
      <c r="X47" s="7919" t="s">
        <v>51</v>
      </c>
      <c r="Y47" s="7924"/>
      <c r="Z47" s="7919" t="s">
        <v>52</v>
      </c>
      <c r="AA47" s="7924"/>
      <c r="AB47" s="7919" t="s">
        <v>53</v>
      </c>
      <c r="AC47" s="7924"/>
      <c r="AD47" s="7919" t="s">
        <v>54</v>
      </c>
      <c r="AE47" s="7924"/>
      <c r="AF47" s="7919" t="s">
        <v>55</v>
      </c>
      <c r="AG47" s="7924"/>
      <c r="AH47" s="7919" t="s">
        <v>56</v>
      </c>
      <c r="AI47" s="7924"/>
      <c r="AJ47" s="7919" t="s">
        <v>57</v>
      </c>
      <c r="AK47" s="7703"/>
      <c r="AL47" s="7681"/>
      <c r="AM47" s="7926"/>
      <c r="AN47" s="7653"/>
    </row>
    <row r="48" spans="1:42">
      <c r="A48" s="7940"/>
      <c r="B48" s="7941"/>
      <c r="C48" s="2231" t="s">
        <v>79</v>
      </c>
      <c r="D48" s="2388" t="s">
        <v>58</v>
      </c>
      <c r="E48" s="2387" t="s">
        <v>59</v>
      </c>
      <c r="F48" s="2001" t="s">
        <v>58</v>
      </c>
      <c r="G48" s="2136" t="s">
        <v>59</v>
      </c>
      <c r="H48" s="2001" t="s">
        <v>58</v>
      </c>
      <c r="I48" s="2136" t="s">
        <v>59</v>
      </c>
      <c r="J48" s="2001" t="s">
        <v>58</v>
      </c>
      <c r="K48" s="2136" t="s">
        <v>59</v>
      </c>
      <c r="L48" s="2001" t="s">
        <v>58</v>
      </c>
      <c r="M48" s="2136" t="s">
        <v>59</v>
      </c>
      <c r="N48" s="2001" t="s">
        <v>58</v>
      </c>
      <c r="O48" s="2136" t="s">
        <v>59</v>
      </c>
      <c r="P48" s="2001" t="s">
        <v>58</v>
      </c>
      <c r="Q48" s="2136" t="s">
        <v>59</v>
      </c>
      <c r="R48" s="2001" t="s">
        <v>58</v>
      </c>
      <c r="S48" s="2136" t="s">
        <v>59</v>
      </c>
      <c r="T48" s="2001" t="s">
        <v>58</v>
      </c>
      <c r="U48" s="2136" t="s">
        <v>59</v>
      </c>
      <c r="V48" s="2001" t="s">
        <v>58</v>
      </c>
      <c r="W48" s="2136" t="s">
        <v>59</v>
      </c>
      <c r="X48" s="2001" t="s">
        <v>58</v>
      </c>
      <c r="Y48" s="2136" t="s">
        <v>59</v>
      </c>
      <c r="Z48" s="2001" t="s">
        <v>58</v>
      </c>
      <c r="AA48" s="2136" t="s">
        <v>59</v>
      </c>
      <c r="AB48" s="2001" t="s">
        <v>58</v>
      </c>
      <c r="AC48" s="2136" t="s">
        <v>59</v>
      </c>
      <c r="AD48" s="2001" t="s">
        <v>58</v>
      </c>
      <c r="AE48" s="2136" t="s">
        <v>59</v>
      </c>
      <c r="AF48" s="2001" t="s">
        <v>58</v>
      </c>
      <c r="AG48" s="2136" t="s">
        <v>59</v>
      </c>
      <c r="AH48" s="2001" t="s">
        <v>58</v>
      </c>
      <c r="AI48" s="2136" t="s">
        <v>59</v>
      </c>
      <c r="AJ48" s="2002" t="s">
        <v>58</v>
      </c>
      <c r="AK48" s="1971" t="s">
        <v>59</v>
      </c>
      <c r="AL48" s="7676"/>
      <c r="AM48" s="7728"/>
      <c r="AN48" s="7913"/>
    </row>
    <row r="49" spans="1:91">
      <c r="A49" s="2389" t="s">
        <v>927</v>
      </c>
      <c r="B49" s="2389" t="s">
        <v>1085</v>
      </c>
      <c r="C49" s="2273">
        <f>SUM(D49+E49)</f>
        <v>0</v>
      </c>
      <c r="D49" s="826">
        <f>SUM(F49+H49+J49+L49+N49+P49+R49+T49+V49+X49+Z49+AB49+AD49+AF49+AH49+AJ49)</f>
        <v>0</v>
      </c>
      <c r="E49" s="2143">
        <f>SUM(G49+I49+K49+M49+O49+Q49+S49+U49+W49+Y49+AA49+AC49+AE49+AG49+AI49+AK49)</f>
        <v>0</v>
      </c>
      <c r="F49" s="2257"/>
      <c r="G49" s="2258"/>
      <c r="H49" s="2257"/>
      <c r="I49" s="2258"/>
      <c r="J49" s="2257"/>
      <c r="K49" s="2328"/>
      <c r="L49" s="2257"/>
      <c r="M49" s="2328"/>
      <c r="N49" s="2267"/>
      <c r="O49" s="2328"/>
      <c r="P49" s="2267"/>
      <c r="Q49" s="2328"/>
      <c r="R49" s="2267"/>
      <c r="S49" s="2328"/>
      <c r="T49" s="2267"/>
      <c r="U49" s="2328"/>
      <c r="V49" s="2267"/>
      <c r="W49" s="2328"/>
      <c r="X49" s="2267"/>
      <c r="Y49" s="2328"/>
      <c r="Z49" s="2267"/>
      <c r="AA49" s="2328"/>
      <c r="AB49" s="2267"/>
      <c r="AC49" s="2328"/>
      <c r="AD49" s="2267"/>
      <c r="AE49" s="2328"/>
      <c r="AF49" s="2267"/>
      <c r="AG49" s="2328"/>
      <c r="AH49" s="2267"/>
      <c r="AI49" s="2328"/>
      <c r="AJ49" s="2390"/>
      <c r="AK49" s="1931"/>
      <c r="AL49" s="2391"/>
      <c r="AM49" s="828"/>
      <c r="AN49" s="2392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>
      <c r="A50" s="2238" t="s">
        <v>1086</v>
      </c>
      <c r="B50" s="2238" t="s">
        <v>1085</v>
      </c>
      <c r="C50" s="858">
        <f>SUM(D50+E50)</f>
        <v>0</v>
      </c>
      <c r="D50" s="186">
        <f>SUM(F50+H50+J50+L50+N50+P50+R50+T50+V50+X50+Z50+AB50+AD50+AF50+AH50+AJ50)</f>
        <v>0</v>
      </c>
      <c r="E50" s="2393">
        <f>SUM(G50+I50+K50+M50+O50+Q50+S50+U50+W50+Y50+AA50+AC50+AE50+AG50+AI50+AK50)</f>
        <v>0</v>
      </c>
      <c r="F50" s="863"/>
      <c r="G50" s="1425"/>
      <c r="H50" s="863"/>
      <c r="I50" s="1425"/>
      <c r="J50" s="863"/>
      <c r="K50" s="183"/>
      <c r="L50" s="863"/>
      <c r="M50" s="183"/>
      <c r="N50" s="2360"/>
      <c r="O50" s="183"/>
      <c r="P50" s="2360"/>
      <c r="Q50" s="183"/>
      <c r="R50" s="2360"/>
      <c r="S50" s="183"/>
      <c r="T50" s="2360"/>
      <c r="U50" s="183"/>
      <c r="V50" s="2360"/>
      <c r="W50" s="183"/>
      <c r="X50" s="2360"/>
      <c r="Y50" s="183"/>
      <c r="Z50" s="2360"/>
      <c r="AA50" s="183"/>
      <c r="AB50" s="2360"/>
      <c r="AC50" s="183"/>
      <c r="AD50" s="2360"/>
      <c r="AE50" s="183"/>
      <c r="AF50" s="2360"/>
      <c r="AG50" s="183"/>
      <c r="AH50" s="2360"/>
      <c r="AI50" s="183"/>
      <c r="AJ50" s="2394"/>
      <c r="AK50" s="176"/>
      <c r="AL50" s="187"/>
      <c r="AM50" s="188"/>
      <c r="AN50" s="2395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>
      <c r="A51" s="7951" t="s">
        <v>1087</v>
      </c>
      <c r="B51" s="7951"/>
      <c r="C51" s="7951"/>
      <c r="D51" s="7951"/>
      <c r="E51" s="7951"/>
      <c r="F51" s="7951"/>
      <c r="G51" s="7951"/>
      <c r="H51" s="7951"/>
      <c r="I51" s="7951"/>
      <c r="J51" s="7951"/>
      <c r="K51" s="7951"/>
      <c r="L51" s="7951"/>
      <c r="M51" s="7951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>
      <c r="A52" s="7936" t="s">
        <v>220</v>
      </c>
      <c r="B52" s="7937"/>
      <c r="C52" s="7943" t="s">
        <v>459</v>
      </c>
      <c r="D52" s="7943"/>
      <c r="E52" s="7944"/>
      <c r="F52" s="7952" t="s">
        <v>101</v>
      </c>
      <c r="G52" s="7953"/>
      <c r="H52" s="7953"/>
      <c r="I52" s="7953"/>
      <c r="J52" s="7953"/>
      <c r="K52" s="7953"/>
      <c r="L52" s="7953"/>
      <c r="M52" s="7953"/>
      <c r="N52" s="7953"/>
      <c r="O52" s="7953"/>
      <c r="P52" s="7953"/>
      <c r="Q52" s="7953"/>
      <c r="R52" s="7953"/>
      <c r="S52" s="7953"/>
      <c r="T52" s="7953"/>
      <c r="U52" s="7953"/>
      <c r="V52" s="7953"/>
      <c r="W52" s="7953"/>
      <c r="X52" s="7953"/>
      <c r="Y52" s="7953"/>
      <c r="Z52" s="7953"/>
      <c r="AA52" s="7953"/>
      <c r="AB52" s="7953"/>
      <c r="AC52" s="7953"/>
      <c r="AD52" s="7953"/>
      <c r="AE52" s="7953"/>
      <c r="AF52" s="7953"/>
      <c r="AG52" s="7953"/>
      <c r="AH52" s="7953"/>
      <c r="AI52" s="7953"/>
      <c r="AJ52" s="7953"/>
      <c r="AK52" s="7954"/>
      <c r="AL52" s="7675" t="s">
        <v>36</v>
      </c>
      <c r="AM52" s="7682" t="s">
        <v>37</v>
      </c>
    </row>
    <row r="53" spans="1:91">
      <c r="A53" s="7938"/>
      <c r="B53" s="7939"/>
      <c r="C53" s="7946"/>
      <c r="D53" s="7946"/>
      <c r="E53" s="7947"/>
      <c r="F53" s="7914" t="s">
        <v>331</v>
      </c>
      <c r="G53" s="7717"/>
      <c r="H53" s="7914" t="s">
        <v>94</v>
      </c>
      <c r="I53" s="7717"/>
      <c r="J53" s="7914" t="s">
        <v>44</v>
      </c>
      <c r="K53" s="7717"/>
      <c r="L53" s="7914" t="s">
        <v>45</v>
      </c>
      <c r="M53" s="7717"/>
      <c r="N53" s="7919" t="s">
        <v>46</v>
      </c>
      <c r="O53" s="7924"/>
      <c r="P53" s="7919" t="s">
        <v>47</v>
      </c>
      <c r="Q53" s="7924"/>
      <c r="R53" s="7919" t="s">
        <v>48</v>
      </c>
      <c r="S53" s="7924"/>
      <c r="T53" s="7919" t="s">
        <v>49</v>
      </c>
      <c r="U53" s="7924"/>
      <c r="V53" s="7919" t="s">
        <v>50</v>
      </c>
      <c r="W53" s="7924"/>
      <c r="X53" s="7919" t="s">
        <v>51</v>
      </c>
      <c r="Y53" s="7924"/>
      <c r="Z53" s="7919" t="s">
        <v>52</v>
      </c>
      <c r="AA53" s="7924"/>
      <c r="AB53" s="7919" t="s">
        <v>53</v>
      </c>
      <c r="AC53" s="7924"/>
      <c r="AD53" s="7919" t="s">
        <v>54</v>
      </c>
      <c r="AE53" s="7924"/>
      <c r="AF53" s="7919" t="s">
        <v>55</v>
      </c>
      <c r="AG53" s="7924"/>
      <c r="AH53" s="7919" t="s">
        <v>56</v>
      </c>
      <c r="AI53" s="7924"/>
      <c r="AJ53" s="7919" t="s">
        <v>57</v>
      </c>
      <c r="AK53" s="7703"/>
      <c r="AL53" s="7681"/>
      <c r="AM53" s="7653"/>
    </row>
    <row r="54" spans="1:91">
      <c r="A54" s="7940"/>
      <c r="B54" s="7941"/>
      <c r="C54" s="2233" t="s">
        <v>79</v>
      </c>
      <c r="D54" s="2398" t="s">
        <v>58</v>
      </c>
      <c r="E54" s="2399" t="s">
        <v>59</v>
      </c>
      <c r="F54" s="2024" t="s">
        <v>58</v>
      </c>
      <c r="G54" s="1997" t="s">
        <v>59</v>
      </c>
      <c r="H54" s="2024" t="s">
        <v>58</v>
      </c>
      <c r="I54" s="1997" t="s">
        <v>59</v>
      </c>
      <c r="J54" s="2024" t="s">
        <v>58</v>
      </c>
      <c r="K54" s="1997" t="s">
        <v>59</v>
      </c>
      <c r="L54" s="2024" t="s">
        <v>58</v>
      </c>
      <c r="M54" s="1997" t="s">
        <v>59</v>
      </c>
      <c r="N54" s="2024" t="s">
        <v>58</v>
      </c>
      <c r="O54" s="1997" t="s">
        <v>59</v>
      </c>
      <c r="P54" s="2024" t="s">
        <v>58</v>
      </c>
      <c r="Q54" s="1997" t="s">
        <v>59</v>
      </c>
      <c r="R54" s="2024" t="s">
        <v>58</v>
      </c>
      <c r="S54" s="1997" t="s">
        <v>59</v>
      </c>
      <c r="T54" s="2024" t="s">
        <v>58</v>
      </c>
      <c r="U54" s="1997" t="s">
        <v>59</v>
      </c>
      <c r="V54" s="2024" t="s">
        <v>58</v>
      </c>
      <c r="W54" s="1997" t="s">
        <v>59</v>
      </c>
      <c r="X54" s="2024" t="s">
        <v>58</v>
      </c>
      <c r="Y54" s="1997" t="s">
        <v>59</v>
      </c>
      <c r="Z54" s="2024" t="s">
        <v>58</v>
      </c>
      <c r="AA54" s="1997" t="s">
        <v>59</v>
      </c>
      <c r="AB54" s="2024" t="s">
        <v>58</v>
      </c>
      <c r="AC54" s="1997" t="s">
        <v>59</v>
      </c>
      <c r="AD54" s="2024" t="s">
        <v>58</v>
      </c>
      <c r="AE54" s="1997" t="s">
        <v>59</v>
      </c>
      <c r="AF54" s="2024" t="s">
        <v>58</v>
      </c>
      <c r="AG54" s="1997" t="s">
        <v>59</v>
      </c>
      <c r="AH54" s="2024" t="s">
        <v>58</v>
      </c>
      <c r="AI54" s="1997" t="s">
        <v>59</v>
      </c>
      <c r="AJ54" s="27" t="s">
        <v>58</v>
      </c>
      <c r="AK54" s="1092" t="s">
        <v>59</v>
      </c>
      <c r="AL54" s="7676"/>
      <c r="AM54" s="7913"/>
    </row>
    <row r="55" spans="1:91">
      <c r="A55" s="7833" t="s">
        <v>1088</v>
      </c>
      <c r="B55" s="2400" t="s">
        <v>64</v>
      </c>
      <c r="C55" s="2273">
        <f>SUM(D55+E55)</f>
        <v>0</v>
      </c>
      <c r="D55" s="826">
        <f t="shared" ref="D55:E60" si="27">SUM(F55+H55+J55+L55+N55+P55+R55+T55+V55+X55+Z55+AB55+AD55+AF55+AH55+AJ55)</f>
        <v>0</v>
      </c>
      <c r="E55" s="2143">
        <f t="shared" si="27"/>
        <v>0</v>
      </c>
      <c r="F55" s="2257"/>
      <c r="G55" s="2327"/>
      <c r="H55" s="2257"/>
      <c r="I55" s="2328"/>
      <c r="J55" s="2257"/>
      <c r="K55" s="2328"/>
      <c r="L55" s="2257"/>
      <c r="M55" s="2328"/>
      <c r="N55" s="2267"/>
      <c r="O55" s="2328"/>
      <c r="P55" s="2267"/>
      <c r="Q55" s="2328"/>
      <c r="R55" s="2267"/>
      <c r="S55" s="2328"/>
      <c r="T55" s="2267"/>
      <c r="U55" s="2328"/>
      <c r="V55" s="2267"/>
      <c r="W55" s="2328"/>
      <c r="X55" s="2267"/>
      <c r="Y55" s="2328"/>
      <c r="Z55" s="2267"/>
      <c r="AA55" s="2328"/>
      <c r="AB55" s="2267"/>
      <c r="AC55" s="2328"/>
      <c r="AD55" s="2267"/>
      <c r="AE55" s="2328"/>
      <c r="AF55" s="2267"/>
      <c r="AG55" s="2328"/>
      <c r="AH55" s="2267"/>
      <c r="AI55" s="2328"/>
      <c r="AJ55" s="2267"/>
      <c r="AK55" s="1931"/>
      <c r="AL55" s="2391"/>
      <c r="AM55" s="2392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>
      <c r="A56" s="7955"/>
      <c r="B56" s="2401" t="s">
        <v>1059</v>
      </c>
      <c r="C56" s="1245">
        <f t="shared" ref="C56:C76" si="31">SUM(D56+E56)</f>
        <v>0</v>
      </c>
      <c r="D56" s="2331">
        <f t="shared" si="27"/>
        <v>0</v>
      </c>
      <c r="E56" s="1162">
        <f t="shared" si="27"/>
        <v>0</v>
      </c>
      <c r="F56" s="1163"/>
      <c r="G56" s="1164"/>
      <c r="H56" s="1163"/>
      <c r="I56" s="877"/>
      <c r="J56" s="1163"/>
      <c r="K56" s="877"/>
      <c r="L56" s="1163"/>
      <c r="M56" s="877"/>
      <c r="N56" s="1166"/>
      <c r="O56" s="877"/>
      <c r="P56" s="1166"/>
      <c r="Q56" s="877"/>
      <c r="R56" s="1166"/>
      <c r="S56" s="877"/>
      <c r="T56" s="1166"/>
      <c r="U56" s="877"/>
      <c r="V56" s="1166"/>
      <c r="W56" s="877"/>
      <c r="X56" s="1166"/>
      <c r="Y56" s="877"/>
      <c r="Z56" s="1166"/>
      <c r="AA56" s="877"/>
      <c r="AB56" s="1166"/>
      <c r="AC56" s="877"/>
      <c r="AD56" s="1166"/>
      <c r="AE56" s="877"/>
      <c r="AF56" s="1166"/>
      <c r="AG56" s="877"/>
      <c r="AH56" s="1166"/>
      <c r="AI56" s="877"/>
      <c r="AJ56" s="1166"/>
      <c r="AK56" s="1920"/>
      <c r="AL56" s="1104"/>
      <c r="AM56" s="1266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>
      <c r="A57" s="7955"/>
      <c r="B57" s="2401" t="s">
        <v>1049</v>
      </c>
      <c r="C57" s="1245">
        <f t="shared" si="31"/>
        <v>0</v>
      </c>
      <c r="D57" s="2331">
        <f t="shared" si="27"/>
        <v>0</v>
      </c>
      <c r="E57" s="1162">
        <f t="shared" si="27"/>
        <v>0</v>
      </c>
      <c r="F57" s="1163"/>
      <c r="G57" s="1164"/>
      <c r="H57" s="1163"/>
      <c r="I57" s="877"/>
      <c r="J57" s="1163"/>
      <c r="K57" s="877"/>
      <c r="L57" s="1163"/>
      <c r="M57" s="877"/>
      <c r="N57" s="1166"/>
      <c r="O57" s="877"/>
      <c r="P57" s="1166"/>
      <c r="Q57" s="877"/>
      <c r="R57" s="1166"/>
      <c r="S57" s="877"/>
      <c r="T57" s="1166"/>
      <c r="U57" s="877"/>
      <c r="V57" s="1166"/>
      <c r="W57" s="877"/>
      <c r="X57" s="1166"/>
      <c r="Y57" s="877"/>
      <c r="Z57" s="1166"/>
      <c r="AA57" s="877"/>
      <c r="AB57" s="1166"/>
      <c r="AC57" s="877"/>
      <c r="AD57" s="1166"/>
      <c r="AE57" s="877"/>
      <c r="AF57" s="1166"/>
      <c r="AG57" s="877"/>
      <c r="AH57" s="1166"/>
      <c r="AI57" s="877"/>
      <c r="AJ57" s="1166"/>
      <c r="AK57" s="1920"/>
      <c r="AL57" s="1104"/>
      <c r="AM57" s="1266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>
      <c r="A58" s="7955"/>
      <c r="B58" s="2401" t="s">
        <v>1089</v>
      </c>
      <c r="C58" s="1245">
        <f t="shared" si="31"/>
        <v>0</v>
      </c>
      <c r="D58" s="2331">
        <f t="shared" si="27"/>
        <v>0</v>
      </c>
      <c r="E58" s="1162">
        <f t="shared" si="27"/>
        <v>0</v>
      </c>
      <c r="F58" s="1163"/>
      <c r="G58" s="1164"/>
      <c r="H58" s="1163"/>
      <c r="I58" s="877"/>
      <c r="J58" s="1163"/>
      <c r="K58" s="877"/>
      <c r="L58" s="1163"/>
      <c r="M58" s="877"/>
      <c r="N58" s="1166"/>
      <c r="O58" s="877"/>
      <c r="P58" s="1166"/>
      <c r="Q58" s="877"/>
      <c r="R58" s="1166"/>
      <c r="S58" s="877"/>
      <c r="T58" s="1166"/>
      <c r="U58" s="877"/>
      <c r="V58" s="1166"/>
      <c r="W58" s="877"/>
      <c r="X58" s="1166"/>
      <c r="Y58" s="877"/>
      <c r="Z58" s="1166"/>
      <c r="AA58" s="877"/>
      <c r="AB58" s="1166"/>
      <c r="AC58" s="877"/>
      <c r="AD58" s="1166"/>
      <c r="AE58" s="877"/>
      <c r="AF58" s="1166"/>
      <c r="AG58" s="877"/>
      <c r="AH58" s="1166"/>
      <c r="AI58" s="877"/>
      <c r="AJ58" s="1166"/>
      <c r="AK58" s="1920"/>
      <c r="AL58" s="1104"/>
      <c r="AM58" s="1266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>
      <c r="A59" s="7955"/>
      <c r="B59" s="2401" t="s">
        <v>1050</v>
      </c>
      <c r="C59" s="1245">
        <f t="shared" si="31"/>
        <v>0</v>
      </c>
      <c r="D59" s="2331">
        <f t="shared" si="27"/>
        <v>0</v>
      </c>
      <c r="E59" s="1162">
        <f t="shared" si="27"/>
        <v>0</v>
      </c>
      <c r="F59" s="1163"/>
      <c r="G59" s="1164"/>
      <c r="H59" s="1163"/>
      <c r="I59" s="877"/>
      <c r="J59" s="1163"/>
      <c r="K59" s="877"/>
      <c r="L59" s="1163"/>
      <c r="M59" s="877"/>
      <c r="N59" s="1166"/>
      <c r="O59" s="877"/>
      <c r="P59" s="1166"/>
      <c r="Q59" s="877"/>
      <c r="R59" s="1166"/>
      <c r="S59" s="877"/>
      <c r="T59" s="1166"/>
      <c r="U59" s="877"/>
      <c r="V59" s="1166"/>
      <c r="W59" s="877"/>
      <c r="X59" s="1166"/>
      <c r="Y59" s="877"/>
      <c r="Z59" s="1166"/>
      <c r="AA59" s="877"/>
      <c r="AB59" s="1166"/>
      <c r="AC59" s="877"/>
      <c r="AD59" s="1166"/>
      <c r="AE59" s="877"/>
      <c r="AF59" s="1166"/>
      <c r="AG59" s="877"/>
      <c r="AH59" s="1166"/>
      <c r="AI59" s="877"/>
      <c r="AJ59" s="1166"/>
      <c r="AK59" s="1920"/>
      <c r="AL59" s="1104"/>
      <c r="AM59" s="1266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>
      <c r="A60" s="7834"/>
      <c r="B60" s="2402" t="s">
        <v>1090</v>
      </c>
      <c r="C60" s="1243">
        <f t="shared" si="31"/>
        <v>0</v>
      </c>
      <c r="D60" s="1244">
        <f t="shared" si="27"/>
        <v>0</v>
      </c>
      <c r="E60" s="1169">
        <f t="shared" si="27"/>
        <v>0</v>
      </c>
      <c r="F60" s="1179"/>
      <c r="G60" s="1183"/>
      <c r="H60" s="1179"/>
      <c r="I60" s="1110"/>
      <c r="J60" s="1179"/>
      <c r="K60" s="1110"/>
      <c r="L60" s="1179"/>
      <c r="M60" s="1110"/>
      <c r="N60" s="1186"/>
      <c r="O60" s="1110"/>
      <c r="P60" s="1186"/>
      <c r="Q60" s="1110"/>
      <c r="R60" s="1186"/>
      <c r="S60" s="1110"/>
      <c r="T60" s="1186"/>
      <c r="U60" s="1110"/>
      <c r="V60" s="1186"/>
      <c r="W60" s="1110"/>
      <c r="X60" s="1186"/>
      <c r="Y60" s="1110"/>
      <c r="Z60" s="1186"/>
      <c r="AA60" s="1110"/>
      <c r="AB60" s="1186"/>
      <c r="AC60" s="1110"/>
      <c r="AD60" s="1186"/>
      <c r="AE60" s="1110"/>
      <c r="AF60" s="1186"/>
      <c r="AG60" s="1110"/>
      <c r="AH60" s="1186"/>
      <c r="AI60" s="1110"/>
      <c r="AJ60" s="1186"/>
      <c r="AK60" s="1215"/>
      <c r="AL60" s="1341"/>
      <c r="AM60" s="1268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>
      <c r="A61" s="7833" t="s">
        <v>1091</v>
      </c>
      <c r="B61" s="2400" t="s">
        <v>1049</v>
      </c>
      <c r="C61" s="2273">
        <f t="shared" si="31"/>
        <v>0</v>
      </c>
      <c r="D61" s="826">
        <f t="shared" ref="D61:E66" si="34">SUM(H61+J61+L61)</f>
        <v>0</v>
      </c>
      <c r="E61" s="2143">
        <f t="shared" si="34"/>
        <v>0</v>
      </c>
      <c r="F61" s="2403"/>
      <c r="G61" s="2404"/>
      <c r="H61" s="2257"/>
      <c r="I61" s="2328"/>
      <c r="J61" s="2257"/>
      <c r="K61" s="2328"/>
      <c r="L61" s="2257"/>
      <c r="M61" s="2328"/>
      <c r="N61" s="2405"/>
      <c r="O61" s="2406"/>
      <c r="P61" s="2405"/>
      <c r="Q61" s="2406"/>
      <c r="R61" s="2405"/>
      <c r="S61" s="2406"/>
      <c r="T61" s="2405"/>
      <c r="U61" s="2406"/>
      <c r="V61" s="2405"/>
      <c r="W61" s="2406"/>
      <c r="X61" s="2405"/>
      <c r="Y61" s="2406"/>
      <c r="Z61" s="2405"/>
      <c r="AA61" s="2406"/>
      <c r="AB61" s="2405"/>
      <c r="AC61" s="2406"/>
      <c r="AD61" s="2405"/>
      <c r="AE61" s="2406"/>
      <c r="AF61" s="2405"/>
      <c r="AG61" s="2406"/>
      <c r="AH61" s="2403"/>
      <c r="AI61" s="2406"/>
      <c r="AJ61" s="2405"/>
      <c r="AK61" s="2407"/>
      <c r="AL61" s="2391"/>
      <c r="AM61" s="2392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>
      <c r="A62" s="7834"/>
      <c r="B62" s="2401" t="s">
        <v>1050</v>
      </c>
      <c r="C62" s="1243">
        <f t="shared" si="31"/>
        <v>0</v>
      </c>
      <c r="D62" s="1244">
        <f t="shared" si="34"/>
        <v>0</v>
      </c>
      <c r="E62" s="1169">
        <f t="shared" si="34"/>
        <v>0</v>
      </c>
      <c r="F62" s="1303"/>
      <c r="G62" s="1305"/>
      <c r="H62" s="1179"/>
      <c r="I62" s="1110"/>
      <c r="J62" s="1179"/>
      <c r="K62" s="1110"/>
      <c r="L62" s="1179"/>
      <c r="M62" s="1110"/>
      <c r="N62" s="2261"/>
      <c r="O62" s="1314"/>
      <c r="P62" s="2261"/>
      <c r="Q62" s="1314"/>
      <c r="R62" s="2261"/>
      <c r="S62" s="1314"/>
      <c r="T62" s="2261"/>
      <c r="U62" s="1314"/>
      <c r="V62" s="2261"/>
      <c r="W62" s="1314"/>
      <c r="X62" s="2261"/>
      <c r="Y62" s="1314"/>
      <c r="Z62" s="2261"/>
      <c r="AA62" s="1314"/>
      <c r="AB62" s="2261"/>
      <c r="AC62" s="1314"/>
      <c r="AD62" s="2261"/>
      <c r="AE62" s="1314"/>
      <c r="AF62" s="2261"/>
      <c r="AG62" s="1314"/>
      <c r="AH62" s="1303"/>
      <c r="AI62" s="1314"/>
      <c r="AJ62" s="2261"/>
      <c r="AK62" s="1315"/>
      <c r="AL62" s="1341"/>
      <c r="AM62" s="1268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>
      <c r="A63" s="7833" t="s">
        <v>1092</v>
      </c>
      <c r="B63" s="2400" t="s">
        <v>64</v>
      </c>
      <c r="C63" s="2273">
        <f t="shared" si="31"/>
        <v>0</v>
      </c>
      <c r="D63" s="826">
        <f t="shared" si="34"/>
        <v>0</v>
      </c>
      <c r="E63" s="2143">
        <f t="shared" si="34"/>
        <v>0</v>
      </c>
      <c r="F63" s="2403"/>
      <c r="G63" s="2404"/>
      <c r="H63" s="2257"/>
      <c r="I63" s="2328"/>
      <c r="J63" s="2257"/>
      <c r="K63" s="2328"/>
      <c r="L63" s="2257"/>
      <c r="M63" s="2328"/>
      <c r="N63" s="2405"/>
      <c r="O63" s="2406"/>
      <c r="P63" s="2405"/>
      <c r="Q63" s="2406"/>
      <c r="R63" s="2405"/>
      <c r="S63" s="2406"/>
      <c r="T63" s="2405"/>
      <c r="U63" s="2406"/>
      <c r="V63" s="2405"/>
      <c r="W63" s="2406"/>
      <c r="X63" s="2405"/>
      <c r="Y63" s="2406"/>
      <c r="Z63" s="2405"/>
      <c r="AA63" s="2406"/>
      <c r="AB63" s="2405"/>
      <c r="AC63" s="2406"/>
      <c r="AD63" s="2405"/>
      <c r="AE63" s="2406"/>
      <c r="AF63" s="2405"/>
      <c r="AG63" s="2406"/>
      <c r="AH63" s="2403"/>
      <c r="AI63" s="2406"/>
      <c r="AJ63" s="2405"/>
      <c r="AK63" s="2407"/>
      <c r="AL63" s="2391"/>
      <c r="AM63" s="2392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>
      <c r="A64" s="7955"/>
      <c r="B64" s="2401" t="s">
        <v>1059</v>
      </c>
      <c r="C64" s="1245">
        <f t="shared" si="31"/>
        <v>0</v>
      </c>
      <c r="D64" s="2331">
        <f t="shared" si="34"/>
        <v>0</v>
      </c>
      <c r="E64" s="1162">
        <f t="shared" si="34"/>
        <v>0</v>
      </c>
      <c r="F64" s="1316"/>
      <c r="G64" s="1280"/>
      <c r="H64" s="1163"/>
      <c r="I64" s="877"/>
      <c r="J64" s="1163"/>
      <c r="K64" s="877"/>
      <c r="L64" s="1163"/>
      <c r="M64" s="877"/>
      <c r="N64" s="2408"/>
      <c r="O64" s="868"/>
      <c r="P64" s="2408"/>
      <c r="Q64" s="868"/>
      <c r="R64" s="2408"/>
      <c r="S64" s="868"/>
      <c r="T64" s="2408"/>
      <c r="U64" s="868"/>
      <c r="V64" s="2408"/>
      <c r="W64" s="868"/>
      <c r="X64" s="2408"/>
      <c r="Y64" s="868"/>
      <c r="Z64" s="2408"/>
      <c r="AA64" s="868"/>
      <c r="AB64" s="2408"/>
      <c r="AC64" s="868"/>
      <c r="AD64" s="2408"/>
      <c r="AE64" s="868"/>
      <c r="AF64" s="2408"/>
      <c r="AG64" s="868"/>
      <c r="AH64" s="1316"/>
      <c r="AI64" s="868"/>
      <c r="AJ64" s="2408"/>
      <c r="AK64" s="1918"/>
      <c r="AL64" s="1104"/>
      <c r="AM64" s="1266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>
      <c r="A65" s="7955"/>
      <c r="B65" s="2401" t="s">
        <v>1049</v>
      </c>
      <c r="C65" s="1245">
        <f t="shared" si="31"/>
        <v>0</v>
      </c>
      <c r="D65" s="2331">
        <f t="shared" si="34"/>
        <v>0</v>
      </c>
      <c r="E65" s="1162">
        <f t="shared" si="34"/>
        <v>0</v>
      </c>
      <c r="F65" s="1316"/>
      <c r="G65" s="1280"/>
      <c r="H65" s="1163"/>
      <c r="I65" s="877"/>
      <c r="J65" s="1163"/>
      <c r="K65" s="877"/>
      <c r="L65" s="1163"/>
      <c r="M65" s="877"/>
      <c r="N65" s="2408"/>
      <c r="O65" s="868"/>
      <c r="P65" s="2408"/>
      <c r="Q65" s="868"/>
      <c r="R65" s="2408"/>
      <c r="S65" s="868"/>
      <c r="T65" s="2408"/>
      <c r="U65" s="868"/>
      <c r="V65" s="2408"/>
      <c r="W65" s="868"/>
      <c r="X65" s="2408"/>
      <c r="Y65" s="868"/>
      <c r="Z65" s="2408"/>
      <c r="AA65" s="868"/>
      <c r="AB65" s="2408"/>
      <c r="AC65" s="868"/>
      <c r="AD65" s="2408"/>
      <c r="AE65" s="868"/>
      <c r="AF65" s="2408"/>
      <c r="AG65" s="868"/>
      <c r="AH65" s="1316"/>
      <c r="AI65" s="868"/>
      <c r="AJ65" s="2408"/>
      <c r="AK65" s="1918"/>
      <c r="AL65" s="1104"/>
      <c r="AM65" s="1266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>
      <c r="A66" s="7834"/>
      <c r="B66" s="2401" t="s">
        <v>1050</v>
      </c>
      <c r="C66" s="1243">
        <f t="shared" si="31"/>
        <v>0</v>
      </c>
      <c r="D66" s="1244">
        <f t="shared" si="34"/>
        <v>0</v>
      </c>
      <c r="E66" s="1169">
        <f t="shared" si="34"/>
        <v>0</v>
      </c>
      <c r="F66" s="1303"/>
      <c r="G66" s="1305"/>
      <c r="H66" s="1179"/>
      <c r="I66" s="1110"/>
      <c r="J66" s="1179"/>
      <c r="K66" s="1110"/>
      <c r="L66" s="1179"/>
      <c r="M66" s="1110"/>
      <c r="N66" s="2261"/>
      <c r="O66" s="1314"/>
      <c r="P66" s="2261"/>
      <c r="Q66" s="1314"/>
      <c r="R66" s="2261"/>
      <c r="S66" s="1314"/>
      <c r="T66" s="2261"/>
      <c r="U66" s="1314"/>
      <c r="V66" s="2261"/>
      <c r="W66" s="1314"/>
      <c r="X66" s="2261"/>
      <c r="Y66" s="1314"/>
      <c r="Z66" s="2261"/>
      <c r="AA66" s="1314"/>
      <c r="AB66" s="2261"/>
      <c r="AC66" s="1314"/>
      <c r="AD66" s="2261"/>
      <c r="AE66" s="1314"/>
      <c r="AF66" s="2261"/>
      <c r="AG66" s="1314"/>
      <c r="AH66" s="1303"/>
      <c r="AI66" s="1314"/>
      <c r="AJ66" s="2261"/>
      <c r="AK66" s="1315"/>
      <c r="AL66" s="1341"/>
      <c r="AM66" s="1268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>
      <c r="A67" s="7833" t="s">
        <v>1093</v>
      </c>
      <c r="B67" s="2400" t="s">
        <v>64</v>
      </c>
      <c r="C67" s="2273">
        <f t="shared" si="31"/>
        <v>0</v>
      </c>
      <c r="D67" s="826">
        <f t="shared" ref="D67:D76" si="35">SUM(H67+J67+L67+N67+P67+R67+T67+V67+X67+Z67+AB67+AD67+AF67+AH67+AJ67)</f>
        <v>0</v>
      </c>
      <c r="E67" s="2143">
        <f t="shared" ref="E67:E76" si="36">SUM(I67+K67+M67+O67+Q67+S67+U67+W67+Y67+AA67+AC67+AE67+AG67+AI67+AK67)</f>
        <v>0</v>
      </c>
      <c r="F67" s="2403"/>
      <c r="G67" s="2406"/>
      <c r="H67" s="2257"/>
      <c r="I67" s="2328"/>
      <c r="J67" s="2257"/>
      <c r="K67" s="2328"/>
      <c r="L67" s="2257"/>
      <c r="M67" s="2328"/>
      <c r="N67" s="2257"/>
      <c r="O67" s="2328"/>
      <c r="P67" s="2257"/>
      <c r="Q67" s="2328"/>
      <c r="R67" s="2257"/>
      <c r="S67" s="2328"/>
      <c r="T67" s="2257"/>
      <c r="U67" s="2328"/>
      <c r="V67" s="2257"/>
      <c r="W67" s="2328"/>
      <c r="X67" s="2257"/>
      <c r="Y67" s="2328"/>
      <c r="Z67" s="2257"/>
      <c r="AA67" s="2328"/>
      <c r="AB67" s="2257"/>
      <c r="AC67" s="2328"/>
      <c r="AD67" s="2257"/>
      <c r="AE67" s="2328"/>
      <c r="AF67" s="2257"/>
      <c r="AG67" s="2328"/>
      <c r="AH67" s="2257"/>
      <c r="AI67" s="2328"/>
      <c r="AJ67" s="2257"/>
      <c r="AK67" s="1931"/>
      <c r="AL67" s="2391"/>
      <c r="AM67" s="2392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>
      <c r="A68" s="7834"/>
      <c r="B68" s="2401" t="s">
        <v>1059</v>
      </c>
      <c r="C68" s="2277">
        <f t="shared" si="31"/>
        <v>0</v>
      </c>
      <c r="D68" s="2334">
        <f t="shared" si="35"/>
        <v>0</v>
      </c>
      <c r="E68" s="1169">
        <f t="shared" si="36"/>
        <v>0</v>
      </c>
      <c r="F68" s="1303"/>
      <c r="G68" s="1314"/>
      <c r="H68" s="1179"/>
      <c r="I68" s="1110"/>
      <c r="J68" s="1179"/>
      <c r="K68" s="1110"/>
      <c r="L68" s="1179"/>
      <c r="M68" s="1110"/>
      <c r="N68" s="1179"/>
      <c r="O68" s="1110"/>
      <c r="P68" s="1179"/>
      <c r="Q68" s="1110"/>
      <c r="R68" s="1179"/>
      <c r="S68" s="1110"/>
      <c r="T68" s="1179"/>
      <c r="U68" s="1110"/>
      <c r="V68" s="1179"/>
      <c r="W68" s="1110"/>
      <c r="X68" s="1179"/>
      <c r="Y68" s="1110"/>
      <c r="Z68" s="1179"/>
      <c r="AA68" s="1110"/>
      <c r="AB68" s="1179"/>
      <c r="AC68" s="1110"/>
      <c r="AD68" s="1179"/>
      <c r="AE68" s="1110"/>
      <c r="AF68" s="1179"/>
      <c r="AG68" s="1110"/>
      <c r="AH68" s="1179"/>
      <c r="AI68" s="1110"/>
      <c r="AJ68" s="1179"/>
      <c r="AK68" s="1215"/>
      <c r="AL68" s="1341"/>
      <c r="AM68" s="1268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>
      <c r="A69" s="7833" t="s">
        <v>1094</v>
      </c>
      <c r="B69" s="2400" t="s">
        <v>64</v>
      </c>
      <c r="C69" s="2273">
        <f t="shared" si="31"/>
        <v>0</v>
      </c>
      <c r="D69" s="826">
        <f t="shared" si="35"/>
        <v>0</v>
      </c>
      <c r="E69" s="2143">
        <f t="shared" si="36"/>
        <v>0</v>
      </c>
      <c r="F69" s="2403"/>
      <c r="G69" s="2404"/>
      <c r="H69" s="2257"/>
      <c r="I69" s="2328"/>
      <c r="J69" s="2257"/>
      <c r="K69" s="2328"/>
      <c r="L69" s="2257"/>
      <c r="M69" s="2328"/>
      <c r="N69" s="2257"/>
      <c r="O69" s="2328"/>
      <c r="P69" s="2257"/>
      <c r="Q69" s="2328"/>
      <c r="R69" s="2257"/>
      <c r="S69" s="2328"/>
      <c r="T69" s="2257"/>
      <c r="U69" s="2328"/>
      <c r="V69" s="2257"/>
      <c r="W69" s="2328"/>
      <c r="X69" s="2257"/>
      <c r="Y69" s="2328"/>
      <c r="Z69" s="2257"/>
      <c r="AA69" s="2328"/>
      <c r="AB69" s="2257"/>
      <c r="AC69" s="2328"/>
      <c r="AD69" s="2257"/>
      <c r="AE69" s="2328"/>
      <c r="AF69" s="2257"/>
      <c r="AG69" s="2328"/>
      <c r="AH69" s="2257"/>
      <c r="AI69" s="2328"/>
      <c r="AJ69" s="2257"/>
      <c r="AK69" s="1931"/>
      <c r="AL69" s="2391"/>
      <c r="AM69" s="2392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>
      <c r="A70" s="7834"/>
      <c r="B70" s="2401" t="s">
        <v>1059</v>
      </c>
      <c r="C70" s="1243">
        <f t="shared" si="31"/>
        <v>0</v>
      </c>
      <c r="D70" s="1244">
        <f t="shared" si="35"/>
        <v>0</v>
      </c>
      <c r="E70" s="1169">
        <f t="shared" si="36"/>
        <v>0</v>
      </c>
      <c r="F70" s="1303"/>
      <c r="G70" s="1305"/>
      <c r="H70" s="1179"/>
      <c r="I70" s="1110"/>
      <c r="J70" s="1179"/>
      <c r="K70" s="1110"/>
      <c r="L70" s="1179"/>
      <c r="M70" s="1110"/>
      <c r="N70" s="1179"/>
      <c r="O70" s="1110"/>
      <c r="P70" s="1179"/>
      <c r="Q70" s="1110"/>
      <c r="R70" s="1179"/>
      <c r="S70" s="1110"/>
      <c r="T70" s="1179"/>
      <c r="U70" s="1110"/>
      <c r="V70" s="1179"/>
      <c r="W70" s="1110"/>
      <c r="X70" s="1179"/>
      <c r="Y70" s="1110"/>
      <c r="Z70" s="1179"/>
      <c r="AA70" s="1110"/>
      <c r="AB70" s="1179"/>
      <c r="AC70" s="1110"/>
      <c r="AD70" s="1179"/>
      <c r="AE70" s="1110"/>
      <c r="AF70" s="1179"/>
      <c r="AG70" s="1110"/>
      <c r="AH70" s="1179"/>
      <c r="AI70" s="1110"/>
      <c r="AJ70" s="1179"/>
      <c r="AK70" s="1215"/>
      <c r="AL70" s="1341"/>
      <c r="AM70" s="1268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>
      <c r="A71" s="7833" t="s">
        <v>1095</v>
      </c>
      <c r="B71" s="2400" t="s">
        <v>64</v>
      </c>
      <c r="C71" s="2273">
        <f t="shared" si="31"/>
        <v>0</v>
      </c>
      <c r="D71" s="826">
        <f t="shared" si="35"/>
        <v>0</v>
      </c>
      <c r="E71" s="2143">
        <f t="shared" si="36"/>
        <v>0</v>
      </c>
      <c r="F71" s="2403"/>
      <c r="G71" s="2404"/>
      <c r="H71" s="2257"/>
      <c r="I71" s="2328"/>
      <c r="J71" s="2257"/>
      <c r="K71" s="2328"/>
      <c r="L71" s="2257"/>
      <c r="M71" s="2328"/>
      <c r="N71" s="2257"/>
      <c r="O71" s="2328"/>
      <c r="P71" s="2257"/>
      <c r="Q71" s="2328"/>
      <c r="R71" s="2257"/>
      <c r="S71" s="2328"/>
      <c r="T71" s="2257"/>
      <c r="U71" s="2328"/>
      <c r="V71" s="2257"/>
      <c r="W71" s="2328"/>
      <c r="X71" s="2257"/>
      <c r="Y71" s="2328"/>
      <c r="Z71" s="2257"/>
      <c r="AA71" s="2328"/>
      <c r="AB71" s="2257"/>
      <c r="AC71" s="2328"/>
      <c r="AD71" s="2257"/>
      <c r="AE71" s="2328"/>
      <c r="AF71" s="2257"/>
      <c r="AG71" s="2328"/>
      <c r="AH71" s="2257"/>
      <c r="AI71" s="2328"/>
      <c r="AJ71" s="2257"/>
      <c r="AK71" s="1931"/>
      <c r="AL71" s="2391"/>
      <c r="AM71" s="2392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>
      <c r="A72" s="7955"/>
      <c r="B72" s="2401" t="s">
        <v>1059</v>
      </c>
      <c r="C72" s="1245">
        <f t="shared" si="31"/>
        <v>0</v>
      </c>
      <c r="D72" s="2331">
        <f t="shared" si="35"/>
        <v>0</v>
      </c>
      <c r="E72" s="1162">
        <f t="shared" si="36"/>
        <v>0</v>
      </c>
      <c r="F72" s="1316"/>
      <c r="G72" s="1280"/>
      <c r="H72" s="1163"/>
      <c r="I72" s="877"/>
      <c r="J72" s="1163"/>
      <c r="K72" s="877"/>
      <c r="L72" s="1163"/>
      <c r="M72" s="877"/>
      <c r="N72" s="1163"/>
      <c r="O72" s="877"/>
      <c r="P72" s="1163"/>
      <c r="Q72" s="877"/>
      <c r="R72" s="1163"/>
      <c r="S72" s="877"/>
      <c r="T72" s="1163"/>
      <c r="U72" s="877"/>
      <c r="V72" s="1163"/>
      <c r="W72" s="877"/>
      <c r="X72" s="1163"/>
      <c r="Y72" s="877"/>
      <c r="Z72" s="1163"/>
      <c r="AA72" s="877"/>
      <c r="AB72" s="1163"/>
      <c r="AC72" s="877"/>
      <c r="AD72" s="1163"/>
      <c r="AE72" s="877"/>
      <c r="AF72" s="1163"/>
      <c r="AG72" s="877"/>
      <c r="AH72" s="1163"/>
      <c r="AI72" s="877"/>
      <c r="AJ72" s="1163"/>
      <c r="AK72" s="1920"/>
      <c r="AL72" s="1104"/>
      <c r="AM72" s="1266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>
      <c r="A73" s="7955"/>
      <c r="B73" s="2401" t="s">
        <v>1049</v>
      </c>
      <c r="C73" s="1245">
        <f t="shared" si="31"/>
        <v>0</v>
      </c>
      <c r="D73" s="2331">
        <f t="shared" si="35"/>
        <v>0</v>
      </c>
      <c r="E73" s="1162">
        <f t="shared" si="36"/>
        <v>0</v>
      </c>
      <c r="F73" s="1316"/>
      <c r="G73" s="1280"/>
      <c r="H73" s="1163"/>
      <c r="I73" s="877"/>
      <c r="J73" s="1163"/>
      <c r="K73" s="877"/>
      <c r="L73" s="1163"/>
      <c r="M73" s="877"/>
      <c r="N73" s="1163"/>
      <c r="O73" s="877"/>
      <c r="P73" s="1163"/>
      <c r="Q73" s="877"/>
      <c r="R73" s="1163"/>
      <c r="S73" s="877"/>
      <c r="T73" s="1163"/>
      <c r="U73" s="877"/>
      <c r="V73" s="1163"/>
      <c r="W73" s="877"/>
      <c r="X73" s="1163"/>
      <c r="Y73" s="877"/>
      <c r="Z73" s="1163"/>
      <c r="AA73" s="877"/>
      <c r="AB73" s="1163"/>
      <c r="AC73" s="877"/>
      <c r="AD73" s="1163"/>
      <c r="AE73" s="877"/>
      <c r="AF73" s="1163"/>
      <c r="AG73" s="877"/>
      <c r="AH73" s="1163"/>
      <c r="AI73" s="877"/>
      <c r="AJ73" s="1163"/>
      <c r="AK73" s="1920"/>
      <c r="AL73" s="1104"/>
      <c r="AM73" s="1266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>
      <c r="A74" s="7955"/>
      <c r="B74" s="2401" t="s">
        <v>1089</v>
      </c>
      <c r="C74" s="1245">
        <f t="shared" si="31"/>
        <v>0</v>
      </c>
      <c r="D74" s="2331">
        <f t="shared" si="35"/>
        <v>0</v>
      </c>
      <c r="E74" s="1162">
        <f t="shared" si="36"/>
        <v>0</v>
      </c>
      <c r="F74" s="1316"/>
      <c r="G74" s="1280"/>
      <c r="H74" s="1163"/>
      <c r="I74" s="877"/>
      <c r="J74" s="1163"/>
      <c r="K74" s="877"/>
      <c r="L74" s="1163"/>
      <c r="M74" s="877"/>
      <c r="N74" s="1163"/>
      <c r="O74" s="877"/>
      <c r="P74" s="1163"/>
      <c r="Q74" s="877"/>
      <c r="R74" s="1163"/>
      <c r="S74" s="877"/>
      <c r="T74" s="1163"/>
      <c r="U74" s="877"/>
      <c r="V74" s="1163"/>
      <c r="W74" s="877"/>
      <c r="X74" s="1163"/>
      <c r="Y74" s="877"/>
      <c r="Z74" s="1163"/>
      <c r="AA74" s="877"/>
      <c r="AB74" s="1163"/>
      <c r="AC74" s="877"/>
      <c r="AD74" s="1163"/>
      <c r="AE74" s="877"/>
      <c r="AF74" s="1163"/>
      <c r="AG74" s="877"/>
      <c r="AH74" s="1163"/>
      <c r="AI74" s="877"/>
      <c r="AJ74" s="1163"/>
      <c r="AK74" s="1920"/>
      <c r="AL74" s="1104"/>
      <c r="AM74" s="1266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>
      <c r="A75" s="7955"/>
      <c r="B75" s="2401" t="s">
        <v>1050</v>
      </c>
      <c r="C75" s="1245">
        <f t="shared" si="31"/>
        <v>0</v>
      </c>
      <c r="D75" s="2331">
        <f t="shared" si="35"/>
        <v>0</v>
      </c>
      <c r="E75" s="1162">
        <f t="shared" si="36"/>
        <v>0</v>
      </c>
      <c r="F75" s="1316"/>
      <c r="G75" s="1280"/>
      <c r="H75" s="1163"/>
      <c r="I75" s="877"/>
      <c r="J75" s="1163"/>
      <c r="K75" s="877"/>
      <c r="L75" s="1163"/>
      <c r="M75" s="877"/>
      <c r="N75" s="1163"/>
      <c r="O75" s="877"/>
      <c r="P75" s="1163"/>
      <c r="Q75" s="877"/>
      <c r="R75" s="1163"/>
      <c r="S75" s="877"/>
      <c r="T75" s="1163"/>
      <c r="U75" s="877"/>
      <c r="V75" s="1163"/>
      <c r="W75" s="877"/>
      <c r="X75" s="1163"/>
      <c r="Y75" s="877"/>
      <c r="Z75" s="1163"/>
      <c r="AA75" s="877"/>
      <c r="AB75" s="1163"/>
      <c r="AC75" s="877"/>
      <c r="AD75" s="1163"/>
      <c r="AE75" s="877"/>
      <c r="AF75" s="1163"/>
      <c r="AG75" s="877"/>
      <c r="AH75" s="1163"/>
      <c r="AI75" s="877"/>
      <c r="AJ75" s="1163"/>
      <c r="AK75" s="1920"/>
      <c r="AL75" s="1104"/>
      <c r="AM75" s="1266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>
      <c r="A76" s="7834"/>
      <c r="B76" s="2402" t="s">
        <v>1090</v>
      </c>
      <c r="C76" s="1243">
        <f t="shared" si="31"/>
        <v>0</v>
      </c>
      <c r="D76" s="1244">
        <f t="shared" si="35"/>
        <v>0</v>
      </c>
      <c r="E76" s="1169">
        <f t="shared" si="36"/>
        <v>0</v>
      </c>
      <c r="F76" s="1303"/>
      <c r="G76" s="1305"/>
      <c r="H76" s="1179"/>
      <c r="I76" s="1110"/>
      <c r="J76" s="1179"/>
      <c r="K76" s="1110"/>
      <c r="L76" s="1179"/>
      <c r="M76" s="1110"/>
      <c r="N76" s="1179"/>
      <c r="O76" s="1110"/>
      <c r="P76" s="1179"/>
      <c r="Q76" s="1110"/>
      <c r="R76" s="1179"/>
      <c r="S76" s="1110"/>
      <c r="T76" s="1179"/>
      <c r="U76" s="1110"/>
      <c r="V76" s="1179"/>
      <c r="W76" s="1110"/>
      <c r="X76" s="1179"/>
      <c r="Y76" s="1110"/>
      <c r="Z76" s="1179"/>
      <c r="AA76" s="1110"/>
      <c r="AB76" s="1179"/>
      <c r="AC76" s="1110"/>
      <c r="AD76" s="1179"/>
      <c r="AE76" s="1110"/>
      <c r="AF76" s="1179"/>
      <c r="AG76" s="1110"/>
      <c r="AH76" s="1179"/>
      <c r="AI76" s="1110"/>
      <c r="AJ76" s="1179"/>
      <c r="AK76" s="1215"/>
      <c r="AL76" s="1341"/>
      <c r="AM76" s="1268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>
      <c r="A77" s="2409" t="s">
        <v>1096</v>
      </c>
      <c r="B77" s="2396"/>
      <c r="C77" s="2396"/>
      <c r="D77" s="2410"/>
      <c r="E77" s="2410"/>
      <c r="F77" s="2410"/>
      <c r="G77" s="33"/>
      <c r="H77" s="33"/>
      <c r="I77" s="33"/>
    </row>
    <row r="78" spans="1:90" ht="23.25" customHeight="1">
      <c r="A78" s="7827" t="s">
        <v>1097</v>
      </c>
      <c r="B78" s="7965" t="s">
        <v>1098</v>
      </c>
      <c r="C78" s="7965"/>
      <c r="D78" s="7965" t="s">
        <v>1099</v>
      </c>
      <c r="E78" s="7966"/>
      <c r="F78" s="7960" t="s">
        <v>1100</v>
      </c>
      <c r="G78" s="7965"/>
      <c r="H78" s="7960" t="s">
        <v>1101</v>
      </c>
      <c r="I78" s="7965"/>
    </row>
    <row r="79" spans="1:90" ht="23.25" customHeight="1">
      <c r="A79" s="7829"/>
      <c r="B79" s="2413" t="s">
        <v>1102</v>
      </c>
      <c r="C79" s="2414" t="s">
        <v>718</v>
      </c>
      <c r="D79" s="2413" t="s">
        <v>1102</v>
      </c>
      <c r="E79" s="2415" t="s">
        <v>718</v>
      </c>
      <c r="F79" s="2416" t="s">
        <v>1102</v>
      </c>
      <c r="G79" s="2414" t="s">
        <v>718</v>
      </c>
      <c r="H79" s="2416" t="s">
        <v>1102</v>
      </c>
      <c r="I79" s="2414" t="s">
        <v>718</v>
      </c>
    </row>
    <row r="80" spans="1:90" ht="15" customHeight="1">
      <c r="A80" s="2417" t="s">
        <v>1103</v>
      </c>
      <c r="B80" s="2418"/>
      <c r="C80" s="2419"/>
      <c r="D80" s="2418"/>
      <c r="E80" s="2420"/>
      <c r="F80" s="2421"/>
      <c r="G80" s="2419"/>
      <c r="H80" s="2421"/>
      <c r="I80" s="2419"/>
    </row>
    <row r="81" spans="1:9" ht="15" customHeight="1">
      <c r="A81" s="2422" t="s">
        <v>1104</v>
      </c>
      <c r="B81" s="1265"/>
      <c r="C81" s="1093"/>
      <c r="D81" s="1265"/>
      <c r="E81" s="2423"/>
      <c r="F81" s="1275"/>
      <c r="G81" s="1093"/>
      <c r="H81" s="1275"/>
      <c r="I81" s="1093"/>
    </row>
    <row r="82" spans="1:9" ht="15" customHeight="1">
      <c r="A82" s="2422" t="s">
        <v>1105</v>
      </c>
      <c r="B82" s="1265"/>
      <c r="C82" s="1093"/>
      <c r="D82" s="1265"/>
      <c r="E82" s="2423"/>
      <c r="F82" s="1275"/>
      <c r="G82" s="1093"/>
      <c r="H82" s="1275"/>
      <c r="I82" s="1093"/>
    </row>
    <row r="83" spans="1:9" ht="15" customHeight="1">
      <c r="A83" s="1291" t="s">
        <v>1106</v>
      </c>
      <c r="B83" s="1179"/>
      <c r="C83" s="1314"/>
      <c r="D83" s="1179"/>
      <c r="E83" s="1315"/>
      <c r="F83" s="1184"/>
      <c r="G83" s="1314"/>
      <c r="H83" s="1184"/>
      <c r="I83" s="1314"/>
    </row>
    <row r="84" spans="1:9" s="5" customFormat="1" ht="18" customHeight="1">
      <c r="A84" s="2" t="s">
        <v>1107</v>
      </c>
      <c r="B84" s="2381"/>
      <c r="C84" s="2381"/>
      <c r="D84" s="2381"/>
    </row>
    <row r="85" spans="1:9" ht="31.5">
      <c r="A85" s="2411" t="s">
        <v>1108</v>
      </c>
      <c r="B85" s="2228" t="s">
        <v>1109</v>
      </c>
      <c r="C85" s="2229" t="s">
        <v>1110</v>
      </c>
      <c r="D85" s="2424" t="s">
        <v>1111</v>
      </c>
    </row>
    <row r="86" spans="1:9">
      <c r="A86" s="2425" t="s">
        <v>1112</v>
      </c>
      <c r="B86" s="2426"/>
      <c r="C86" s="2427"/>
      <c r="D86" s="2428"/>
    </row>
    <row r="87" spans="1:9">
      <c r="A87" s="2422" t="s">
        <v>1113</v>
      </c>
      <c r="B87" s="2429"/>
      <c r="C87" s="1115"/>
      <c r="D87" s="1116"/>
    </row>
    <row r="88" spans="1:9">
      <c r="A88" s="2422" t="s">
        <v>1114</v>
      </c>
      <c r="B88" s="2429"/>
      <c r="C88" s="1115"/>
      <c r="D88" s="1116"/>
    </row>
    <row r="89" spans="1:9">
      <c r="A89" s="2430" t="s">
        <v>1115</v>
      </c>
      <c r="B89" s="2429"/>
      <c r="C89" s="1115"/>
      <c r="D89" s="1116"/>
    </row>
    <row r="90" spans="1:9" ht="22.5">
      <c r="A90" s="1200" t="s">
        <v>1116</v>
      </c>
      <c r="B90" s="2429"/>
      <c r="C90" s="1115"/>
      <c r="D90" s="1116"/>
    </row>
    <row r="91" spans="1:9" ht="22.5">
      <c r="A91" s="1200" t="s">
        <v>1117</v>
      </c>
      <c r="B91" s="2431"/>
      <c r="C91" s="1115"/>
      <c r="D91" s="1116"/>
    </row>
    <row r="92" spans="1:9" ht="22.5">
      <c r="A92" s="1200" t="s">
        <v>1118</v>
      </c>
      <c r="B92" s="2429"/>
      <c r="C92" s="1115"/>
      <c r="D92" s="1116"/>
    </row>
    <row r="93" spans="1:9">
      <c r="A93" s="1231" t="s">
        <v>1119</v>
      </c>
      <c r="B93" s="2432"/>
      <c r="C93" s="1128"/>
      <c r="D93" s="1129"/>
    </row>
    <row r="94" spans="1:9" s="5" customFormat="1" ht="18" customHeight="1">
      <c r="A94" s="2384" t="s">
        <v>1120</v>
      </c>
      <c r="B94" s="14"/>
      <c r="C94" s="14"/>
      <c r="D94" s="14"/>
      <c r="E94" s="7"/>
      <c r="F94" s="14"/>
    </row>
    <row r="95" spans="1:9">
      <c r="A95" s="7668" t="s">
        <v>1121</v>
      </c>
      <c r="B95" s="7956" t="s">
        <v>1122</v>
      </c>
      <c r="C95" s="7958" t="s">
        <v>1123</v>
      </c>
      <c r="D95" s="7944" t="s">
        <v>1124</v>
      </c>
      <c r="E95" s="7952" t="s">
        <v>1125</v>
      </c>
      <c r="F95" s="7960"/>
    </row>
    <row r="96" spans="1:9">
      <c r="A96" s="7669"/>
      <c r="B96" s="7957"/>
      <c r="C96" s="7959"/>
      <c r="D96" s="7947"/>
      <c r="E96" s="2413" t="s">
        <v>1126</v>
      </c>
      <c r="F96" s="2412" t="s">
        <v>1127</v>
      </c>
    </row>
    <row r="97" spans="1:16">
      <c r="A97" s="2433" t="s">
        <v>1128</v>
      </c>
      <c r="B97" s="1163"/>
      <c r="C97" s="1992"/>
      <c r="D97" s="2327"/>
      <c r="E97" s="2257"/>
      <c r="F97" s="2327"/>
    </row>
    <row r="98" spans="1:16">
      <c r="A98" s="1206" t="s">
        <v>1129</v>
      </c>
      <c r="B98" s="1163"/>
      <c r="C98" s="1992"/>
      <c r="D98" s="1164"/>
      <c r="E98" s="1163"/>
      <c r="F98" s="1164"/>
    </row>
    <row r="99" spans="1:16">
      <c r="A99" s="1206" t="s">
        <v>1130</v>
      </c>
      <c r="B99" s="1163"/>
      <c r="C99" s="1992"/>
      <c r="D99" s="1164"/>
      <c r="E99" s="1163"/>
      <c r="F99" s="1164"/>
    </row>
    <row r="100" spans="1:16">
      <c r="A100" s="1206" t="s">
        <v>1131</v>
      </c>
      <c r="B100" s="1163"/>
      <c r="C100" s="1992"/>
      <c r="D100" s="1164"/>
      <c r="E100" s="1163"/>
      <c r="F100" s="1164"/>
    </row>
    <row r="101" spans="1:16">
      <c r="A101" s="1206" t="s">
        <v>1132</v>
      </c>
      <c r="B101" s="1163"/>
      <c r="C101" s="1992"/>
      <c r="D101" s="1164"/>
      <c r="E101" s="1163"/>
      <c r="F101" s="1164"/>
    </row>
    <row r="102" spans="1:16">
      <c r="A102" s="2397" t="s">
        <v>77</v>
      </c>
      <c r="B102" s="2434">
        <f>SUM(B97:B101)</f>
        <v>0</v>
      </c>
      <c r="C102" s="2435">
        <f>SUM(C97:C101)</f>
        <v>0</v>
      </c>
      <c r="D102" s="2436">
        <f>SUM(D97:D101)</f>
        <v>0</v>
      </c>
      <c r="E102" s="2434">
        <f>SUM(E97:E101)</f>
        <v>0</v>
      </c>
      <c r="F102" s="2437">
        <f>SUM(F97:F101)</f>
        <v>0</v>
      </c>
    </row>
    <row r="103" spans="1:16">
      <c r="A103" s="2384" t="s">
        <v>1133</v>
      </c>
      <c r="B103" s="14"/>
      <c r="C103" s="14"/>
      <c r="D103" s="14"/>
      <c r="E103" s="7"/>
      <c r="F103" s="14"/>
    </row>
    <row r="104" spans="1:16">
      <c r="A104" s="7668" t="s">
        <v>1134</v>
      </c>
      <c r="B104" s="7956" t="s">
        <v>1122</v>
      </c>
      <c r="C104" s="7944" t="s">
        <v>1123</v>
      </c>
      <c r="D104" s="7942" t="s">
        <v>1124</v>
      </c>
      <c r="E104" s="7990" t="s">
        <v>34</v>
      </c>
      <c r="F104" s="7992" t="s">
        <v>35</v>
      </c>
    </row>
    <row r="105" spans="1:16" ht="41.25" customHeight="1">
      <c r="A105" s="7669"/>
      <c r="B105" s="7957"/>
      <c r="C105" s="7947"/>
      <c r="D105" s="7945"/>
      <c r="E105" s="7991"/>
      <c r="F105" s="7993"/>
    </row>
    <row r="106" spans="1:16">
      <c r="A106" s="2433" t="s">
        <v>1135</v>
      </c>
      <c r="B106" s="2257"/>
      <c r="C106" s="1164"/>
      <c r="D106" s="2289"/>
      <c r="E106" s="2367"/>
      <c r="F106" s="2327"/>
    </row>
    <row r="107" spans="1:16" ht="21">
      <c r="A107" s="1206" t="s">
        <v>1136</v>
      </c>
      <c r="B107" s="1163"/>
      <c r="C107" s="1164"/>
      <c r="D107" s="1238"/>
      <c r="E107" s="2438"/>
      <c r="F107" s="1164"/>
    </row>
    <row r="108" spans="1:16">
      <c r="A108" s="1206" t="s">
        <v>1137</v>
      </c>
      <c r="B108" s="1163"/>
      <c r="C108" s="1164"/>
      <c r="D108" s="1238"/>
      <c r="E108" s="1165"/>
      <c r="F108" s="1164"/>
    </row>
    <row r="109" spans="1:16">
      <c r="A109" s="2397" t="s">
        <v>77</v>
      </c>
      <c r="B109" s="2434">
        <f>SUM(B106:B108)</f>
        <v>0</v>
      </c>
      <c r="C109" s="2436">
        <f>SUM(C106:C108)</f>
        <v>0</v>
      </c>
      <c r="D109" s="2439">
        <f>SUM(D106:D108)</f>
        <v>0</v>
      </c>
      <c r="E109" s="2440">
        <f>SUM(E106:E108)</f>
        <v>0</v>
      </c>
      <c r="F109" s="2437">
        <f>SUM(F106:F108)</f>
        <v>0</v>
      </c>
    </row>
    <row r="110" spans="1:16" s="5" customFormat="1" ht="18" customHeight="1">
      <c r="A110" s="2441" t="s">
        <v>1138</v>
      </c>
      <c r="B110" s="3"/>
      <c r="C110" s="3"/>
      <c r="D110" s="3"/>
      <c r="E110" s="2385"/>
      <c r="F110" s="2442"/>
      <c r="G110" s="2385"/>
      <c r="H110" s="2385"/>
      <c r="I110" s="2385"/>
      <c r="J110" s="2385"/>
      <c r="K110" s="2385"/>
      <c r="L110" s="2385"/>
      <c r="M110" s="2385"/>
      <c r="N110" s="14"/>
      <c r="O110" s="14"/>
      <c r="P110" s="14"/>
    </row>
    <row r="111" spans="1:16">
      <c r="A111" s="7909" t="s">
        <v>220</v>
      </c>
      <c r="B111" s="7699" t="s">
        <v>459</v>
      </c>
      <c r="C111" s="7658"/>
      <c r="D111" s="7682"/>
      <c r="E111" s="7914" t="s">
        <v>101</v>
      </c>
      <c r="F111" s="7915"/>
      <c r="G111" s="7915"/>
      <c r="H111" s="7915"/>
      <c r="I111" s="7915"/>
      <c r="J111" s="7915"/>
      <c r="K111" s="7915"/>
      <c r="L111" s="7915"/>
      <c r="M111" s="7915"/>
      <c r="N111" s="2443"/>
      <c r="O111" s="7930" t="s">
        <v>36</v>
      </c>
      <c r="P111" s="7971" t="s">
        <v>37</v>
      </c>
    </row>
    <row r="112" spans="1:16">
      <c r="A112" s="7910"/>
      <c r="B112" s="7962"/>
      <c r="C112" s="7963"/>
      <c r="D112" s="7964"/>
      <c r="E112" s="7914" t="s">
        <v>348</v>
      </c>
      <c r="F112" s="7717"/>
      <c r="G112" s="7914" t="s">
        <v>331</v>
      </c>
      <c r="H112" s="7717"/>
      <c r="I112" s="7914" t="s">
        <v>94</v>
      </c>
      <c r="J112" s="7717"/>
      <c r="K112" s="7914" t="s">
        <v>44</v>
      </c>
      <c r="L112" s="7717"/>
      <c r="M112" s="7914" t="s">
        <v>45</v>
      </c>
      <c r="N112" s="7672"/>
      <c r="O112" s="7931"/>
      <c r="P112" s="7972"/>
    </row>
    <row r="113" spans="1:90">
      <c r="A113" s="7961"/>
      <c r="B113" s="2158" t="s">
        <v>79</v>
      </c>
      <c r="C113" s="2033" t="s">
        <v>58</v>
      </c>
      <c r="D113" s="2445" t="s">
        <v>59</v>
      </c>
      <c r="E113" s="2001" t="s">
        <v>58</v>
      </c>
      <c r="F113" s="2136" t="s">
        <v>59</v>
      </c>
      <c r="G113" s="2001" t="s">
        <v>58</v>
      </c>
      <c r="H113" s="2136" t="s">
        <v>59</v>
      </c>
      <c r="I113" s="2001" t="s">
        <v>58</v>
      </c>
      <c r="J113" s="2136" t="s">
        <v>59</v>
      </c>
      <c r="K113" s="2001" t="s">
        <v>58</v>
      </c>
      <c r="L113" s="2136" t="s">
        <v>59</v>
      </c>
      <c r="M113" s="2001" t="s">
        <v>58</v>
      </c>
      <c r="N113" s="1971" t="s">
        <v>59</v>
      </c>
      <c r="O113" s="7932"/>
      <c r="P113" s="7973"/>
    </row>
    <row r="114" spans="1:90">
      <c r="A114" s="2356" t="s">
        <v>1139</v>
      </c>
      <c r="B114" s="2273">
        <f>SUM(C114:D114)</f>
        <v>0</v>
      </c>
      <c r="C114" s="2266">
        <f t="shared" ref="C114:D116" si="37">SUM(E114+G114+I114+K114+M114)</f>
        <v>0</v>
      </c>
      <c r="D114" s="2143">
        <f>SUM(F114+H114+J114+L114+N114)</f>
        <v>0</v>
      </c>
      <c r="E114" s="2427"/>
      <c r="F114" s="2428"/>
      <c r="G114" s="2427"/>
      <c r="H114" s="2428"/>
      <c r="I114" s="2427"/>
      <c r="J114" s="2446"/>
      <c r="K114" s="2427"/>
      <c r="L114" s="2446"/>
      <c r="M114" s="2447"/>
      <c r="N114" s="1456"/>
      <c r="O114" s="2448"/>
      <c r="P114" s="2449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>
      <c r="A115" s="1206" t="s">
        <v>1140</v>
      </c>
      <c r="B115" s="1245">
        <f>SUM(C115:D115)</f>
        <v>0</v>
      </c>
      <c r="C115" s="2275">
        <f t="shared" si="37"/>
        <v>0</v>
      </c>
      <c r="D115" s="1162">
        <f t="shared" si="37"/>
        <v>0</v>
      </c>
      <c r="E115" s="1115"/>
      <c r="F115" s="1116"/>
      <c r="G115" s="1115"/>
      <c r="H115" s="1116"/>
      <c r="I115" s="1115"/>
      <c r="J115" s="1116"/>
      <c r="K115" s="1115"/>
      <c r="L115" s="1116"/>
      <c r="M115" s="1119"/>
      <c r="N115" s="871"/>
      <c r="O115" s="2450"/>
      <c r="P115" s="2451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>
      <c r="A116" s="2452" t="s">
        <v>1141</v>
      </c>
      <c r="B116" s="2453">
        <f>SUM(C116:D116)</f>
        <v>0</v>
      </c>
      <c r="C116" s="2454">
        <f t="shared" si="37"/>
        <v>0</v>
      </c>
      <c r="D116" s="2455">
        <f t="shared" si="37"/>
        <v>0</v>
      </c>
      <c r="E116" s="2456"/>
      <c r="F116" s="2457"/>
      <c r="G116" s="2456"/>
      <c r="H116" s="189"/>
      <c r="I116" s="2456"/>
      <c r="J116" s="2457"/>
      <c r="K116" s="2456"/>
      <c r="L116" s="2457"/>
      <c r="M116" s="2458"/>
      <c r="N116" s="190"/>
      <c r="O116" s="2459"/>
      <c r="P116" s="2460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>
      <c r="A117" s="11" t="s">
        <v>1142</v>
      </c>
      <c r="D117" s="3"/>
    </row>
    <row r="118" spans="1:90">
      <c r="A118" s="7668" t="s">
        <v>1143</v>
      </c>
      <c r="B118" s="7919" t="s">
        <v>1144</v>
      </c>
      <c r="C118" s="7968"/>
      <c r="D118" s="7703"/>
      <c r="E118" s="7969" t="s">
        <v>1145</v>
      </c>
    </row>
    <row r="119" spans="1:90">
      <c r="A119" s="7967"/>
      <c r="B119" s="2158" t="s">
        <v>1146</v>
      </c>
      <c r="C119" s="2462" t="s">
        <v>1147</v>
      </c>
      <c r="D119" s="1999" t="s">
        <v>1148</v>
      </c>
      <c r="E119" s="7970"/>
    </row>
    <row r="120" spans="1:90">
      <c r="A120" s="2397" t="s">
        <v>77</v>
      </c>
      <c r="B120" s="2463"/>
      <c r="C120" s="2464"/>
      <c r="D120" s="2465"/>
      <c r="E120" s="2466"/>
    </row>
    <row r="121" spans="1:90" s="5" customFormat="1" ht="18" customHeight="1">
      <c r="A121" s="2441" t="s">
        <v>1149</v>
      </c>
      <c r="B121" s="3"/>
      <c r="C121" s="3"/>
      <c r="D121" s="7"/>
      <c r="E121" s="7"/>
      <c r="F121" s="7"/>
      <c r="G121" s="7"/>
      <c r="H121" s="2467"/>
      <c r="I121" s="2467"/>
      <c r="J121" s="2467"/>
    </row>
    <row r="122" spans="1:90">
      <c r="A122" s="7909" t="s">
        <v>220</v>
      </c>
      <c r="B122" s="7699" t="s">
        <v>459</v>
      </c>
      <c r="C122" s="7658"/>
      <c r="D122" s="7682"/>
      <c r="E122" s="7764" t="s">
        <v>1150</v>
      </c>
      <c r="F122" s="7764"/>
      <c r="G122" s="7764" t="s">
        <v>1151</v>
      </c>
      <c r="H122" s="7764"/>
      <c r="I122" s="7764" t="s">
        <v>1152</v>
      </c>
      <c r="J122" s="7764"/>
    </row>
    <row r="123" spans="1:90">
      <c r="A123" s="7961"/>
      <c r="B123" s="2158" t="s">
        <v>79</v>
      </c>
      <c r="C123" s="2462" t="s">
        <v>58</v>
      </c>
      <c r="D123" s="2136" t="s">
        <v>59</v>
      </c>
      <c r="E123" s="2001" t="s">
        <v>58</v>
      </c>
      <c r="F123" s="2136" t="s">
        <v>59</v>
      </c>
      <c r="G123" s="2001" t="s">
        <v>58</v>
      </c>
      <c r="H123" s="2136" t="s">
        <v>59</v>
      </c>
      <c r="I123" s="2001" t="s">
        <v>58</v>
      </c>
      <c r="J123" s="2136" t="s">
        <v>59</v>
      </c>
    </row>
    <row r="124" spans="1:90" ht="21">
      <c r="A124" s="2368" t="s">
        <v>1153</v>
      </c>
      <c r="B124" s="2273">
        <f>SUM(C124:D124)</f>
        <v>0</v>
      </c>
      <c r="C124" s="2266">
        <f>+E124+G124+I124</f>
        <v>0</v>
      </c>
      <c r="D124" s="2143">
        <f>+F124+H124+J124</f>
        <v>0</v>
      </c>
      <c r="E124" s="2427"/>
      <c r="F124" s="2428"/>
      <c r="G124" s="2427"/>
      <c r="H124" s="2428"/>
      <c r="I124" s="2427"/>
      <c r="J124" s="2446"/>
    </row>
    <row r="125" spans="1:90" ht="21">
      <c r="A125" s="1461" t="s">
        <v>1154</v>
      </c>
      <c r="B125" s="1922">
        <f>SUM(C125:D125)</f>
        <v>0</v>
      </c>
      <c r="C125" s="1923">
        <f t="shared" ref="C125:D126" si="40">+E125+G125+I125</f>
        <v>0</v>
      </c>
      <c r="D125" s="1152">
        <f t="shared" si="40"/>
        <v>0</v>
      </c>
      <c r="E125" s="1962"/>
      <c r="F125" s="1113"/>
      <c r="G125" s="1962"/>
      <c r="H125" s="1113"/>
      <c r="I125" s="1962"/>
      <c r="J125" s="743"/>
    </row>
    <row r="126" spans="1:90" ht="31.5">
      <c r="A126" s="1207" t="s">
        <v>1155</v>
      </c>
      <c r="B126" s="2453">
        <f>SUM(C126:D126)</f>
        <v>0</v>
      </c>
      <c r="C126" s="2454">
        <f t="shared" si="40"/>
        <v>0</v>
      </c>
      <c r="D126" s="2455">
        <f t="shared" si="40"/>
        <v>0</v>
      </c>
      <c r="E126" s="2456"/>
      <c r="F126" s="2457"/>
      <c r="G126" s="2456"/>
      <c r="H126" s="189"/>
      <c r="I126" s="2456"/>
      <c r="J126" s="2457"/>
    </row>
    <row r="127" spans="1:90" s="5" customFormat="1" ht="18" customHeight="1">
      <c r="A127" s="2441" t="s">
        <v>1156</v>
      </c>
      <c r="B127" s="2468"/>
      <c r="C127" s="16"/>
      <c r="D127" s="16"/>
      <c r="E127" s="7"/>
      <c r="F127" s="2469"/>
      <c r="G127" s="2470"/>
      <c r="H127" s="2470"/>
    </row>
    <row r="128" spans="1:90" ht="23.25" customHeight="1">
      <c r="A128" s="7682" t="s">
        <v>220</v>
      </c>
      <c r="B128" s="7909" t="s">
        <v>77</v>
      </c>
      <c r="C128" s="7699" t="s">
        <v>1157</v>
      </c>
      <c r="D128" s="7682"/>
      <c r="E128" s="7699" t="s">
        <v>1158</v>
      </c>
      <c r="F128" s="7682"/>
      <c r="G128" s="7914" t="s">
        <v>1159</v>
      </c>
      <c r="H128" s="7915"/>
      <c r="I128" s="7717"/>
    </row>
    <row r="129" spans="1:93" ht="42">
      <c r="A129" s="7964"/>
      <c r="B129" s="7961"/>
      <c r="C129" s="2001" t="s">
        <v>58</v>
      </c>
      <c r="D129" s="1980" t="s">
        <v>59</v>
      </c>
      <c r="E129" s="2002" t="s">
        <v>1160</v>
      </c>
      <c r="F129" s="2136" t="s">
        <v>1161</v>
      </c>
      <c r="G129" s="2002" t="s">
        <v>1162</v>
      </c>
      <c r="H129" s="2363" t="s">
        <v>1163</v>
      </c>
      <c r="I129" s="2136" t="s">
        <v>1164</v>
      </c>
    </row>
    <row r="130" spans="1:93">
      <c r="A130" s="2471" t="s">
        <v>1165</v>
      </c>
      <c r="B130" s="2472">
        <f>SUM(C130:D130)</f>
        <v>0</v>
      </c>
      <c r="C130" s="2473"/>
      <c r="D130" s="2474"/>
      <c r="E130" s="2473"/>
      <c r="F130" s="2475"/>
      <c r="G130" s="2473"/>
      <c r="H130" s="2473"/>
      <c r="I130" s="2475"/>
    </row>
    <row r="131" spans="1:93" s="5" customFormat="1" ht="18" customHeight="1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7909" t="s">
        <v>220</v>
      </c>
      <c r="B132" s="7909" t="s">
        <v>27</v>
      </c>
      <c r="C132" s="7699" t="s">
        <v>459</v>
      </c>
      <c r="D132" s="7658"/>
      <c r="E132" s="7682"/>
      <c r="F132" s="7914" t="s">
        <v>101</v>
      </c>
      <c r="G132" s="7915"/>
      <c r="H132" s="7915"/>
      <c r="I132" s="7915"/>
      <c r="J132" s="7915"/>
      <c r="K132" s="7915"/>
      <c r="L132" s="7915"/>
      <c r="M132" s="7915"/>
      <c r="N132" s="7915"/>
      <c r="O132" s="7915"/>
      <c r="P132" s="7915"/>
      <c r="Q132" s="7915"/>
      <c r="R132" s="7915"/>
      <c r="S132" s="7915"/>
      <c r="T132" s="7915"/>
      <c r="U132" s="7915"/>
      <c r="V132" s="7915"/>
      <c r="W132" s="7915"/>
      <c r="X132" s="7915"/>
      <c r="Y132" s="7915"/>
      <c r="Z132" s="7915"/>
      <c r="AA132" s="7915"/>
      <c r="AB132" s="7915"/>
      <c r="AC132" s="7915"/>
      <c r="AD132" s="7915"/>
      <c r="AE132" s="7915"/>
      <c r="AF132" s="7915"/>
      <c r="AG132" s="7915"/>
      <c r="AH132" s="7915"/>
      <c r="AI132" s="7915"/>
      <c r="AJ132" s="7915"/>
      <c r="AK132" s="7915"/>
      <c r="AL132" s="7915"/>
      <c r="AM132" s="7672"/>
      <c r="AN132" s="7974" t="s">
        <v>609</v>
      </c>
      <c r="AO132" s="7975" t="s">
        <v>34</v>
      </c>
      <c r="AP132" s="7927" t="s">
        <v>35</v>
      </c>
      <c r="AQ132" s="7925" t="s">
        <v>36</v>
      </c>
      <c r="AR132" s="7682" t="s">
        <v>37</v>
      </c>
    </row>
    <row r="133" spans="1:93">
      <c r="A133" s="7910"/>
      <c r="B133" s="7910"/>
      <c r="C133" s="7962"/>
      <c r="D133" s="7963"/>
      <c r="E133" s="7964"/>
      <c r="F133" s="7914" t="s">
        <v>348</v>
      </c>
      <c r="G133" s="7717"/>
      <c r="H133" s="7914" t="s">
        <v>331</v>
      </c>
      <c r="I133" s="7717"/>
      <c r="J133" s="7914" t="s">
        <v>94</v>
      </c>
      <c r="K133" s="7717"/>
      <c r="L133" s="7914" t="s">
        <v>44</v>
      </c>
      <c r="M133" s="7717"/>
      <c r="N133" s="7914" t="s">
        <v>45</v>
      </c>
      <c r="O133" s="7717"/>
      <c r="P133" s="7919" t="s">
        <v>46</v>
      </c>
      <c r="Q133" s="7924"/>
      <c r="R133" s="7919" t="s">
        <v>47</v>
      </c>
      <c r="S133" s="7924"/>
      <c r="T133" s="7919" t="s">
        <v>48</v>
      </c>
      <c r="U133" s="7924"/>
      <c r="V133" s="7919" t="s">
        <v>49</v>
      </c>
      <c r="W133" s="7924"/>
      <c r="X133" s="7919" t="s">
        <v>50</v>
      </c>
      <c r="Y133" s="7924"/>
      <c r="Z133" s="7919" t="s">
        <v>51</v>
      </c>
      <c r="AA133" s="7924"/>
      <c r="AB133" s="7919" t="s">
        <v>52</v>
      </c>
      <c r="AC133" s="7924"/>
      <c r="AD133" s="7919" t="s">
        <v>53</v>
      </c>
      <c r="AE133" s="7924"/>
      <c r="AF133" s="7919" t="s">
        <v>54</v>
      </c>
      <c r="AG133" s="7924"/>
      <c r="AH133" s="7919" t="s">
        <v>55</v>
      </c>
      <c r="AI133" s="7924"/>
      <c r="AJ133" s="7919" t="s">
        <v>56</v>
      </c>
      <c r="AK133" s="7924"/>
      <c r="AL133" s="7919" t="s">
        <v>481</v>
      </c>
      <c r="AM133" s="7703"/>
      <c r="AN133" s="7718"/>
      <c r="AO133" s="7976"/>
      <c r="AP133" s="7928"/>
      <c r="AQ133" s="7926"/>
      <c r="AR133" s="7653"/>
    </row>
    <row r="134" spans="1:93" ht="58.5" customHeight="1">
      <c r="A134" s="7961"/>
      <c r="B134" s="7961"/>
      <c r="C134" s="2024" t="s">
        <v>79</v>
      </c>
      <c r="D134" s="2255" t="s">
        <v>58</v>
      </c>
      <c r="E134" s="1913" t="s">
        <v>59</v>
      </c>
      <c r="F134" s="2001" t="s">
        <v>58</v>
      </c>
      <c r="G134" s="1913" t="s">
        <v>59</v>
      </c>
      <c r="H134" s="2001" t="s">
        <v>58</v>
      </c>
      <c r="I134" s="1913" t="s">
        <v>59</v>
      </c>
      <c r="J134" s="2001" t="s">
        <v>58</v>
      </c>
      <c r="K134" s="1913" t="s">
        <v>59</v>
      </c>
      <c r="L134" s="2001" t="s">
        <v>58</v>
      </c>
      <c r="M134" s="1913" t="s">
        <v>59</v>
      </c>
      <c r="N134" s="2001" t="s">
        <v>58</v>
      </c>
      <c r="O134" s="1913" t="s">
        <v>59</v>
      </c>
      <c r="P134" s="2001" t="s">
        <v>58</v>
      </c>
      <c r="Q134" s="1913" t="s">
        <v>59</v>
      </c>
      <c r="R134" s="2001" t="s">
        <v>58</v>
      </c>
      <c r="S134" s="1913" t="s">
        <v>59</v>
      </c>
      <c r="T134" s="2001" t="s">
        <v>58</v>
      </c>
      <c r="U134" s="1913" t="s">
        <v>59</v>
      </c>
      <c r="V134" s="2001" t="s">
        <v>58</v>
      </c>
      <c r="W134" s="1913" t="s">
        <v>59</v>
      </c>
      <c r="X134" s="2001" t="s">
        <v>58</v>
      </c>
      <c r="Y134" s="1913" t="s">
        <v>59</v>
      </c>
      <c r="Z134" s="2001" t="s">
        <v>58</v>
      </c>
      <c r="AA134" s="1913" t="s">
        <v>59</v>
      </c>
      <c r="AB134" s="2001" t="s">
        <v>58</v>
      </c>
      <c r="AC134" s="1913" t="s">
        <v>59</v>
      </c>
      <c r="AD134" s="2001" t="s">
        <v>58</v>
      </c>
      <c r="AE134" s="1913" t="s">
        <v>59</v>
      </c>
      <c r="AF134" s="2001" t="s">
        <v>58</v>
      </c>
      <c r="AG134" s="1913" t="s">
        <v>59</v>
      </c>
      <c r="AH134" s="2001" t="s">
        <v>58</v>
      </c>
      <c r="AI134" s="1913" t="s">
        <v>59</v>
      </c>
      <c r="AJ134" s="2001" t="s">
        <v>58</v>
      </c>
      <c r="AK134" s="1913" t="s">
        <v>59</v>
      </c>
      <c r="AL134" s="2001" t="s">
        <v>58</v>
      </c>
      <c r="AM134" s="10" t="s">
        <v>59</v>
      </c>
      <c r="AN134" s="7243"/>
      <c r="AO134" s="7977"/>
      <c r="AP134" s="7929"/>
      <c r="AQ134" s="7728"/>
      <c r="AR134" s="7964"/>
    </row>
    <row r="135" spans="1:93">
      <c r="A135" s="7979" t="s">
        <v>1167</v>
      </c>
      <c r="B135" s="2476" t="s">
        <v>1168</v>
      </c>
      <c r="C135" s="2477">
        <f>SUM(D135+E135)</f>
        <v>0</v>
      </c>
      <c r="D135" s="829">
        <f t="shared" ref="D135:E138" si="41">SUM(F135+H135+J135+L135+N135+P135+R135+T135+V135+X135+Z135+AB135+AD135+AF135+AH135+AJ135+AL135)</f>
        <v>0</v>
      </c>
      <c r="E135" s="2478">
        <f t="shared" si="41"/>
        <v>0</v>
      </c>
      <c r="F135" s="2257"/>
      <c r="G135" s="2328"/>
      <c r="H135" s="2257"/>
      <c r="I135" s="2328"/>
      <c r="J135" s="2257"/>
      <c r="K135" s="2328"/>
      <c r="L135" s="2257"/>
      <c r="M135" s="2328"/>
      <c r="N135" s="2257"/>
      <c r="O135" s="2328"/>
      <c r="P135" s="2257"/>
      <c r="Q135" s="2328"/>
      <c r="R135" s="2257"/>
      <c r="S135" s="2328"/>
      <c r="T135" s="2257"/>
      <c r="U135" s="2328"/>
      <c r="V135" s="2257"/>
      <c r="W135" s="2328"/>
      <c r="X135" s="2257"/>
      <c r="Y135" s="2328"/>
      <c r="Z135" s="2257"/>
      <c r="AA135" s="2328"/>
      <c r="AB135" s="2257"/>
      <c r="AC135" s="2328"/>
      <c r="AD135" s="2257"/>
      <c r="AE135" s="2328"/>
      <c r="AF135" s="2257"/>
      <c r="AG135" s="2328"/>
      <c r="AH135" s="2257"/>
      <c r="AI135" s="2328"/>
      <c r="AJ135" s="2257"/>
      <c r="AK135" s="2328"/>
      <c r="AL135" s="2257"/>
      <c r="AM135" s="1931"/>
      <c r="AN135" s="2479"/>
      <c r="AO135" s="2480"/>
      <c r="AP135" s="1424"/>
      <c r="AQ135" s="827"/>
      <c r="AR135" s="2327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>
      <c r="A136" s="7980"/>
      <c r="B136" s="2481" t="s">
        <v>1169</v>
      </c>
      <c r="C136" s="2482">
        <f>SUM(D136+E136)</f>
        <v>0</v>
      </c>
      <c r="D136" s="2483">
        <f t="shared" si="41"/>
        <v>0</v>
      </c>
      <c r="E136" s="2484">
        <f t="shared" si="41"/>
        <v>0</v>
      </c>
      <c r="F136" s="1163"/>
      <c r="G136" s="877"/>
      <c r="H136" s="1163"/>
      <c r="I136" s="877"/>
      <c r="J136" s="1163"/>
      <c r="K136" s="877"/>
      <c r="L136" s="1163"/>
      <c r="M136" s="877"/>
      <c r="N136" s="1163"/>
      <c r="O136" s="877"/>
      <c r="P136" s="1163"/>
      <c r="Q136" s="877"/>
      <c r="R136" s="1163"/>
      <c r="S136" s="877"/>
      <c r="T136" s="1163"/>
      <c r="U136" s="877"/>
      <c r="V136" s="1163"/>
      <c r="W136" s="877"/>
      <c r="X136" s="1163"/>
      <c r="Y136" s="877"/>
      <c r="Z136" s="1163"/>
      <c r="AA136" s="877"/>
      <c r="AB136" s="1163"/>
      <c r="AC136" s="877"/>
      <c r="AD136" s="1163"/>
      <c r="AE136" s="877"/>
      <c r="AF136" s="1163"/>
      <c r="AG136" s="877"/>
      <c r="AH136" s="1163"/>
      <c r="AI136" s="877"/>
      <c r="AJ136" s="1163"/>
      <c r="AK136" s="877"/>
      <c r="AL136" s="1163"/>
      <c r="AM136" s="1920"/>
      <c r="AN136" s="2485"/>
      <c r="AO136" s="2486"/>
      <c r="AP136" s="1091"/>
      <c r="AQ136" s="1992"/>
      <c r="AR136" s="1164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>
      <c r="A137" s="7980"/>
      <c r="B137" s="2481" t="s">
        <v>1170</v>
      </c>
      <c r="C137" s="2482">
        <f>SUM(D137+E137)</f>
        <v>0</v>
      </c>
      <c r="D137" s="2483">
        <f t="shared" si="41"/>
        <v>0</v>
      </c>
      <c r="E137" s="2484">
        <f t="shared" si="41"/>
        <v>0</v>
      </c>
      <c r="F137" s="1179"/>
      <c r="G137" s="1110"/>
      <c r="H137" s="1179"/>
      <c r="I137" s="1110"/>
      <c r="J137" s="1179"/>
      <c r="K137" s="1110"/>
      <c r="L137" s="1179"/>
      <c r="M137" s="1110"/>
      <c r="N137" s="1179"/>
      <c r="O137" s="1110"/>
      <c r="P137" s="1179"/>
      <c r="Q137" s="1110"/>
      <c r="R137" s="1179"/>
      <c r="S137" s="1110"/>
      <c r="T137" s="1179"/>
      <c r="U137" s="1110"/>
      <c r="V137" s="1179"/>
      <c r="W137" s="1110"/>
      <c r="X137" s="1179"/>
      <c r="Y137" s="1110"/>
      <c r="Z137" s="1179"/>
      <c r="AA137" s="1110"/>
      <c r="AB137" s="1179"/>
      <c r="AC137" s="1110"/>
      <c r="AD137" s="1179"/>
      <c r="AE137" s="1110"/>
      <c r="AF137" s="1179"/>
      <c r="AG137" s="1110"/>
      <c r="AH137" s="1179"/>
      <c r="AI137" s="1110"/>
      <c r="AJ137" s="1179"/>
      <c r="AK137" s="1110"/>
      <c r="AL137" s="1179"/>
      <c r="AM137" s="1215"/>
      <c r="AN137" s="2487"/>
      <c r="AO137" s="2488"/>
      <c r="AP137" s="1421"/>
      <c r="AQ137" s="1109"/>
      <c r="AR137" s="1183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>
      <c r="A138" s="7981"/>
      <c r="B138" s="2131" t="s">
        <v>77</v>
      </c>
      <c r="C138" s="2146">
        <f>SUM(D138+E138)</f>
        <v>0</v>
      </c>
      <c r="D138" s="2147">
        <f t="shared" si="41"/>
        <v>0</v>
      </c>
      <c r="E138" s="2148">
        <f t="shared" si="41"/>
        <v>0</v>
      </c>
      <c r="F138" s="1979">
        <f>SUM(F135:F137)</f>
        <v>0</v>
      </c>
      <c r="G138" s="2138">
        <f t="shared" ref="G138:AR138" si="42">SUM(G135:G137)</f>
        <v>0</v>
      </c>
      <c r="H138" s="1979">
        <f t="shared" si="42"/>
        <v>0</v>
      </c>
      <c r="I138" s="2138">
        <f t="shared" si="42"/>
        <v>0</v>
      </c>
      <c r="J138" s="1979">
        <f t="shared" si="42"/>
        <v>0</v>
      </c>
      <c r="K138" s="2124">
        <f t="shared" si="42"/>
        <v>0</v>
      </c>
      <c r="L138" s="1979">
        <f t="shared" si="42"/>
        <v>0</v>
      </c>
      <c r="M138" s="2124">
        <f t="shared" si="42"/>
        <v>0</v>
      </c>
      <c r="N138" s="1979">
        <f t="shared" si="42"/>
        <v>0</v>
      </c>
      <c r="O138" s="2124">
        <f t="shared" si="42"/>
        <v>0</v>
      </c>
      <c r="P138" s="1979">
        <f t="shared" si="42"/>
        <v>0</v>
      </c>
      <c r="Q138" s="2124">
        <f t="shared" si="42"/>
        <v>0</v>
      </c>
      <c r="R138" s="1979">
        <f t="shared" si="42"/>
        <v>0</v>
      </c>
      <c r="S138" s="2124">
        <f t="shared" si="42"/>
        <v>0</v>
      </c>
      <c r="T138" s="1979">
        <f t="shared" si="42"/>
        <v>0</v>
      </c>
      <c r="U138" s="2124">
        <f t="shared" si="42"/>
        <v>0</v>
      </c>
      <c r="V138" s="1979">
        <f t="shared" si="42"/>
        <v>0</v>
      </c>
      <c r="W138" s="2124">
        <f t="shared" si="42"/>
        <v>0</v>
      </c>
      <c r="X138" s="1979">
        <f t="shared" si="42"/>
        <v>0</v>
      </c>
      <c r="Y138" s="2124">
        <f t="shared" si="42"/>
        <v>0</v>
      </c>
      <c r="Z138" s="1979">
        <f t="shared" si="42"/>
        <v>0</v>
      </c>
      <c r="AA138" s="2124">
        <f t="shared" si="42"/>
        <v>0</v>
      </c>
      <c r="AB138" s="1979">
        <f t="shared" si="42"/>
        <v>0</v>
      </c>
      <c r="AC138" s="2124">
        <f t="shared" si="42"/>
        <v>0</v>
      </c>
      <c r="AD138" s="1979">
        <f t="shared" si="42"/>
        <v>0</v>
      </c>
      <c r="AE138" s="2124">
        <f t="shared" si="42"/>
        <v>0</v>
      </c>
      <c r="AF138" s="1979">
        <f t="shared" si="42"/>
        <v>0</v>
      </c>
      <c r="AG138" s="2124">
        <f t="shared" si="42"/>
        <v>0</v>
      </c>
      <c r="AH138" s="1979">
        <f t="shared" si="42"/>
        <v>0</v>
      </c>
      <c r="AI138" s="2124">
        <f t="shared" si="42"/>
        <v>0</v>
      </c>
      <c r="AJ138" s="1979">
        <f t="shared" si="42"/>
        <v>0</v>
      </c>
      <c r="AK138" s="2124">
        <f t="shared" si="42"/>
        <v>0</v>
      </c>
      <c r="AL138" s="2059">
        <f t="shared" si="42"/>
        <v>0</v>
      </c>
      <c r="AM138" s="2308">
        <f t="shared" si="42"/>
        <v>0</v>
      </c>
      <c r="AN138" s="2038">
        <f t="shared" si="42"/>
        <v>0</v>
      </c>
      <c r="AO138" s="2336">
        <f t="shared" si="42"/>
        <v>0</v>
      </c>
      <c r="AP138" s="2336">
        <f>SUM(AP135:AP137)</f>
        <v>0</v>
      </c>
      <c r="AQ138" s="2336">
        <f t="shared" si="42"/>
        <v>0</v>
      </c>
      <c r="AR138" s="2138">
        <f t="shared" si="42"/>
        <v>0</v>
      </c>
    </row>
    <row r="139" spans="1:93" s="5" customFormat="1" ht="18" customHeight="1">
      <c r="A139" s="2489" t="s">
        <v>1171</v>
      </c>
      <c r="B139" s="2489"/>
      <c r="C139" s="2489"/>
      <c r="D139" s="2489"/>
      <c r="E139" s="2489"/>
      <c r="F139" s="2489"/>
      <c r="G139" s="2489"/>
      <c r="H139" s="2442"/>
      <c r="I139" s="3"/>
    </row>
    <row r="140" spans="1:93" ht="15" customHeight="1">
      <c r="A140" s="7909" t="s">
        <v>29</v>
      </c>
      <c r="B140" s="7919" t="s">
        <v>1172</v>
      </c>
      <c r="C140" s="7968"/>
      <c r="D140" s="7968"/>
      <c r="E140" s="7968"/>
      <c r="F140" s="7924"/>
      <c r="G140" s="7685" t="s">
        <v>1173</v>
      </c>
      <c r="H140" s="7841" t="s">
        <v>1174</v>
      </c>
      <c r="I140" s="7764"/>
    </row>
    <row r="141" spans="1:93" ht="15" customHeight="1">
      <c r="A141" s="7910"/>
      <c r="B141" s="7759" t="s">
        <v>77</v>
      </c>
      <c r="C141" s="7919" t="s">
        <v>1175</v>
      </c>
      <c r="D141" s="7968"/>
      <c r="E141" s="7968"/>
      <c r="F141" s="7924"/>
      <c r="G141" s="7686"/>
      <c r="H141" s="7983"/>
      <c r="I141" s="7764"/>
    </row>
    <row r="142" spans="1:93" ht="31.5">
      <c r="A142" s="7961"/>
      <c r="B142" s="7984"/>
      <c r="C142" s="2001" t="s">
        <v>1176</v>
      </c>
      <c r="D142" s="2002" t="s">
        <v>99</v>
      </c>
      <c r="E142" s="2363" t="s">
        <v>1177</v>
      </c>
      <c r="F142" s="1980" t="s">
        <v>1178</v>
      </c>
      <c r="G142" s="7982"/>
      <c r="H142" s="2141" t="s">
        <v>1179</v>
      </c>
      <c r="I142" s="2136" t="s">
        <v>1173</v>
      </c>
    </row>
    <row r="143" spans="1:93" ht="15" customHeight="1">
      <c r="A143" s="1161" t="s">
        <v>480</v>
      </c>
      <c r="B143" s="1195">
        <f>SUM(C143:F143)+H143</f>
        <v>0</v>
      </c>
      <c r="C143" s="1163"/>
      <c r="D143" s="1165"/>
      <c r="E143" s="1992"/>
      <c r="F143" s="877"/>
      <c r="G143" s="1166"/>
      <c r="H143" s="2438"/>
      <c r="I143" s="1164"/>
    </row>
    <row r="144" spans="1:93" ht="15" customHeight="1">
      <c r="A144" s="1161" t="s">
        <v>331</v>
      </c>
      <c r="B144" s="1195">
        <f t="shared" ref="B144:B148" si="43">SUM(C144:F144)+H144</f>
        <v>0</v>
      </c>
      <c r="C144" s="1163"/>
      <c r="D144" s="1165"/>
      <c r="E144" s="1992"/>
      <c r="F144" s="877"/>
      <c r="G144" s="1166"/>
      <c r="H144" s="2438"/>
      <c r="I144" s="1164"/>
    </row>
    <row r="145" spans="1:95" ht="15" customHeight="1">
      <c r="A145" s="2490" t="s">
        <v>94</v>
      </c>
      <c r="B145" s="1195">
        <f>SUM(C145:F145)+H145</f>
        <v>0</v>
      </c>
      <c r="C145" s="1163"/>
      <c r="D145" s="1165"/>
      <c r="E145" s="1992"/>
      <c r="F145" s="877"/>
      <c r="G145" s="1166"/>
      <c r="H145" s="2438"/>
      <c r="I145" s="1164"/>
    </row>
    <row r="146" spans="1:95" ht="15" customHeight="1">
      <c r="A146" s="2490" t="s">
        <v>44</v>
      </c>
      <c r="B146" s="1195">
        <f t="shared" si="43"/>
        <v>0</v>
      </c>
      <c r="C146" s="1163"/>
      <c r="D146" s="1165"/>
      <c r="E146" s="1992"/>
      <c r="F146" s="877"/>
      <c r="G146" s="1166"/>
      <c r="H146" s="2438"/>
      <c r="I146" s="1164"/>
    </row>
    <row r="147" spans="1:95" ht="15" customHeight="1">
      <c r="A147" s="1161" t="s">
        <v>45</v>
      </c>
      <c r="B147" s="1195">
        <f>SUM(C147:F147)+H147</f>
        <v>0</v>
      </c>
      <c r="C147" s="1163"/>
      <c r="D147" s="1165"/>
      <c r="E147" s="1992"/>
      <c r="F147" s="877"/>
      <c r="G147" s="1166"/>
      <c r="H147" s="2438"/>
      <c r="I147" s="1164"/>
    </row>
    <row r="148" spans="1:95" ht="15" customHeight="1">
      <c r="A148" s="1161" t="s">
        <v>332</v>
      </c>
      <c r="B148" s="1195">
        <f t="shared" si="43"/>
        <v>0</v>
      </c>
      <c r="C148" s="1163"/>
      <c r="D148" s="1165"/>
      <c r="E148" s="1992"/>
      <c r="F148" s="877"/>
      <c r="G148" s="1166"/>
      <c r="H148" s="2438"/>
      <c r="I148" s="1164"/>
    </row>
    <row r="149" spans="1:95" ht="15" customHeight="1">
      <c r="A149" s="1112" t="s">
        <v>465</v>
      </c>
      <c r="B149" s="2491">
        <f>SUM(C149:F149)+H149</f>
        <v>0</v>
      </c>
      <c r="C149" s="1170"/>
      <c r="D149" s="1172"/>
      <c r="E149" s="1219"/>
      <c r="F149" s="1174"/>
      <c r="G149" s="1175"/>
      <c r="H149" s="1221"/>
      <c r="I149" s="1171"/>
    </row>
    <row r="150" spans="1:95" ht="15" customHeight="1">
      <c r="A150" s="2492" t="s">
        <v>57</v>
      </c>
      <c r="B150" s="1270">
        <f>SUM(C150:F150)+H150</f>
        <v>0</v>
      </c>
      <c r="C150" s="1179"/>
      <c r="D150" s="1184"/>
      <c r="E150" s="1109"/>
      <c r="F150" s="1110"/>
      <c r="G150" s="1186"/>
      <c r="H150" s="1216"/>
      <c r="I150" s="1183"/>
    </row>
    <row r="151" spans="1:95" ht="18" customHeight="1">
      <c r="A151" s="25" t="s">
        <v>1180</v>
      </c>
    </row>
    <row r="152" spans="1:95" s="5" customFormat="1" ht="18" customHeight="1">
      <c r="A152" s="2493" t="s">
        <v>1181</v>
      </c>
      <c r="B152" s="7"/>
      <c r="C152" s="7"/>
    </row>
    <row r="153" spans="1:95" ht="21">
      <c r="A153" s="1976" t="s">
        <v>1182</v>
      </c>
      <c r="B153" s="2494" t="s">
        <v>1183</v>
      </c>
      <c r="C153" s="2494" t="s">
        <v>1184</v>
      </c>
    </row>
    <row r="154" spans="1:95" ht="21">
      <c r="A154" s="2495" t="s">
        <v>1185</v>
      </c>
      <c r="B154" s="1164"/>
      <c r="C154" s="1211"/>
    </row>
    <row r="155" spans="1:95">
      <c r="A155" s="2496" t="s">
        <v>1186</v>
      </c>
      <c r="B155" s="1183"/>
      <c r="C155" s="1214"/>
    </row>
    <row r="156" spans="1:95" s="5" customFormat="1" ht="18" customHeight="1">
      <c r="A156" s="7978" t="s">
        <v>1187</v>
      </c>
      <c r="B156" s="7978"/>
      <c r="C156" s="7978"/>
      <c r="D156" s="7978"/>
      <c r="E156" s="797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>
      <c r="A157" s="7909" t="s">
        <v>220</v>
      </c>
      <c r="B157" s="7909" t="s">
        <v>27</v>
      </c>
      <c r="C157" s="7699" t="s">
        <v>1188</v>
      </c>
      <c r="D157" s="7658"/>
      <c r="E157" s="7682"/>
      <c r="F157" s="7764" t="s">
        <v>101</v>
      </c>
      <c r="G157" s="7764"/>
      <c r="H157" s="7764"/>
      <c r="I157" s="7764"/>
      <c r="J157" s="7764"/>
      <c r="K157" s="7764"/>
      <c r="L157" s="7764"/>
      <c r="M157" s="7772"/>
      <c r="N157" s="7675" t="s">
        <v>1189</v>
      </c>
      <c r="O157" s="7925" t="s">
        <v>1190</v>
      </c>
      <c r="P157" s="7925" t="s">
        <v>1191</v>
      </c>
      <c r="Q157" s="7677" t="s">
        <v>1192</v>
      </c>
      <c r="R157" s="7974" t="s">
        <v>609</v>
      </c>
      <c r="S157" s="7975" t="s">
        <v>35</v>
      </c>
      <c r="T157" s="7927" t="s">
        <v>34</v>
      </c>
      <c r="U157" s="7657" t="s">
        <v>36</v>
      </c>
      <c r="V157" s="7682" t="s">
        <v>37</v>
      </c>
      <c r="W157" s="7914" t="s">
        <v>462</v>
      </c>
      <c r="X157" s="7717"/>
    </row>
    <row r="158" spans="1:95">
      <c r="A158" s="7910"/>
      <c r="B158" s="7910"/>
      <c r="C158" s="7962"/>
      <c r="D158" s="7963"/>
      <c r="E158" s="7964"/>
      <c r="F158" s="7764" t="s">
        <v>463</v>
      </c>
      <c r="G158" s="7764"/>
      <c r="H158" s="7764" t="s">
        <v>1193</v>
      </c>
      <c r="I158" s="7764"/>
      <c r="J158" s="7764" t="s">
        <v>1194</v>
      </c>
      <c r="K158" s="7764"/>
      <c r="L158" s="7764" t="s">
        <v>1195</v>
      </c>
      <c r="M158" s="7772"/>
      <c r="N158" s="7681"/>
      <c r="O158" s="7926"/>
      <c r="P158" s="7926"/>
      <c r="Q158" s="7995"/>
      <c r="R158" s="7718"/>
      <c r="S158" s="7976"/>
      <c r="T158" s="7928"/>
      <c r="U158" s="7651"/>
      <c r="V158" s="7653"/>
      <c r="W158" s="7679" t="s">
        <v>467</v>
      </c>
      <c r="X158" s="7682" t="s">
        <v>468</v>
      </c>
    </row>
    <row r="159" spans="1:95" ht="53.25" customHeight="1">
      <c r="A159" s="7961"/>
      <c r="B159" s="7961"/>
      <c r="C159" s="2024" t="s">
        <v>79</v>
      </c>
      <c r="D159" s="2255" t="s">
        <v>58</v>
      </c>
      <c r="E159" s="1913" t="s">
        <v>59</v>
      </c>
      <c r="F159" s="2001" t="s">
        <v>58</v>
      </c>
      <c r="G159" s="2136" t="s">
        <v>59</v>
      </c>
      <c r="H159" s="2001" t="s">
        <v>58</v>
      </c>
      <c r="I159" s="2136" t="s">
        <v>59</v>
      </c>
      <c r="J159" s="2001" t="s">
        <v>58</v>
      </c>
      <c r="K159" s="2136" t="s">
        <v>59</v>
      </c>
      <c r="L159" s="2001" t="s">
        <v>58</v>
      </c>
      <c r="M159" s="1971" t="s">
        <v>59</v>
      </c>
      <c r="N159" s="7676"/>
      <c r="O159" s="7728"/>
      <c r="P159" s="7728"/>
      <c r="Q159" s="7996"/>
      <c r="R159" s="7243"/>
      <c r="S159" s="7977"/>
      <c r="T159" s="7929"/>
      <c r="U159" s="7988"/>
      <c r="V159" s="7964"/>
      <c r="W159" s="7985"/>
      <c r="X159" s="7964"/>
    </row>
    <row r="160" spans="1:95">
      <c r="A160" s="7706" t="s">
        <v>1196</v>
      </c>
      <c r="B160" s="2326" t="s">
        <v>64</v>
      </c>
      <c r="C160" s="2273">
        <f>SUM(D160:E160)</f>
        <v>0</v>
      </c>
      <c r="D160" s="826">
        <f>SUM(F160+H160+J160+L160)</f>
        <v>0</v>
      </c>
      <c r="E160" s="2501">
        <f>SUM(G160+I160+K160+M160)</f>
        <v>0</v>
      </c>
      <c r="F160" s="2257"/>
      <c r="G160" s="2258"/>
      <c r="H160" s="2257"/>
      <c r="I160" s="2258"/>
      <c r="J160" s="2257"/>
      <c r="K160" s="2258"/>
      <c r="L160" s="2257"/>
      <c r="M160" s="2502"/>
      <c r="N160" s="2367"/>
      <c r="O160" s="827"/>
      <c r="P160" s="827"/>
      <c r="Q160" s="2502"/>
      <c r="R160" s="2479"/>
      <c r="S160" s="2480"/>
      <c r="T160" s="1424"/>
      <c r="U160" s="2258"/>
      <c r="V160" s="2327"/>
      <c r="W160" s="2257"/>
      <c r="X160" s="2327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>
      <c r="A161" s="7706"/>
      <c r="B161" s="1121" t="s">
        <v>972</v>
      </c>
      <c r="C161" s="1245">
        <f t="shared" ref="C161:C162" si="44">SUM(D161:E161)</f>
        <v>0</v>
      </c>
      <c r="D161" s="2331">
        <f>SUM(F161+H161+J161+L161)</f>
        <v>0</v>
      </c>
      <c r="E161" s="880">
        <f t="shared" ref="E161:E162" si="45">SUM(G161+I161+K161+M161)</f>
        <v>0</v>
      </c>
      <c r="F161" s="1163"/>
      <c r="G161" s="1165"/>
      <c r="H161" s="1163"/>
      <c r="I161" s="1165"/>
      <c r="J161" s="1163"/>
      <c r="K161" s="1165"/>
      <c r="L161" s="1163"/>
      <c r="M161" s="1212"/>
      <c r="N161" s="2438"/>
      <c r="O161" s="1992"/>
      <c r="P161" s="1992"/>
      <c r="Q161" s="1212"/>
      <c r="R161" s="2485"/>
      <c r="S161" s="2486"/>
      <c r="T161" s="1091"/>
      <c r="U161" s="1165"/>
      <c r="V161" s="1164"/>
      <c r="W161" s="1163"/>
      <c r="X161" s="1164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>
      <c r="A162" s="7706"/>
      <c r="B162" s="1121" t="s">
        <v>99</v>
      </c>
      <c r="C162" s="1243">
        <f t="shared" si="44"/>
        <v>0</v>
      </c>
      <c r="D162" s="1244">
        <f>SUM(F162+H162+J162+L162)</f>
        <v>0</v>
      </c>
      <c r="E162" s="2503">
        <f t="shared" si="45"/>
        <v>0</v>
      </c>
      <c r="F162" s="1163"/>
      <c r="G162" s="1165"/>
      <c r="H162" s="1163"/>
      <c r="I162" s="1165"/>
      <c r="J162" s="1163"/>
      <c r="K162" s="1165"/>
      <c r="L162" s="1163"/>
      <c r="M162" s="1212"/>
      <c r="N162" s="2438"/>
      <c r="O162" s="1992"/>
      <c r="P162" s="1992"/>
      <c r="Q162" s="1212"/>
      <c r="R162" s="2485"/>
      <c r="S162" s="2486"/>
      <c r="T162" s="1091"/>
      <c r="U162" s="1165"/>
      <c r="V162" s="1164"/>
      <c r="W162" s="1163"/>
      <c r="X162" s="1164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>
      <c r="A163" s="2504"/>
      <c r="B163" s="2131" t="s">
        <v>77</v>
      </c>
      <c r="C163" s="2146">
        <f>SUM(C160:C162)</f>
        <v>0</v>
      </c>
      <c r="D163" s="2147">
        <f t="shared" ref="D163:Q163" si="46">SUM(D160:D162)</f>
        <v>0</v>
      </c>
      <c r="E163" s="2505">
        <f t="shared" si="46"/>
        <v>0</v>
      </c>
      <c r="F163" s="1979">
        <f t="shared" si="46"/>
        <v>0</v>
      </c>
      <c r="G163" s="2112">
        <f t="shared" si="46"/>
        <v>0</v>
      </c>
      <c r="H163" s="1979">
        <f t="shared" si="46"/>
        <v>0</v>
      </c>
      <c r="I163" s="2112">
        <f t="shared" si="46"/>
        <v>0</v>
      </c>
      <c r="J163" s="1979">
        <f t="shared" si="46"/>
        <v>0</v>
      </c>
      <c r="K163" s="2112">
        <f t="shared" si="46"/>
        <v>0</v>
      </c>
      <c r="L163" s="1979">
        <f t="shared" si="46"/>
        <v>0</v>
      </c>
      <c r="M163" s="2060">
        <f t="shared" si="46"/>
        <v>0</v>
      </c>
      <c r="N163" s="2038">
        <f t="shared" si="46"/>
        <v>0</v>
      </c>
      <c r="O163" s="2336">
        <f t="shared" si="46"/>
        <v>0</v>
      </c>
      <c r="P163" s="2336">
        <f t="shared" si="46"/>
        <v>0</v>
      </c>
      <c r="Q163" s="2060">
        <f t="shared" si="46"/>
        <v>0</v>
      </c>
      <c r="R163" s="2506">
        <f>SUM(R160:R162)</f>
        <v>0</v>
      </c>
      <c r="S163" s="2507">
        <f t="shared" ref="S163:X163" si="47">SUM(S160:S162)</f>
        <v>0</v>
      </c>
      <c r="T163" s="2337">
        <f t="shared" si="47"/>
        <v>0</v>
      </c>
      <c r="U163" s="2112">
        <f t="shared" si="47"/>
        <v>0</v>
      </c>
      <c r="V163" s="2138">
        <f t="shared" si="47"/>
        <v>0</v>
      </c>
      <c r="W163" s="1979">
        <f t="shared" si="47"/>
        <v>0</v>
      </c>
      <c r="X163" s="2138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>
      <c r="A164" s="7706" t="s">
        <v>1197</v>
      </c>
      <c r="B164" s="2326" t="s">
        <v>64</v>
      </c>
      <c r="C164" s="1922">
        <f>SUM(D164:E164)</f>
        <v>0</v>
      </c>
      <c r="D164" s="744">
        <f>SUM(F164+H164+J164+L164)</f>
        <v>0</v>
      </c>
      <c r="E164" s="750">
        <f>SUM(G164+I164+K164+M164)</f>
        <v>0</v>
      </c>
      <c r="F164" s="2257"/>
      <c r="G164" s="2258"/>
      <c r="H164" s="2257"/>
      <c r="I164" s="2258"/>
      <c r="J164" s="2257"/>
      <c r="K164" s="2258"/>
      <c r="L164" s="2257"/>
      <c r="M164" s="2502"/>
      <c r="N164" s="2438"/>
      <c r="O164" s="1992"/>
      <c r="P164" s="1992"/>
      <c r="Q164" s="1212"/>
      <c r="R164" s="2485"/>
      <c r="S164" s="2486"/>
      <c r="T164" s="1091"/>
      <c r="U164" s="1165"/>
      <c r="V164" s="1164"/>
      <c r="W164" s="1163"/>
      <c r="X164" s="1164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>
      <c r="A165" s="7706"/>
      <c r="B165" s="1121" t="s">
        <v>972</v>
      </c>
      <c r="C165" s="1245">
        <f t="shared" ref="C165" si="50">SUM(D165:E165)</f>
        <v>0</v>
      </c>
      <c r="D165" s="2331">
        <f>SUM(F165+H165+J165+L165)</f>
        <v>0</v>
      </c>
      <c r="E165" s="880">
        <f t="shared" ref="E165:E167" si="51">SUM(G165+I165+K165+M165)</f>
        <v>0</v>
      </c>
      <c r="F165" s="1163"/>
      <c r="G165" s="1165"/>
      <c r="H165" s="1163"/>
      <c r="I165" s="1165"/>
      <c r="J165" s="1163"/>
      <c r="K165" s="1165"/>
      <c r="L165" s="1163"/>
      <c r="M165" s="1212"/>
      <c r="N165" s="2438"/>
      <c r="O165" s="1992"/>
      <c r="P165" s="1992"/>
      <c r="Q165" s="1212"/>
      <c r="R165" s="2485"/>
      <c r="S165" s="2486"/>
      <c r="T165" s="1091"/>
      <c r="U165" s="1165"/>
      <c r="V165" s="1164"/>
      <c r="W165" s="1163"/>
      <c r="X165" s="1164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>
      <c r="A166" s="7706"/>
      <c r="B166" s="1121" t="s">
        <v>99</v>
      </c>
      <c r="C166" s="1243">
        <f>SUM(D166:E166)</f>
        <v>0</v>
      </c>
      <c r="D166" s="1244">
        <f>SUM(F166+H166+J166+L166)</f>
        <v>0</v>
      </c>
      <c r="E166" s="2503">
        <f t="shared" si="51"/>
        <v>0</v>
      </c>
      <c r="F166" s="1163"/>
      <c r="G166" s="1165"/>
      <c r="H166" s="1163"/>
      <c r="I166" s="1165"/>
      <c r="J166" s="1163"/>
      <c r="K166" s="1165"/>
      <c r="L166" s="1163"/>
      <c r="M166" s="1212"/>
      <c r="N166" s="2438"/>
      <c r="O166" s="1992"/>
      <c r="P166" s="1992"/>
      <c r="Q166" s="1212"/>
      <c r="R166" s="2485"/>
      <c r="S166" s="2486"/>
      <c r="T166" s="1091"/>
      <c r="U166" s="1165"/>
      <c r="V166" s="1164"/>
      <c r="W166" s="1163"/>
      <c r="X166" s="1164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>
      <c r="A167" s="2504"/>
      <c r="B167" s="2131" t="s">
        <v>77</v>
      </c>
      <c r="C167" s="1243">
        <f>SUM(D167:E167)</f>
        <v>0</v>
      </c>
      <c r="D167" s="1244">
        <f>SUM(F167+H167+J167+L167)</f>
        <v>0</v>
      </c>
      <c r="E167" s="2503">
        <f t="shared" si="51"/>
        <v>0</v>
      </c>
      <c r="F167" s="1979">
        <f t="shared" ref="F167:Q167" si="52">SUM(F164:F166)</f>
        <v>0</v>
      </c>
      <c r="G167" s="2112">
        <f t="shared" si="52"/>
        <v>0</v>
      </c>
      <c r="H167" s="1979">
        <f t="shared" si="52"/>
        <v>0</v>
      </c>
      <c r="I167" s="2112">
        <f t="shared" si="52"/>
        <v>0</v>
      </c>
      <c r="J167" s="1979">
        <f t="shared" si="52"/>
        <v>0</v>
      </c>
      <c r="K167" s="2112">
        <f t="shared" si="52"/>
        <v>0</v>
      </c>
      <c r="L167" s="1979">
        <f t="shared" si="52"/>
        <v>0</v>
      </c>
      <c r="M167" s="2060">
        <f t="shared" si="52"/>
        <v>0</v>
      </c>
      <c r="N167" s="2038">
        <f t="shared" si="52"/>
        <v>0</v>
      </c>
      <c r="O167" s="2336">
        <f t="shared" si="52"/>
        <v>0</v>
      </c>
      <c r="P167" s="2336">
        <f t="shared" si="52"/>
        <v>0</v>
      </c>
      <c r="Q167" s="2060">
        <f t="shared" si="52"/>
        <v>0</v>
      </c>
      <c r="R167" s="2506">
        <f>SUM(R164:R166)</f>
        <v>0</v>
      </c>
      <c r="S167" s="2507">
        <f t="shared" ref="S167:X167" si="53">SUM(S164:S166)</f>
        <v>0</v>
      </c>
      <c r="T167" s="2337">
        <f t="shared" si="53"/>
        <v>0</v>
      </c>
      <c r="U167" s="2112">
        <f t="shared" si="53"/>
        <v>0</v>
      </c>
      <c r="V167" s="2138">
        <f t="shared" si="53"/>
        <v>0</v>
      </c>
      <c r="W167" s="1979">
        <f t="shared" si="53"/>
        <v>0</v>
      </c>
      <c r="X167" s="2138">
        <f t="shared" si="53"/>
        <v>0</v>
      </c>
      <c r="CB167" t="str">
        <f t="shared" si="48"/>
        <v/>
      </c>
      <c r="CC167" t="str">
        <f t="shared" si="49"/>
        <v/>
      </c>
    </row>
    <row r="168" spans="1:95">
      <c r="A168" s="7706" t="s">
        <v>1056</v>
      </c>
      <c r="B168" s="7706"/>
      <c r="C168" s="1243">
        <f>SUM(D168:E168)</f>
        <v>0</v>
      </c>
      <c r="D168" s="1244">
        <f>SUM(F168+H168+J168+L168)</f>
        <v>0</v>
      </c>
      <c r="E168" s="2503">
        <f>SUM(G168+I168+K168+M168)</f>
        <v>0</v>
      </c>
      <c r="F168" s="2027"/>
      <c r="G168" s="2342"/>
      <c r="H168" s="2027"/>
      <c r="I168" s="2342"/>
      <c r="J168" s="2027"/>
      <c r="K168" s="2342"/>
      <c r="L168" s="2027"/>
      <c r="M168" s="2259"/>
      <c r="N168" s="2055"/>
      <c r="O168" s="2345"/>
      <c r="P168" s="2345"/>
      <c r="Q168" s="2259"/>
      <c r="R168" s="2508"/>
      <c r="S168" s="2509"/>
      <c r="T168" s="2260"/>
      <c r="U168" s="2029"/>
      <c r="V168" s="2342"/>
      <c r="W168" s="2027"/>
      <c r="X168" s="2342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>
      <c r="A169" s="2" t="s">
        <v>1198</v>
      </c>
      <c r="B169" s="2510"/>
      <c r="C169" s="2510"/>
      <c r="D169" s="2510"/>
    </row>
    <row r="170" spans="1:95">
      <c r="A170" s="7668" t="s">
        <v>1108</v>
      </c>
      <c r="B170" s="7668" t="s">
        <v>1109</v>
      </c>
      <c r="C170" s="7986" t="s">
        <v>1199</v>
      </c>
      <c r="D170" s="7696" t="s">
        <v>1200</v>
      </c>
    </row>
    <row r="171" spans="1:95" ht="18.75" customHeight="1">
      <c r="A171" s="7967"/>
      <c r="B171" s="7967"/>
      <c r="C171" s="7987"/>
      <c r="D171" s="7647"/>
    </row>
    <row r="172" spans="1:95">
      <c r="A172" s="2306" t="s">
        <v>1112</v>
      </c>
      <c r="B172" s="2426"/>
      <c r="C172" s="2427"/>
      <c r="D172" s="2428"/>
    </row>
    <row r="173" spans="1:95">
      <c r="A173" s="1135" t="s">
        <v>1201</v>
      </c>
      <c r="B173" s="2429"/>
      <c r="C173" s="1115"/>
      <c r="D173" s="1116"/>
    </row>
    <row r="174" spans="1:95">
      <c r="A174" s="1140" t="s">
        <v>1202</v>
      </c>
      <c r="B174" s="2432"/>
      <c r="C174" s="1128"/>
      <c r="D174" s="1129"/>
    </row>
    <row r="175" spans="1:95" ht="18" customHeight="1">
      <c r="A175" s="2" t="s">
        <v>1203</v>
      </c>
    </row>
    <row r="176" spans="1:95">
      <c r="A176" s="7909" t="s">
        <v>1204</v>
      </c>
      <c r="B176" s="7699" t="s">
        <v>1188</v>
      </c>
      <c r="C176" s="7658"/>
      <c r="D176" s="7682"/>
      <c r="E176" s="7914" t="s">
        <v>101</v>
      </c>
      <c r="F176" s="7915"/>
      <c r="G176" s="7915"/>
      <c r="H176" s="7915"/>
      <c r="I176" s="7915"/>
      <c r="J176" s="7915"/>
      <c r="K176" s="7915"/>
      <c r="L176" s="2511"/>
      <c r="M176" s="7657" t="s">
        <v>593</v>
      </c>
      <c r="N176" s="7682" t="s">
        <v>592</v>
      </c>
    </row>
    <row r="177" spans="1:14">
      <c r="A177" s="7910"/>
      <c r="B177" s="7962"/>
      <c r="C177" s="7963"/>
      <c r="D177" s="7964"/>
      <c r="E177" s="7914" t="s">
        <v>1205</v>
      </c>
      <c r="F177" s="7717"/>
      <c r="G177" s="7914" t="s">
        <v>1206</v>
      </c>
      <c r="H177" s="7717"/>
      <c r="I177" s="7914" t="s">
        <v>1207</v>
      </c>
      <c r="J177" s="7717"/>
      <c r="K177" s="7914" t="s">
        <v>1195</v>
      </c>
      <c r="L177" s="7994"/>
      <c r="M177" s="7651"/>
      <c r="N177" s="7653"/>
    </row>
    <row r="178" spans="1:14">
      <c r="A178" s="7961"/>
      <c r="B178" s="2024" t="s">
        <v>79</v>
      </c>
      <c r="C178" s="211" t="s">
        <v>58</v>
      </c>
      <c r="D178" s="1913" t="s">
        <v>59</v>
      </c>
      <c r="E178" s="2001" t="s">
        <v>58</v>
      </c>
      <c r="F178" s="2136" t="s">
        <v>59</v>
      </c>
      <c r="G178" s="2001" t="s">
        <v>58</v>
      </c>
      <c r="H178" s="2136" t="s">
        <v>59</v>
      </c>
      <c r="I178" s="2001" t="s">
        <v>58</v>
      </c>
      <c r="J178" s="2136" t="s">
        <v>59</v>
      </c>
      <c r="K178" s="2001" t="s">
        <v>58</v>
      </c>
      <c r="L178" s="2512" t="s">
        <v>59</v>
      </c>
      <c r="M178" s="7988"/>
      <c r="N178" s="7964"/>
    </row>
    <row r="179" spans="1:14">
      <c r="A179" s="2306" t="s">
        <v>1208</v>
      </c>
      <c r="B179" s="2273">
        <f>SUM(C179:D179)</f>
        <v>0</v>
      </c>
      <c r="C179" s="826">
        <f>SUM(E179+G179+I179+K179)</f>
        <v>0</v>
      </c>
      <c r="D179" s="2143">
        <f>SUM(F179+H179+J179+L179)</f>
        <v>0</v>
      </c>
      <c r="E179" s="2257"/>
      <c r="F179" s="2258"/>
      <c r="G179" s="2257"/>
      <c r="H179" s="2258"/>
      <c r="I179" s="2257"/>
      <c r="J179" s="2258"/>
      <c r="K179" s="2257"/>
      <c r="L179" s="2513"/>
      <c r="M179" s="2514"/>
      <c r="N179" s="2428"/>
    </row>
    <row r="180" spans="1:14">
      <c r="A180" s="2504" t="s">
        <v>1209</v>
      </c>
      <c r="B180" s="1243">
        <f t="shared" ref="B180" si="54">SUM(C180:D180)</f>
        <v>0</v>
      </c>
      <c r="C180" s="2331">
        <f>SUM(E180+G180+I180+K180)</f>
        <v>0</v>
      </c>
      <c r="D180" s="1162">
        <f>SUM(F180+H180+J180+L180)</f>
        <v>0</v>
      </c>
      <c r="E180" s="1163"/>
      <c r="F180" s="1165"/>
      <c r="G180" s="1163"/>
      <c r="H180" s="1165"/>
      <c r="I180" s="1163"/>
      <c r="J180" s="1165"/>
      <c r="K180" s="1163"/>
      <c r="L180" s="2515"/>
      <c r="M180" s="1118"/>
      <c r="N180" s="1116"/>
    </row>
    <row r="181" spans="1:14">
      <c r="A181" s="2000" t="s">
        <v>77</v>
      </c>
      <c r="B181" s="2146">
        <f>SUM(B179:B180)</f>
        <v>0</v>
      </c>
      <c r="C181" s="2147">
        <f t="shared" ref="C181:N181" si="55">SUM(C179:C180)</f>
        <v>0</v>
      </c>
      <c r="D181" s="2149">
        <f t="shared" si="55"/>
        <v>0</v>
      </c>
      <c r="E181" s="2146">
        <f>SUM(E179:E180)</f>
        <v>0</v>
      </c>
      <c r="F181" s="2149">
        <f t="shared" si="55"/>
        <v>0</v>
      </c>
      <c r="G181" s="2146">
        <f t="shared" si="55"/>
        <v>0</v>
      </c>
      <c r="H181" s="2149">
        <f t="shared" si="55"/>
        <v>0</v>
      </c>
      <c r="I181" s="2146">
        <f t="shared" si="55"/>
        <v>0</v>
      </c>
      <c r="J181" s="2149">
        <f t="shared" si="55"/>
        <v>0</v>
      </c>
      <c r="K181" s="2146">
        <f t="shared" si="55"/>
        <v>0</v>
      </c>
      <c r="L181" s="2516">
        <f t="shared" si="55"/>
        <v>0</v>
      </c>
      <c r="M181" s="2517">
        <f t="shared" si="55"/>
        <v>0</v>
      </c>
      <c r="N181" s="2148">
        <f t="shared" si="55"/>
        <v>0</v>
      </c>
    </row>
    <row r="205" spans="1:2" ht="48.75" hidden="1" customHeight="1">
      <c r="A205" s="282">
        <f>SUM(C12:C21,C23:C26,B30:B32,E30:E32,B36:B38,E36:E38,C41:C44,C49:C50,C55:C76,B80:I83,B86:D93,B97:F101,B106:F108,B114:B116,B120:E120,B124:B126,B130,C135:C138,B143:B150,B154:C155,C160:C168,B172:D174,B179:B181)</f>
        <v>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>
      <formula1>0</formula1>
    </dataValidation>
    <dataValidation type="whole" allowBlank="1" showInputMessage="1" showErrorMessage="1" sqref="F55:AM76">
      <formula1>0</formula1>
      <formula2>9.99999999999999E+36</formula2>
    </dataValidation>
    <dataValidation type="whole" allowBlank="1" showInputMessage="1" showErrorMessage="1" sqref="B80:I83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X239"/>
  <sheetViews>
    <sheetView showGridLines="0" zoomScaleNormal="100" workbookViewId="0"/>
  </sheetViews>
  <sheetFormatPr baseColWidth="10" defaultColWidth="11.42578125" defaultRowHeight="1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>
      <c r="A1" s="25" t="s">
        <v>23</v>
      </c>
    </row>
    <row r="2" spans="1:98">
      <c r="A2" s="25" t="str">
        <f>CONCATENATE("COMUNA: ",NOMBRE!B2, " (",NOMBRE!C2,NOMBRE!D2,NOMBRE!E2,NOMBRE!F2,NOMBRE!G2,")")</f>
        <v>COMUNA: MAIPU ()</v>
      </c>
    </row>
    <row r="3" spans="1:98">
      <c r="A3" s="25" t="str">
        <f>CONCATENATE("ESTABLECIMIENTO/ESTRATEGIA: ", NOMBRE!B3, " (",NOMBRE!C3,NOMBRE!D3,NOMBRE!E3,NOMBRE!F3,NOMBRE!G3,NOMBRE!H3,")")</f>
        <v>ESTABLECIMIENTO/ESTRATEGIA: PADDS ()</v>
      </c>
    </row>
    <row r="4" spans="1:98">
      <c r="A4" s="25" t="str">
        <f>CONCATENATE("MES: ",NOMBRE!B6, " (",NOMBRE!C6,NOMBRE!D6,")")</f>
        <v>MES: MARZO (03)</v>
      </c>
    </row>
    <row r="5" spans="1:98">
      <c r="A5" s="25" t="str">
        <f>CONCATENATE("AÑO: ",NOMBRE!B7)</f>
        <v>AÑO: 2026</v>
      </c>
    </row>
    <row r="6" spans="1:98" s="8" customFormat="1" ht="18" customHeight="1">
      <c r="A6" s="8070" t="s">
        <v>1210</v>
      </c>
      <c r="B6" s="8070"/>
      <c r="C6" s="8070"/>
      <c r="D6" s="8070"/>
      <c r="E6" s="8070"/>
      <c r="F6" s="8070"/>
      <c r="G6" s="8070"/>
      <c r="H6" s="8070"/>
      <c r="I6" s="8070"/>
      <c r="J6" s="8070"/>
      <c r="K6" s="8070"/>
      <c r="L6" s="8070"/>
      <c r="M6" s="8070"/>
      <c r="N6" s="8070"/>
      <c r="O6" s="8070"/>
      <c r="P6" s="8070"/>
      <c r="Q6" s="8070"/>
      <c r="R6" s="8070"/>
      <c r="S6" s="8070"/>
      <c r="T6" s="8070"/>
      <c r="U6" s="730"/>
      <c r="V6" s="730"/>
      <c r="W6" s="730"/>
      <c r="X6" s="730"/>
      <c r="Y6" s="730"/>
      <c r="Z6" s="730"/>
      <c r="AA6" s="730"/>
      <c r="AB6" s="730"/>
      <c r="AC6" s="730"/>
      <c r="AD6" s="730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7699" t="s">
        <v>1212</v>
      </c>
      <c r="B9" s="7701" t="s">
        <v>1213</v>
      </c>
      <c r="C9" s="7968"/>
      <c r="D9" s="7968"/>
      <c r="E9" s="7968"/>
      <c r="F9" s="7968"/>
      <c r="G9" s="7968"/>
      <c r="H9" s="7968"/>
      <c r="I9" s="7968"/>
      <c r="J9" s="7968"/>
      <c r="K9" s="7968"/>
      <c r="L9" s="7968"/>
      <c r="M9" s="7968"/>
      <c r="N9" s="7968"/>
      <c r="O9" s="7968"/>
      <c r="P9" s="7968"/>
      <c r="Q9" s="7968"/>
      <c r="R9" s="7968"/>
      <c r="S9" s="7968"/>
      <c r="T9" s="7968"/>
      <c r="U9" s="7240" t="s">
        <v>609</v>
      </c>
      <c r="V9" s="7841" t="s">
        <v>1214</v>
      </c>
      <c r="W9" s="8109"/>
      <c r="X9" s="7673" t="s">
        <v>1215</v>
      </c>
      <c r="Y9" s="7915"/>
      <c r="Z9" s="7915"/>
      <c r="AA9" s="7915"/>
      <c r="AB9" s="7915"/>
      <c r="AC9" s="7915"/>
      <c r="AD9" s="7915"/>
      <c r="AE9" s="7672"/>
      <c r="AF9" s="8111" t="s">
        <v>1216</v>
      </c>
      <c r="AG9" s="8112"/>
    </row>
    <row r="10" spans="1:98" ht="15" customHeight="1">
      <c r="A10" s="7700"/>
      <c r="B10" s="7989" t="s">
        <v>459</v>
      </c>
      <c r="C10" s="7670" t="s">
        <v>29</v>
      </c>
      <c r="D10" s="7915"/>
      <c r="E10" s="7915"/>
      <c r="F10" s="7915"/>
      <c r="G10" s="7915"/>
      <c r="H10" s="7915"/>
      <c r="I10" s="7915"/>
      <c r="J10" s="7915"/>
      <c r="K10" s="7915"/>
      <c r="L10" s="7915"/>
      <c r="M10" s="7915"/>
      <c r="N10" s="7915"/>
      <c r="O10" s="7915"/>
      <c r="P10" s="7915"/>
      <c r="Q10" s="7915"/>
      <c r="R10" s="7915"/>
      <c r="S10" s="7915"/>
      <c r="T10" s="7915"/>
      <c r="U10" s="7663"/>
      <c r="V10" s="7983"/>
      <c r="W10" s="8110"/>
      <c r="X10" s="8071" t="s">
        <v>1217</v>
      </c>
      <c r="Y10" s="7968"/>
      <c r="Z10" s="7968"/>
      <c r="AA10" s="8072"/>
      <c r="AB10" s="7968" t="s">
        <v>1218</v>
      </c>
      <c r="AC10" s="7968"/>
      <c r="AD10" s="7968"/>
      <c r="AE10" s="7703"/>
      <c r="AF10" s="8113"/>
      <c r="AG10" s="8114"/>
    </row>
    <row r="11" spans="1:98" ht="24.75" customHeight="1">
      <c r="A11" s="7962"/>
      <c r="B11" s="7967"/>
      <c r="C11" s="2001" t="s">
        <v>348</v>
      </c>
      <c r="D11" s="2002" t="s">
        <v>331</v>
      </c>
      <c r="E11" s="2363" t="s">
        <v>94</v>
      </c>
      <c r="F11" s="2363" t="s">
        <v>1219</v>
      </c>
      <c r="G11" s="2363" t="s">
        <v>1220</v>
      </c>
      <c r="H11" s="2363" t="s">
        <v>45</v>
      </c>
      <c r="I11" s="2462" t="s">
        <v>46</v>
      </c>
      <c r="J11" s="2462" t="s">
        <v>47</v>
      </c>
      <c r="K11" s="2462" t="s">
        <v>48</v>
      </c>
      <c r="L11" s="2462" t="s">
        <v>49</v>
      </c>
      <c r="M11" s="2462" t="s">
        <v>50</v>
      </c>
      <c r="N11" s="2462" t="s">
        <v>51</v>
      </c>
      <c r="O11" s="2462" t="s">
        <v>52</v>
      </c>
      <c r="P11" s="2462" t="s">
        <v>53</v>
      </c>
      <c r="Q11" s="2462" t="s">
        <v>54</v>
      </c>
      <c r="R11" s="2462" t="s">
        <v>55</v>
      </c>
      <c r="S11" s="2462" t="s">
        <v>56</v>
      </c>
      <c r="T11" s="2521" t="s">
        <v>57</v>
      </c>
      <c r="U11" s="7241"/>
      <c r="V11" s="2140" t="s">
        <v>58</v>
      </c>
      <c r="W11" s="1972" t="s">
        <v>59</v>
      </c>
      <c r="X11" s="2519" t="s">
        <v>931</v>
      </c>
      <c r="Y11" s="2158" t="s">
        <v>1020</v>
      </c>
      <c r="Z11" s="2363" t="s">
        <v>1221</v>
      </c>
      <c r="AA11" s="2522" t="s">
        <v>1222</v>
      </c>
      <c r="AB11" s="2033" t="s">
        <v>931</v>
      </c>
      <c r="AC11" s="2158" t="s">
        <v>1020</v>
      </c>
      <c r="AD11" s="2363" t="s">
        <v>1221</v>
      </c>
      <c r="AE11" s="1972" t="s">
        <v>560</v>
      </c>
      <c r="AF11" s="2002" t="s">
        <v>673</v>
      </c>
      <c r="AG11" s="1980" t="s">
        <v>1218</v>
      </c>
    </row>
    <row r="12" spans="1:98">
      <c r="A12" s="1916" t="s">
        <v>1223</v>
      </c>
      <c r="B12" s="1937">
        <f>SUM(C12:T12)</f>
        <v>0</v>
      </c>
      <c r="C12" s="2257"/>
      <c r="D12" s="827"/>
      <c r="E12" s="827"/>
      <c r="F12" s="827"/>
      <c r="G12" s="827"/>
      <c r="H12" s="830"/>
      <c r="I12" s="830"/>
      <c r="J12" s="830"/>
      <c r="K12" s="830"/>
      <c r="L12" s="830"/>
      <c r="M12" s="830"/>
      <c r="N12" s="830"/>
      <c r="O12" s="830"/>
      <c r="P12" s="830"/>
      <c r="Q12" s="830"/>
      <c r="R12" s="830"/>
      <c r="S12" s="830"/>
      <c r="T12" s="2523"/>
      <c r="U12" s="1177"/>
      <c r="V12" s="1926"/>
      <c r="W12" s="785"/>
      <c r="X12" s="2524">
        <f>SUM(Y12+Z12+AA12)</f>
        <v>0</v>
      </c>
      <c r="Y12" s="1926"/>
      <c r="Z12" s="786"/>
      <c r="AA12" s="751"/>
      <c r="AB12" s="2132">
        <f>SUM(AC12+AD12+AE12)</f>
        <v>0</v>
      </c>
      <c r="AC12" s="1926"/>
      <c r="AD12" s="786"/>
      <c r="AE12" s="785"/>
      <c r="AF12" s="1213"/>
      <c r="AG12" s="877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>
      <c r="A13" s="1161" t="s">
        <v>1224</v>
      </c>
      <c r="B13" s="1937">
        <f>SUM(C13:T13)</f>
        <v>0</v>
      </c>
      <c r="C13" s="1163"/>
      <c r="D13" s="1992"/>
      <c r="E13" s="1992"/>
      <c r="F13" s="1992"/>
      <c r="G13" s="1992"/>
      <c r="H13" s="1992"/>
      <c r="I13" s="1992"/>
      <c r="J13" s="1992"/>
      <c r="K13" s="1992"/>
      <c r="L13" s="1992"/>
      <c r="M13" s="1992"/>
      <c r="N13" s="1992"/>
      <c r="O13" s="1992"/>
      <c r="P13" s="1992"/>
      <c r="Q13" s="1992"/>
      <c r="R13" s="1992"/>
      <c r="S13" s="1992"/>
      <c r="T13" s="1920"/>
      <c r="U13" s="1164"/>
      <c r="V13" s="1163"/>
      <c r="W13" s="1920"/>
      <c r="X13" s="2525">
        <f t="shared" ref="X13:X36" si="6">SUM(Y13+Z13+AA13)</f>
        <v>0</v>
      </c>
      <c r="Y13" s="1163"/>
      <c r="Z13" s="1992"/>
      <c r="AA13" s="1091"/>
      <c r="AB13" s="1460">
        <f t="shared" ref="AB13:AB37" si="7">SUM(AC13+AD13+AE13)</f>
        <v>0</v>
      </c>
      <c r="AC13" s="1163"/>
      <c r="AD13" s="1165"/>
      <c r="AE13" s="1920"/>
      <c r="AF13" s="1213"/>
      <c r="AG13" s="877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>
      <c r="A14" s="1161" t="s">
        <v>1225</v>
      </c>
      <c r="B14" s="1937">
        <f>SUM(C14:D14)</f>
        <v>0</v>
      </c>
      <c r="C14" s="1163"/>
      <c r="D14" s="1992"/>
      <c r="E14" s="2224"/>
      <c r="F14" s="2224"/>
      <c r="G14" s="2224"/>
      <c r="H14" s="2224"/>
      <c r="I14" s="2224"/>
      <c r="J14" s="2224"/>
      <c r="K14" s="2224"/>
      <c r="L14" s="2224"/>
      <c r="M14" s="2224"/>
      <c r="N14" s="2224"/>
      <c r="O14" s="2224"/>
      <c r="P14" s="2224"/>
      <c r="Q14" s="2224"/>
      <c r="R14" s="2224"/>
      <c r="S14" s="2224"/>
      <c r="T14" s="1918"/>
      <c r="U14" s="1164"/>
      <c r="V14" s="1163"/>
      <c r="W14" s="1920"/>
      <c r="X14" s="2525">
        <f t="shared" si="6"/>
        <v>0</v>
      </c>
      <c r="Y14" s="1163"/>
      <c r="Z14" s="1992"/>
      <c r="AA14" s="1091"/>
      <c r="AB14" s="1460">
        <f t="shared" si="7"/>
        <v>0</v>
      </c>
      <c r="AC14" s="1163"/>
      <c r="AD14" s="1165"/>
      <c r="AE14" s="1920"/>
      <c r="AF14" s="1213"/>
      <c r="AG14" s="877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>
      <c r="A15" s="1161" t="s">
        <v>1226</v>
      </c>
      <c r="B15" s="1937">
        <f t="shared" ref="B15:B34" si="9">SUM(C15:T15)</f>
        <v>0</v>
      </c>
      <c r="C15" s="1163"/>
      <c r="D15" s="1992"/>
      <c r="E15" s="1992"/>
      <c r="F15" s="1992"/>
      <c r="G15" s="1992"/>
      <c r="H15" s="1992"/>
      <c r="I15" s="1992"/>
      <c r="J15" s="1992"/>
      <c r="K15" s="1992"/>
      <c r="L15" s="1992"/>
      <c r="M15" s="1992"/>
      <c r="N15" s="1992"/>
      <c r="O15" s="1992"/>
      <c r="P15" s="1992"/>
      <c r="Q15" s="1992"/>
      <c r="R15" s="1992"/>
      <c r="S15" s="1992"/>
      <c r="T15" s="1920"/>
      <c r="U15" s="1164"/>
      <c r="V15" s="1163"/>
      <c r="W15" s="1920"/>
      <c r="X15" s="2525">
        <f t="shared" si="6"/>
        <v>0</v>
      </c>
      <c r="Y15" s="1163"/>
      <c r="Z15" s="1992"/>
      <c r="AA15" s="1091"/>
      <c r="AB15" s="1460">
        <f t="shared" si="7"/>
        <v>0</v>
      </c>
      <c r="AC15" s="1163"/>
      <c r="AD15" s="1165"/>
      <c r="AE15" s="1920"/>
      <c r="AF15" s="1213"/>
      <c r="AG15" s="877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>
      <c r="A16" s="1161" t="s">
        <v>1227</v>
      </c>
      <c r="B16" s="1937">
        <f t="shared" si="9"/>
        <v>0</v>
      </c>
      <c r="C16" s="1163"/>
      <c r="D16" s="1992"/>
      <c r="E16" s="1992"/>
      <c r="F16" s="1992"/>
      <c r="G16" s="1992"/>
      <c r="H16" s="1992"/>
      <c r="I16" s="1992"/>
      <c r="J16" s="1992"/>
      <c r="K16" s="1992"/>
      <c r="L16" s="1992"/>
      <c r="M16" s="1992"/>
      <c r="N16" s="1992"/>
      <c r="O16" s="1992"/>
      <c r="P16" s="1992"/>
      <c r="Q16" s="1992"/>
      <c r="R16" s="1992"/>
      <c r="S16" s="1992"/>
      <c r="T16" s="1920"/>
      <c r="U16" s="1164"/>
      <c r="V16" s="1163"/>
      <c r="W16" s="1920"/>
      <c r="X16" s="2525">
        <f t="shared" si="6"/>
        <v>0</v>
      </c>
      <c r="Y16" s="1163"/>
      <c r="Z16" s="1992"/>
      <c r="AA16" s="1091"/>
      <c r="AB16" s="1477">
        <f t="shared" si="7"/>
        <v>0</v>
      </c>
      <c r="AC16" s="1163"/>
      <c r="AD16" s="1165"/>
      <c r="AE16" s="1920"/>
      <c r="AF16" s="1213"/>
      <c r="AG16" s="877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>
      <c r="A17" s="1161" t="s">
        <v>1228</v>
      </c>
      <c r="B17" s="1937">
        <f t="shared" si="9"/>
        <v>0</v>
      </c>
      <c r="C17" s="1163"/>
      <c r="D17" s="1992"/>
      <c r="E17" s="1992"/>
      <c r="F17" s="1992"/>
      <c r="G17" s="1992"/>
      <c r="H17" s="1992"/>
      <c r="I17" s="1992"/>
      <c r="J17" s="1992"/>
      <c r="K17" s="1992"/>
      <c r="L17" s="1992"/>
      <c r="M17" s="1992"/>
      <c r="N17" s="1992"/>
      <c r="O17" s="1992"/>
      <c r="P17" s="1992"/>
      <c r="Q17" s="1992"/>
      <c r="R17" s="1992"/>
      <c r="S17" s="1992"/>
      <c r="T17" s="1920"/>
      <c r="U17" s="1164"/>
      <c r="V17" s="1163"/>
      <c r="W17" s="1920"/>
      <c r="X17" s="2525">
        <f t="shared" si="6"/>
        <v>0</v>
      </c>
      <c r="Y17" s="1163"/>
      <c r="Z17" s="1992"/>
      <c r="AA17" s="1091"/>
      <c r="AB17" s="1477">
        <f t="shared" si="7"/>
        <v>0</v>
      </c>
      <c r="AC17" s="1163"/>
      <c r="AD17" s="1165"/>
      <c r="AE17" s="1920"/>
      <c r="AF17" s="1213"/>
      <c r="AG17" s="877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>
      <c r="A18" s="1161" t="s">
        <v>1229</v>
      </c>
      <c r="B18" s="1937">
        <f t="shared" si="9"/>
        <v>0</v>
      </c>
      <c r="C18" s="1163"/>
      <c r="D18" s="1992"/>
      <c r="E18" s="1992"/>
      <c r="F18" s="1992"/>
      <c r="G18" s="1992"/>
      <c r="H18" s="1992"/>
      <c r="I18" s="1992"/>
      <c r="J18" s="1992"/>
      <c r="K18" s="1992"/>
      <c r="L18" s="1992"/>
      <c r="M18" s="1992"/>
      <c r="N18" s="1992"/>
      <c r="O18" s="1992"/>
      <c r="P18" s="1992"/>
      <c r="Q18" s="1992"/>
      <c r="R18" s="1992"/>
      <c r="S18" s="1992"/>
      <c r="T18" s="1920"/>
      <c r="U18" s="1164"/>
      <c r="V18" s="1163"/>
      <c r="W18" s="1920"/>
      <c r="X18" s="2525">
        <f t="shared" si="6"/>
        <v>0</v>
      </c>
      <c r="Y18" s="1163"/>
      <c r="Z18" s="1992"/>
      <c r="AA18" s="1091"/>
      <c r="AB18" s="1477">
        <f t="shared" si="7"/>
        <v>0</v>
      </c>
      <c r="AC18" s="1163"/>
      <c r="AD18" s="1165"/>
      <c r="AE18" s="1920"/>
      <c r="AF18" s="1213"/>
      <c r="AG18" s="877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>
      <c r="A19" s="1161" t="s">
        <v>1230</v>
      </c>
      <c r="B19" s="1937">
        <f t="shared" si="9"/>
        <v>0</v>
      </c>
      <c r="C19" s="1163"/>
      <c r="D19" s="1992"/>
      <c r="E19" s="1992"/>
      <c r="F19" s="1992"/>
      <c r="G19" s="1992"/>
      <c r="H19" s="1992"/>
      <c r="I19" s="1992"/>
      <c r="J19" s="1992"/>
      <c r="K19" s="1992"/>
      <c r="L19" s="1992"/>
      <c r="M19" s="1992"/>
      <c r="N19" s="1992"/>
      <c r="O19" s="1992"/>
      <c r="P19" s="1992"/>
      <c r="Q19" s="1992"/>
      <c r="R19" s="1992"/>
      <c r="S19" s="1992"/>
      <c r="T19" s="1920"/>
      <c r="U19" s="1164"/>
      <c r="V19" s="1163"/>
      <c r="W19" s="1920"/>
      <c r="X19" s="2525">
        <f t="shared" si="6"/>
        <v>0</v>
      </c>
      <c r="Y19" s="1163"/>
      <c r="Z19" s="1992"/>
      <c r="AA19" s="1091"/>
      <c r="AB19" s="1477">
        <f t="shared" si="7"/>
        <v>0</v>
      </c>
      <c r="AC19" s="1163"/>
      <c r="AD19" s="1165"/>
      <c r="AE19" s="1920"/>
      <c r="AF19" s="1213"/>
      <c r="AG19" s="877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>
      <c r="A20" s="1161" t="s">
        <v>1231</v>
      </c>
      <c r="B20" s="1937">
        <f t="shared" si="9"/>
        <v>0</v>
      </c>
      <c r="C20" s="1163"/>
      <c r="D20" s="1992"/>
      <c r="E20" s="1992"/>
      <c r="F20" s="1992"/>
      <c r="G20" s="1992"/>
      <c r="H20" s="1992"/>
      <c r="I20" s="1992"/>
      <c r="J20" s="1992"/>
      <c r="K20" s="1992"/>
      <c r="L20" s="1992"/>
      <c r="M20" s="1992"/>
      <c r="N20" s="1992"/>
      <c r="O20" s="1992"/>
      <c r="P20" s="1992"/>
      <c r="Q20" s="1992"/>
      <c r="R20" s="1992"/>
      <c r="S20" s="1992"/>
      <c r="T20" s="1920"/>
      <c r="U20" s="1164"/>
      <c r="V20" s="1163"/>
      <c r="W20" s="1920"/>
      <c r="X20" s="2525">
        <f t="shared" si="6"/>
        <v>0</v>
      </c>
      <c r="Y20" s="1163"/>
      <c r="Z20" s="1992"/>
      <c r="AA20" s="1091"/>
      <c r="AB20" s="1477">
        <f t="shared" si="7"/>
        <v>0</v>
      </c>
      <c r="AC20" s="1163"/>
      <c r="AD20" s="1165"/>
      <c r="AE20" s="1920"/>
      <c r="AF20" s="1213"/>
      <c r="AG20" s="877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>
      <c r="A21" s="1161" t="s">
        <v>1232</v>
      </c>
      <c r="B21" s="1937">
        <f t="shared" si="9"/>
        <v>0</v>
      </c>
      <c r="C21" s="1163"/>
      <c r="D21" s="1992"/>
      <c r="E21" s="1992"/>
      <c r="F21" s="1992"/>
      <c r="G21" s="1992"/>
      <c r="H21" s="1992"/>
      <c r="I21" s="1992"/>
      <c r="J21" s="1992"/>
      <c r="K21" s="1992"/>
      <c r="L21" s="1992"/>
      <c r="M21" s="1992"/>
      <c r="N21" s="1992"/>
      <c r="O21" s="1992"/>
      <c r="P21" s="1992"/>
      <c r="Q21" s="1992"/>
      <c r="R21" s="1992"/>
      <c r="S21" s="1992"/>
      <c r="T21" s="1920"/>
      <c r="U21" s="1164"/>
      <c r="V21" s="1163"/>
      <c r="W21" s="1920"/>
      <c r="X21" s="2525">
        <f t="shared" si="6"/>
        <v>0</v>
      </c>
      <c r="Y21" s="1163"/>
      <c r="Z21" s="1992"/>
      <c r="AA21" s="1091"/>
      <c r="AB21" s="1477">
        <f t="shared" si="7"/>
        <v>0</v>
      </c>
      <c r="AC21" s="1163"/>
      <c r="AD21" s="1165"/>
      <c r="AE21" s="1920"/>
      <c r="AF21" s="1213"/>
      <c r="AG21" s="877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>
      <c r="A22" s="1161" t="s">
        <v>1233</v>
      </c>
      <c r="B22" s="1937">
        <f t="shared" si="9"/>
        <v>0</v>
      </c>
      <c r="C22" s="1163"/>
      <c r="D22" s="1992"/>
      <c r="E22" s="1992"/>
      <c r="F22" s="1992"/>
      <c r="G22" s="1992"/>
      <c r="H22" s="1992"/>
      <c r="I22" s="1992"/>
      <c r="J22" s="1992"/>
      <c r="K22" s="1992"/>
      <c r="L22" s="1992"/>
      <c r="M22" s="1992"/>
      <c r="N22" s="1992"/>
      <c r="O22" s="1992"/>
      <c r="P22" s="1992"/>
      <c r="Q22" s="1992"/>
      <c r="R22" s="1992"/>
      <c r="S22" s="1992"/>
      <c r="T22" s="1920"/>
      <c r="U22" s="1164"/>
      <c r="V22" s="1163"/>
      <c r="W22" s="1920"/>
      <c r="X22" s="2525">
        <f t="shared" si="6"/>
        <v>0</v>
      </c>
      <c r="Y22" s="1163"/>
      <c r="Z22" s="1992"/>
      <c r="AA22" s="1091"/>
      <c r="AB22" s="1477">
        <f t="shared" si="7"/>
        <v>0</v>
      </c>
      <c r="AC22" s="1163"/>
      <c r="AD22" s="1165"/>
      <c r="AE22" s="1920"/>
      <c r="AF22" s="1213"/>
      <c r="AG22" s="877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>
      <c r="A23" s="1161" t="s">
        <v>1234</v>
      </c>
      <c r="B23" s="1937">
        <f t="shared" si="9"/>
        <v>0</v>
      </c>
      <c r="C23" s="1163"/>
      <c r="D23" s="1992"/>
      <c r="E23" s="1992"/>
      <c r="F23" s="1992"/>
      <c r="G23" s="1992"/>
      <c r="H23" s="1992"/>
      <c r="I23" s="1992"/>
      <c r="J23" s="1992"/>
      <c r="K23" s="1992"/>
      <c r="L23" s="1992"/>
      <c r="M23" s="1992"/>
      <c r="N23" s="1992"/>
      <c r="O23" s="1992"/>
      <c r="P23" s="1992"/>
      <c r="Q23" s="1992"/>
      <c r="R23" s="1992"/>
      <c r="S23" s="1992"/>
      <c r="T23" s="1920"/>
      <c r="U23" s="1164"/>
      <c r="V23" s="1163"/>
      <c r="W23" s="1920"/>
      <c r="X23" s="2525">
        <f t="shared" si="6"/>
        <v>0</v>
      </c>
      <c r="Y23" s="1163"/>
      <c r="Z23" s="1992"/>
      <c r="AA23" s="1091"/>
      <c r="AB23" s="1477">
        <f t="shared" si="7"/>
        <v>0</v>
      </c>
      <c r="AC23" s="1163"/>
      <c r="AD23" s="1165"/>
      <c r="AE23" s="1920"/>
      <c r="AF23" s="1213"/>
      <c r="AG23" s="877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>
      <c r="A24" s="1161" t="s">
        <v>1235</v>
      </c>
      <c r="B24" s="1937">
        <f t="shared" si="9"/>
        <v>0</v>
      </c>
      <c r="C24" s="1163"/>
      <c r="D24" s="1992"/>
      <c r="E24" s="1992"/>
      <c r="F24" s="1992"/>
      <c r="G24" s="1992"/>
      <c r="H24" s="1992"/>
      <c r="I24" s="1992"/>
      <c r="J24" s="1992"/>
      <c r="K24" s="1992"/>
      <c r="L24" s="1992"/>
      <c r="M24" s="1992"/>
      <c r="N24" s="1992"/>
      <c r="O24" s="1992"/>
      <c r="P24" s="1992"/>
      <c r="Q24" s="1992"/>
      <c r="R24" s="1992"/>
      <c r="S24" s="1992"/>
      <c r="T24" s="1920"/>
      <c r="U24" s="1164"/>
      <c r="V24" s="1163"/>
      <c r="W24" s="1920"/>
      <c r="X24" s="2525">
        <f t="shared" si="6"/>
        <v>0</v>
      </c>
      <c r="Y24" s="1163"/>
      <c r="Z24" s="1992"/>
      <c r="AA24" s="1091"/>
      <c r="AB24" s="1477">
        <f t="shared" si="7"/>
        <v>0</v>
      </c>
      <c r="AC24" s="1163"/>
      <c r="AD24" s="1165"/>
      <c r="AE24" s="1920"/>
      <c r="AF24" s="1213"/>
      <c r="AG24" s="877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>
      <c r="A25" s="287" t="s">
        <v>1236</v>
      </c>
      <c r="B25" s="1937">
        <f t="shared" si="9"/>
        <v>0</v>
      </c>
      <c r="C25" s="1163"/>
      <c r="D25" s="1992"/>
      <c r="E25" s="1992"/>
      <c r="F25" s="1992"/>
      <c r="G25" s="1992"/>
      <c r="H25" s="1992"/>
      <c r="I25" s="1992"/>
      <c r="J25" s="1992"/>
      <c r="K25" s="1992"/>
      <c r="L25" s="1992"/>
      <c r="M25" s="1992"/>
      <c r="N25" s="1992"/>
      <c r="O25" s="1992"/>
      <c r="P25" s="1992"/>
      <c r="Q25" s="1992"/>
      <c r="R25" s="1992"/>
      <c r="S25" s="1992"/>
      <c r="T25" s="1920"/>
      <c r="U25" s="1164"/>
      <c r="V25" s="1163"/>
      <c r="W25" s="1920"/>
      <c r="X25" s="2525">
        <f t="shared" si="6"/>
        <v>0</v>
      </c>
      <c r="Y25" s="1163"/>
      <c r="Z25" s="1992"/>
      <c r="AA25" s="1091"/>
      <c r="AB25" s="1477">
        <f t="shared" si="7"/>
        <v>0</v>
      </c>
      <c r="AC25" s="1163"/>
      <c r="AD25" s="1165"/>
      <c r="AE25" s="1920"/>
      <c r="AF25" s="1213"/>
      <c r="AG25" s="877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>
      <c r="A26" s="1161" t="s">
        <v>1237</v>
      </c>
      <c r="B26" s="1937">
        <f t="shared" si="9"/>
        <v>0</v>
      </c>
      <c r="C26" s="1163"/>
      <c r="D26" s="1992"/>
      <c r="E26" s="1992"/>
      <c r="F26" s="1992"/>
      <c r="G26" s="1992"/>
      <c r="H26" s="1992"/>
      <c r="I26" s="1992"/>
      <c r="J26" s="1992"/>
      <c r="K26" s="1992"/>
      <c r="L26" s="1992"/>
      <c r="M26" s="1992"/>
      <c r="N26" s="1992"/>
      <c r="O26" s="1992"/>
      <c r="P26" s="1992"/>
      <c r="Q26" s="1992"/>
      <c r="R26" s="1992"/>
      <c r="S26" s="1992"/>
      <c r="T26" s="1920"/>
      <c r="U26" s="1164"/>
      <c r="V26" s="1163"/>
      <c r="W26" s="1920"/>
      <c r="X26" s="2525">
        <f t="shared" si="6"/>
        <v>0</v>
      </c>
      <c r="Y26" s="1163"/>
      <c r="Z26" s="1992"/>
      <c r="AA26" s="1091"/>
      <c r="AB26" s="1477">
        <f t="shared" si="7"/>
        <v>0</v>
      </c>
      <c r="AC26" s="1163"/>
      <c r="AD26" s="1165"/>
      <c r="AE26" s="1920"/>
      <c r="AF26" s="1213"/>
      <c r="AG26" s="877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>
      <c r="A27" s="1161" t="s">
        <v>1238</v>
      </c>
      <c r="B27" s="1937">
        <f t="shared" si="9"/>
        <v>0</v>
      </c>
      <c r="C27" s="1163"/>
      <c r="D27" s="1992"/>
      <c r="E27" s="1992"/>
      <c r="F27" s="1992"/>
      <c r="G27" s="1992"/>
      <c r="H27" s="1992"/>
      <c r="I27" s="1992"/>
      <c r="J27" s="1992"/>
      <c r="K27" s="1992"/>
      <c r="L27" s="1992"/>
      <c r="M27" s="1992"/>
      <c r="N27" s="1992"/>
      <c r="O27" s="1992"/>
      <c r="P27" s="1992"/>
      <c r="Q27" s="1992"/>
      <c r="R27" s="1992"/>
      <c r="S27" s="1992"/>
      <c r="T27" s="1920"/>
      <c r="U27" s="1164"/>
      <c r="V27" s="1163"/>
      <c r="W27" s="1920"/>
      <c r="X27" s="2525">
        <f t="shared" si="6"/>
        <v>0</v>
      </c>
      <c r="Y27" s="1163"/>
      <c r="Z27" s="1992"/>
      <c r="AA27" s="1091"/>
      <c r="AB27" s="1477">
        <f t="shared" si="7"/>
        <v>0</v>
      </c>
      <c r="AC27" s="1163"/>
      <c r="AD27" s="1165"/>
      <c r="AE27" s="1920"/>
      <c r="AF27" s="1213"/>
      <c r="AG27" s="877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>
      <c r="A28" s="1161" t="s">
        <v>1239</v>
      </c>
      <c r="B28" s="1937">
        <f t="shared" si="9"/>
        <v>0</v>
      </c>
      <c r="C28" s="1163"/>
      <c r="D28" s="1992"/>
      <c r="E28" s="1992"/>
      <c r="F28" s="1992"/>
      <c r="G28" s="1992"/>
      <c r="H28" s="1992"/>
      <c r="I28" s="1992"/>
      <c r="J28" s="1992"/>
      <c r="K28" s="1992"/>
      <c r="L28" s="1992"/>
      <c r="M28" s="1992"/>
      <c r="N28" s="1992"/>
      <c r="O28" s="1992"/>
      <c r="P28" s="1992"/>
      <c r="Q28" s="1992"/>
      <c r="R28" s="1992"/>
      <c r="S28" s="1992"/>
      <c r="T28" s="1920"/>
      <c r="U28" s="1164"/>
      <c r="V28" s="1163"/>
      <c r="W28" s="1920"/>
      <c r="X28" s="2525">
        <f t="shared" si="6"/>
        <v>0</v>
      </c>
      <c r="Y28" s="1163"/>
      <c r="Z28" s="1992"/>
      <c r="AA28" s="1091"/>
      <c r="AB28" s="1477">
        <f t="shared" si="7"/>
        <v>0</v>
      </c>
      <c r="AC28" s="1163"/>
      <c r="AD28" s="1165"/>
      <c r="AE28" s="1920"/>
      <c r="AF28" s="1213"/>
      <c r="AG28" s="877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>
      <c r="A29" s="1161" t="s">
        <v>1240</v>
      </c>
      <c r="B29" s="1937">
        <f t="shared" si="9"/>
        <v>0</v>
      </c>
      <c r="C29" s="1163"/>
      <c r="D29" s="1992"/>
      <c r="E29" s="1992"/>
      <c r="F29" s="1992"/>
      <c r="G29" s="1992"/>
      <c r="H29" s="1992"/>
      <c r="I29" s="1992"/>
      <c r="J29" s="1992"/>
      <c r="K29" s="1992"/>
      <c r="L29" s="1992"/>
      <c r="M29" s="1992"/>
      <c r="N29" s="1992"/>
      <c r="O29" s="1992"/>
      <c r="P29" s="1992"/>
      <c r="Q29" s="1992"/>
      <c r="R29" s="1992"/>
      <c r="S29" s="1992"/>
      <c r="T29" s="1920"/>
      <c r="U29" s="1164"/>
      <c r="V29" s="1163"/>
      <c r="W29" s="1920"/>
      <c r="X29" s="2525">
        <f t="shared" si="6"/>
        <v>0</v>
      </c>
      <c r="Y29" s="1163"/>
      <c r="Z29" s="1992"/>
      <c r="AA29" s="1091"/>
      <c r="AB29" s="1477">
        <f t="shared" si="7"/>
        <v>0</v>
      </c>
      <c r="AC29" s="1163"/>
      <c r="AD29" s="1165"/>
      <c r="AE29" s="1920"/>
      <c r="AF29" s="1213"/>
      <c r="AG29" s="877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>
      <c r="A30" s="1161" t="s">
        <v>1241</v>
      </c>
      <c r="B30" s="1937">
        <f t="shared" si="9"/>
        <v>0</v>
      </c>
      <c r="C30" s="1163"/>
      <c r="D30" s="1992"/>
      <c r="E30" s="1992"/>
      <c r="F30" s="1992"/>
      <c r="G30" s="1992"/>
      <c r="H30" s="1992"/>
      <c r="I30" s="1992"/>
      <c r="J30" s="1992"/>
      <c r="K30" s="1992"/>
      <c r="L30" s="1992"/>
      <c r="M30" s="1992"/>
      <c r="N30" s="1992"/>
      <c r="O30" s="1992"/>
      <c r="P30" s="1992"/>
      <c r="Q30" s="1992"/>
      <c r="R30" s="1992"/>
      <c r="S30" s="1992"/>
      <c r="T30" s="1920"/>
      <c r="U30" s="1164"/>
      <c r="V30" s="1163"/>
      <c r="W30" s="1920"/>
      <c r="X30" s="2525">
        <f t="shared" si="6"/>
        <v>0</v>
      </c>
      <c r="Y30" s="1163"/>
      <c r="Z30" s="1992"/>
      <c r="AA30" s="1091"/>
      <c r="AB30" s="1477">
        <f t="shared" si="7"/>
        <v>0</v>
      </c>
      <c r="AC30" s="1163"/>
      <c r="AD30" s="1165"/>
      <c r="AE30" s="1920"/>
      <c r="AF30" s="1213"/>
      <c r="AG30" s="877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>
      <c r="A31" s="288" t="s">
        <v>1242</v>
      </c>
      <c r="B31" s="1937">
        <f t="shared" si="9"/>
        <v>0</v>
      </c>
      <c r="C31" s="1163"/>
      <c r="D31" s="1992"/>
      <c r="E31" s="1992"/>
      <c r="F31" s="1992"/>
      <c r="G31" s="1992"/>
      <c r="H31" s="1992"/>
      <c r="I31" s="1992"/>
      <c r="J31" s="1992"/>
      <c r="K31" s="1992"/>
      <c r="L31" s="1992"/>
      <c r="M31" s="1992"/>
      <c r="N31" s="1992"/>
      <c r="O31" s="1992"/>
      <c r="P31" s="1992"/>
      <c r="Q31" s="1992"/>
      <c r="R31" s="1992"/>
      <c r="S31" s="1992"/>
      <c r="T31" s="1920"/>
      <c r="U31" s="1164"/>
      <c r="V31" s="1163"/>
      <c r="W31" s="1920"/>
      <c r="X31" s="2525">
        <f t="shared" si="6"/>
        <v>0</v>
      </c>
      <c r="Y31" s="1163"/>
      <c r="Z31" s="1992"/>
      <c r="AA31" s="1091"/>
      <c r="AB31" s="1477">
        <f t="shared" si="7"/>
        <v>0</v>
      </c>
      <c r="AC31" s="1163"/>
      <c r="AD31" s="1165"/>
      <c r="AE31" s="1920"/>
      <c r="AF31" s="1213"/>
      <c r="AG31" s="877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>
      <c r="A32" s="1161" t="s">
        <v>1243</v>
      </c>
      <c r="B32" s="1937">
        <f t="shared" si="9"/>
        <v>0</v>
      </c>
      <c r="C32" s="1163"/>
      <c r="D32" s="1992"/>
      <c r="E32" s="1992"/>
      <c r="F32" s="1992"/>
      <c r="G32" s="1992"/>
      <c r="H32" s="1992"/>
      <c r="I32" s="1992"/>
      <c r="J32" s="1992"/>
      <c r="K32" s="1992"/>
      <c r="L32" s="1992"/>
      <c r="M32" s="1992"/>
      <c r="N32" s="1992"/>
      <c r="O32" s="1992"/>
      <c r="P32" s="1992"/>
      <c r="Q32" s="1992"/>
      <c r="R32" s="1992"/>
      <c r="S32" s="1992"/>
      <c r="T32" s="1920"/>
      <c r="U32" s="1164"/>
      <c r="V32" s="1163"/>
      <c r="W32" s="1920"/>
      <c r="X32" s="2525">
        <f t="shared" si="6"/>
        <v>0</v>
      </c>
      <c r="Y32" s="1163"/>
      <c r="Z32" s="1992"/>
      <c r="AA32" s="1091"/>
      <c r="AB32" s="1477">
        <f t="shared" si="7"/>
        <v>0</v>
      </c>
      <c r="AC32" s="1163"/>
      <c r="AD32" s="1165"/>
      <c r="AE32" s="1920"/>
      <c r="AF32" s="1213"/>
      <c r="AG32" s="877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>
      <c r="A33" s="1161" t="s">
        <v>1244</v>
      </c>
      <c r="B33" s="1937">
        <f t="shared" si="9"/>
        <v>0</v>
      </c>
      <c r="C33" s="1163"/>
      <c r="D33" s="1992"/>
      <c r="E33" s="1992"/>
      <c r="F33" s="1992"/>
      <c r="G33" s="1992"/>
      <c r="H33" s="1992"/>
      <c r="I33" s="1992"/>
      <c r="J33" s="1992"/>
      <c r="K33" s="1992"/>
      <c r="L33" s="1992"/>
      <c r="M33" s="1992"/>
      <c r="N33" s="1992"/>
      <c r="O33" s="1992"/>
      <c r="P33" s="1992"/>
      <c r="Q33" s="1992"/>
      <c r="R33" s="1992"/>
      <c r="S33" s="1992"/>
      <c r="T33" s="1920"/>
      <c r="U33" s="1164"/>
      <c r="V33" s="1163"/>
      <c r="W33" s="1920"/>
      <c r="X33" s="2525">
        <f t="shared" si="6"/>
        <v>0</v>
      </c>
      <c r="Y33" s="1163"/>
      <c r="Z33" s="1992"/>
      <c r="AA33" s="1091"/>
      <c r="AB33" s="1477">
        <f t="shared" si="7"/>
        <v>0</v>
      </c>
      <c r="AC33" s="1163"/>
      <c r="AD33" s="1165"/>
      <c r="AE33" s="1920"/>
      <c r="AF33" s="1213"/>
      <c r="AG33" s="877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>
      <c r="A34" s="1161" t="s">
        <v>1245</v>
      </c>
      <c r="B34" s="1937">
        <f t="shared" si="9"/>
        <v>0</v>
      </c>
      <c r="C34" s="1163"/>
      <c r="D34" s="1992"/>
      <c r="E34" s="1992"/>
      <c r="F34" s="1992"/>
      <c r="G34" s="1992"/>
      <c r="H34" s="1992"/>
      <c r="I34" s="1992"/>
      <c r="J34" s="1992"/>
      <c r="K34" s="1992"/>
      <c r="L34" s="1992"/>
      <c r="M34" s="1992"/>
      <c r="N34" s="1992"/>
      <c r="O34" s="1992"/>
      <c r="P34" s="1992"/>
      <c r="Q34" s="1992"/>
      <c r="R34" s="1992"/>
      <c r="S34" s="1992"/>
      <c r="T34" s="1920"/>
      <c r="U34" s="1164"/>
      <c r="V34" s="1163"/>
      <c r="W34" s="1920"/>
      <c r="X34" s="2525">
        <f t="shared" si="6"/>
        <v>0</v>
      </c>
      <c r="Y34" s="1163"/>
      <c r="Z34" s="1992"/>
      <c r="AA34" s="1091"/>
      <c r="AB34" s="1477">
        <f t="shared" si="7"/>
        <v>0</v>
      </c>
      <c r="AC34" s="1163"/>
      <c r="AD34" s="1165"/>
      <c r="AE34" s="1920"/>
      <c r="AF34" s="1213"/>
      <c r="AG34" s="877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>
      <c r="A35" s="1161" t="s">
        <v>1246</v>
      </c>
      <c r="B35" s="1937">
        <f>SUM(P35:T35)</f>
        <v>0</v>
      </c>
      <c r="C35" s="1316"/>
      <c r="D35" s="2224"/>
      <c r="E35" s="2224"/>
      <c r="F35" s="2224"/>
      <c r="G35" s="2224"/>
      <c r="H35" s="2224"/>
      <c r="I35" s="2224"/>
      <c r="J35" s="2224"/>
      <c r="K35" s="2224"/>
      <c r="L35" s="2224"/>
      <c r="M35" s="2224"/>
      <c r="N35" s="2224"/>
      <c r="O35" s="2224"/>
      <c r="P35" s="1992"/>
      <c r="Q35" s="1992"/>
      <c r="R35" s="1992"/>
      <c r="S35" s="1992"/>
      <c r="T35" s="1920"/>
      <c r="U35" s="1164"/>
      <c r="V35" s="1163"/>
      <c r="W35" s="1920"/>
      <c r="X35" s="2525">
        <f>SUM(Y35+Z35+AA35)</f>
        <v>0</v>
      </c>
      <c r="Y35" s="1163"/>
      <c r="Z35" s="1992"/>
      <c r="AA35" s="1091"/>
      <c r="AB35" s="1477">
        <f t="shared" si="7"/>
        <v>0</v>
      </c>
      <c r="AC35" s="1163"/>
      <c r="AD35" s="1165"/>
      <c r="AE35" s="1920"/>
      <c r="AF35" s="1213"/>
      <c r="AG35" s="877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>
      <c r="A36" s="1161" t="s">
        <v>1247</v>
      </c>
      <c r="B36" s="1937">
        <f t="shared" ref="B36:B62" si="10">SUM(C36:T36)</f>
        <v>0</v>
      </c>
      <c r="C36" s="1163"/>
      <c r="D36" s="1992"/>
      <c r="E36" s="1992"/>
      <c r="F36" s="1992"/>
      <c r="G36" s="2526"/>
      <c r="H36" s="2526"/>
      <c r="I36" s="2526"/>
      <c r="J36" s="2526"/>
      <c r="K36" s="2526"/>
      <c r="L36" s="2526"/>
      <c r="M36" s="1992"/>
      <c r="N36" s="1992"/>
      <c r="O36" s="1992"/>
      <c r="P36" s="1992"/>
      <c r="Q36" s="1992"/>
      <c r="R36" s="1992"/>
      <c r="S36" s="1992"/>
      <c r="T36" s="1920"/>
      <c r="U36" s="1164"/>
      <c r="V36" s="1163"/>
      <c r="W36" s="1920"/>
      <c r="X36" s="2525">
        <f t="shared" si="6"/>
        <v>0</v>
      </c>
      <c r="Y36" s="1163"/>
      <c r="Z36" s="1992"/>
      <c r="AA36" s="1091"/>
      <c r="AB36" s="1477">
        <f t="shared" si="7"/>
        <v>0</v>
      </c>
      <c r="AC36" s="1163"/>
      <c r="AD36" s="1165"/>
      <c r="AE36" s="1920"/>
      <c r="AF36" s="1213"/>
      <c r="AG36" s="877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>
      <c r="A37" s="288" t="s">
        <v>1248</v>
      </c>
      <c r="B37" s="1937">
        <f t="shared" si="10"/>
        <v>0</v>
      </c>
      <c r="C37" s="2527"/>
      <c r="D37" s="2526"/>
      <c r="E37" s="2526"/>
      <c r="F37" s="2526"/>
      <c r="G37" s="2526"/>
      <c r="H37" s="1992"/>
      <c r="I37" s="1992"/>
      <c r="J37" s="1992"/>
      <c r="K37" s="1992"/>
      <c r="L37" s="1992"/>
      <c r="M37" s="1992"/>
      <c r="N37" s="1992"/>
      <c r="O37" s="1992"/>
      <c r="P37" s="1992"/>
      <c r="Q37" s="1992"/>
      <c r="R37" s="1992"/>
      <c r="S37" s="1992"/>
      <c r="T37" s="1920"/>
      <c r="U37" s="1164"/>
      <c r="V37" s="1163"/>
      <c r="W37" s="1920"/>
      <c r="X37" s="2525">
        <f>SUM(Y37+Z37+AA37)</f>
        <v>0</v>
      </c>
      <c r="Y37" s="1163"/>
      <c r="Z37" s="1992"/>
      <c r="AA37" s="1091"/>
      <c r="AB37" s="1477">
        <f t="shared" si="7"/>
        <v>0</v>
      </c>
      <c r="AC37" s="1163"/>
      <c r="AD37" s="1165"/>
      <c r="AE37" s="1920"/>
      <c r="AF37" s="1213"/>
      <c r="AG37" s="877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>
      <c r="A38" s="1161" t="s">
        <v>1249</v>
      </c>
      <c r="B38" s="1937">
        <f t="shared" si="10"/>
        <v>0</v>
      </c>
      <c r="C38" s="2527"/>
      <c r="D38" s="2526"/>
      <c r="E38" s="2526"/>
      <c r="F38" s="2526"/>
      <c r="G38" s="2526"/>
      <c r="H38" s="2526"/>
      <c r="I38" s="2526"/>
      <c r="J38" s="2526"/>
      <c r="K38" s="2526"/>
      <c r="L38" s="2526"/>
      <c r="M38" s="1992"/>
      <c r="N38" s="1992"/>
      <c r="O38" s="1992"/>
      <c r="P38" s="1992"/>
      <c r="Q38" s="1992"/>
      <c r="R38" s="1992"/>
      <c r="S38" s="1992"/>
      <c r="T38" s="1920"/>
      <c r="U38" s="1164"/>
      <c r="V38" s="1163"/>
      <c r="W38" s="1920"/>
      <c r="X38" s="2525">
        <f>SUM(Y38+Z38+AA38)</f>
        <v>0</v>
      </c>
      <c r="Y38" s="1163"/>
      <c r="Z38" s="1992"/>
      <c r="AA38" s="1091"/>
      <c r="AB38" s="1477">
        <f>SUM(AC38+AD38+AE38)</f>
        <v>0</v>
      </c>
      <c r="AC38" s="1163"/>
      <c r="AD38" s="1165"/>
      <c r="AE38" s="1920"/>
      <c r="AF38" s="1213"/>
      <c r="AG38" s="877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>
      <c r="A39" s="1161" t="s">
        <v>1250</v>
      </c>
      <c r="B39" s="1937">
        <f t="shared" si="10"/>
        <v>0</v>
      </c>
      <c r="C39" s="2527"/>
      <c r="D39" s="2526"/>
      <c r="E39" s="2526"/>
      <c r="F39" s="2526"/>
      <c r="G39" s="1992"/>
      <c r="H39" s="1992"/>
      <c r="I39" s="1992"/>
      <c r="J39" s="1992"/>
      <c r="K39" s="1992"/>
      <c r="L39" s="1992"/>
      <c r="M39" s="1992"/>
      <c r="N39" s="1992"/>
      <c r="O39" s="1992"/>
      <c r="P39" s="1992"/>
      <c r="Q39" s="1992"/>
      <c r="R39" s="1992"/>
      <c r="S39" s="1992"/>
      <c r="T39" s="1920"/>
      <c r="U39" s="1164"/>
      <c r="V39" s="1163"/>
      <c r="W39" s="1920"/>
      <c r="X39" s="2525">
        <f>SUM(Y39+Z39+AA39)</f>
        <v>0</v>
      </c>
      <c r="Y39" s="1163"/>
      <c r="Z39" s="1992"/>
      <c r="AA39" s="1091"/>
      <c r="AB39" s="1477">
        <f>SUM(AC39+AD39+AE39)</f>
        <v>0</v>
      </c>
      <c r="AC39" s="1163"/>
      <c r="AD39" s="1165"/>
      <c r="AE39" s="1920"/>
      <c r="AF39" s="1213"/>
      <c r="AG39" s="877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>
      <c r="A40" s="1161" t="s">
        <v>1251</v>
      </c>
      <c r="B40" s="1937">
        <f t="shared" si="10"/>
        <v>0</v>
      </c>
      <c r="C40" s="2527"/>
      <c r="D40" s="2526"/>
      <c r="E40" s="2526"/>
      <c r="F40" s="2526"/>
      <c r="G40" s="1992"/>
      <c r="H40" s="1992"/>
      <c r="I40" s="1992"/>
      <c r="J40" s="1992"/>
      <c r="K40" s="1992"/>
      <c r="L40" s="1992"/>
      <c r="M40" s="1992"/>
      <c r="N40" s="1992"/>
      <c r="O40" s="1992"/>
      <c r="P40" s="1992"/>
      <c r="Q40" s="1992"/>
      <c r="R40" s="1992"/>
      <c r="S40" s="1992"/>
      <c r="T40" s="1920"/>
      <c r="U40" s="1164"/>
      <c r="V40" s="1163"/>
      <c r="W40" s="1920"/>
      <c r="X40" s="2525">
        <f>SUM(Y40+Z40+AA40)</f>
        <v>0</v>
      </c>
      <c r="Y40" s="1163"/>
      <c r="Z40" s="1992"/>
      <c r="AA40" s="1091"/>
      <c r="AB40" s="1477">
        <f>SUM(AC40+AD40+AE40)</f>
        <v>0</v>
      </c>
      <c r="AC40" s="1163"/>
      <c r="AD40" s="1165"/>
      <c r="AE40" s="1920"/>
      <c r="AF40" s="1213"/>
      <c r="AG40" s="877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>
      <c r="A41" s="1161" t="s">
        <v>1252</v>
      </c>
      <c r="B41" s="1937">
        <f t="shared" si="10"/>
        <v>0</v>
      </c>
      <c r="C41" s="2527"/>
      <c r="D41" s="2526"/>
      <c r="E41" s="2526"/>
      <c r="F41" s="2526"/>
      <c r="G41" s="1992"/>
      <c r="H41" s="1992"/>
      <c r="I41" s="1992"/>
      <c r="J41" s="1992"/>
      <c r="K41" s="1992"/>
      <c r="L41" s="1992"/>
      <c r="M41" s="1992"/>
      <c r="N41" s="1992"/>
      <c r="O41" s="1992"/>
      <c r="P41" s="1992"/>
      <c r="Q41" s="1992"/>
      <c r="R41" s="1992"/>
      <c r="S41" s="1992"/>
      <c r="T41" s="1920"/>
      <c r="U41" s="1164"/>
      <c r="V41" s="1163"/>
      <c r="W41" s="1920"/>
      <c r="X41" s="2525">
        <f>SUM(Y41+Z41+AA41)</f>
        <v>0</v>
      </c>
      <c r="Y41" s="1163"/>
      <c r="Z41" s="1992"/>
      <c r="AA41" s="1091"/>
      <c r="AB41" s="1477">
        <f>SUM(AC41+AD41+AE41)</f>
        <v>0</v>
      </c>
      <c r="AC41" s="1163"/>
      <c r="AD41" s="1165"/>
      <c r="AE41" s="1920"/>
      <c r="AF41" s="1213"/>
      <c r="AG41" s="877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>
      <c r="A42" s="1161" t="s">
        <v>1253</v>
      </c>
      <c r="B42" s="1937">
        <f t="shared" si="10"/>
        <v>0</v>
      </c>
      <c r="C42" s="1163"/>
      <c r="D42" s="1992"/>
      <c r="E42" s="1992"/>
      <c r="F42" s="1992"/>
      <c r="G42" s="1992"/>
      <c r="H42" s="1992"/>
      <c r="I42" s="1992"/>
      <c r="J42" s="1992"/>
      <c r="K42" s="1992"/>
      <c r="L42" s="1992"/>
      <c r="M42" s="1992"/>
      <c r="N42" s="1992"/>
      <c r="O42" s="1992"/>
      <c r="P42" s="1992"/>
      <c r="Q42" s="1992"/>
      <c r="R42" s="1992"/>
      <c r="S42" s="1992"/>
      <c r="T42" s="1920"/>
      <c r="U42" s="1164"/>
      <c r="V42" s="1163"/>
      <c r="W42" s="1920"/>
      <c r="X42" s="2525">
        <f t="shared" ref="X42:X63" si="11">SUM(Y42+Z42+AA42)</f>
        <v>0</v>
      </c>
      <c r="Y42" s="1163"/>
      <c r="Z42" s="1992"/>
      <c r="AA42" s="1091"/>
      <c r="AB42" s="1477">
        <f>SUM(AC42+AD42+AE42)</f>
        <v>0</v>
      </c>
      <c r="AC42" s="1163"/>
      <c r="AD42" s="1165"/>
      <c r="AE42" s="1920"/>
      <c r="AF42" s="1213"/>
      <c r="AG42" s="877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>
      <c r="A43" s="2528" t="s">
        <v>1254</v>
      </c>
      <c r="B43" s="1937">
        <f t="shared" si="10"/>
        <v>0</v>
      </c>
      <c r="C43" s="1163"/>
      <c r="D43" s="1992"/>
      <c r="E43" s="1992"/>
      <c r="F43" s="1992"/>
      <c r="G43" s="1992"/>
      <c r="H43" s="1992"/>
      <c r="I43" s="1992"/>
      <c r="J43" s="1992"/>
      <c r="K43" s="1992"/>
      <c r="L43" s="1992"/>
      <c r="M43" s="1992"/>
      <c r="N43" s="1992"/>
      <c r="O43" s="1992"/>
      <c r="P43" s="1992"/>
      <c r="Q43" s="1992"/>
      <c r="R43" s="1992"/>
      <c r="S43" s="1992"/>
      <c r="T43" s="1920"/>
      <c r="U43" s="1164"/>
      <c r="V43" s="1163"/>
      <c r="W43" s="1920"/>
      <c r="X43" s="2525">
        <f t="shared" si="11"/>
        <v>0</v>
      </c>
      <c r="Y43" s="1163"/>
      <c r="Z43" s="1992"/>
      <c r="AA43" s="1091"/>
      <c r="AB43" s="1477">
        <f t="shared" ref="AB43:AB66" si="12">SUM(AC43+AD43+AE43)</f>
        <v>0</v>
      </c>
      <c r="AC43" s="1163"/>
      <c r="AD43" s="1165"/>
      <c r="AE43" s="1920"/>
      <c r="AF43" s="1213"/>
      <c r="AG43" s="877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>
      <c r="A44" s="1161" t="s">
        <v>1255</v>
      </c>
      <c r="B44" s="1937">
        <f t="shared" si="10"/>
        <v>0</v>
      </c>
      <c r="C44" s="1163"/>
      <c r="D44" s="1992"/>
      <c r="E44" s="1992"/>
      <c r="F44" s="1992"/>
      <c r="G44" s="1992"/>
      <c r="H44" s="1992"/>
      <c r="I44" s="1992"/>
      <c r="J44" s="1992"/>
      <c r="K44" s="1992"/>
      <c r="L44" s="1992"/>
      <c r="M44" s="1992"/>
      <c r="N44" s="1992"/>
      <c r="O44" s="1992"/>
      <c r="P44" s="1992"/>
      <c r="Q44" s="1992"/>
      <c r="R44" s="1992"/>
      <c r="S44" s="1992"/>
      <c r="T44" s="1920"/>
      <c r="U44" s="1164"/>
      <c r="V44" s="1163"/>
      <c r="W44" s="1920"/>
      <c r="X44" s="2525">
        <f t="shared" si="11"/>
        <v>0</v>
      </c>
      <c r="Y44" s="1163"/>
      <c r="Z44" s="1992"/>
      <c r="AA44" s="1091"/>
      <c r="AB44" s="1477">
        <f t="shared" si="12"/>
        <v>0</v>
      </c>
      <c r="AC44" s="1163"/>
      <c r="AD44" s="1165"/>
      <c r="AE44" s="1920"/>
      <c r="AF44" s="1213"/>
      <c r="AG44" s="877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>
      <c r="A45" s="19" t="s">
        <v>1256</v>
      </c>
      <c r="B45" s="1937">
        <f t="shared" si="10"/>
        <v>0</v>
      </c>
      <c r="C45" s="2527"/>
      <c r="D45" s="2526"/>
      <c r="E45" s="2526"/>
      <c r="F45" s="2526"/>
      <c r="G45" s="2526"/>
      <c r="H45" s="1992"/>
      <c r="I45" s="1992"/>
      <c r="J45" s="1992"/>
      <c r="K45" s="1992"/>
      <c r="L45" s="1992"/>
      <c r="M45" s="1992"/>
      <c r="N45" s="1992"/>
      <c r="O45" s="1992"/>
      <c r="P45" s="1992"/>
      <c r="Q45" s="1992"/>
      <c r="R45" s="1992"/>
      <c r="S45" s="1992"/>
      <c r="T45" s="1920"/>
      <c r="U45" s="1164"/>
      <c r="V45" s="1163"/>
      <c r="W45" s="1920"/>
      <c r="X45" s="2525">
        <f t="shared" si="11"/>
        <v>0</v>
      </c>
      <c r="Y45" s="1163"/>
      <c r="Z45" s="1992"/>
      <c r="AA45" s="1091"/>
      <c r="AB45" s="1477">
        <f t="shared" si="12"/>
        <v>0</v>
      </c>
      <c r="AC45" s="1163"/>
      <c r="AD45" s="1165"/>
      <c r="AE45" s="1920"/>
      <c r="AF45" s="1213"/>
      <c r="AG45" s="877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>
      <c r="A46" s="2021" t="s">
        <v>1257</v>
      </c>
      <c r="B46" s="1937">
        <f t="shared" si="10"/>
        <v>0</v>
      </c>
      <c r="C46" s="2527"/>
      <c r="D46" s="2526"/>
      <c r="E46" s="2526"/>
      <c r="F46" s="2526"/>
      <c r="G46" s="2526"/>
      <c r="H46" s="1992"/>
      <c r="I46" s="1992"/>
      <c r="J46" s="1992"/>
      <c r="K46" s="1992"/>
      <c r="L46" s="1992"/>
      <c r="M46" s="1992"/>
      <c r="N46" s="1992"/>
      <c r="O46" s="1992"/>
      <c r="P46" s="1992"/>
      <c r="Q46" s="1992"/>
      <c r="R46" s="1992"/>
      <c r="S46" s="1992"/>
      <c r="T46" s="1920"/>
      <c r="U46" s="1164"/>
      <c r="V46" s="1163"/>
      <c r="W46" s="1920"/>
      <c r="X46" s="2525">
        <f t="shared" si="11"/>
        <v>0</v>
      </c>
      <c r="Y46" s="1163"/>
      <c r="Z46" s="1992"/>
      <c r="AA46" s="1091"/>
      <c r="AB46" s="1477">
        <f t="shared" si="12"/>
        <v>0</v>
      </c>
      <c r="AC46" s="1163"/>
      <c r="AD46" s="1165"/>
      <c r="AE46" s="1920"/>
      <c r="AF46" s="1213"/>
      <c r="AG46" s="877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>
      <c r="A47" s="1161" t="s">
        <v>1258</v>
      </c>
      <c r="B47" s="1937">
        <f t="shared" si="10"/>
        <v>0</v>
      </c>
      <c r="C47" s="2527"/>
      <c r="D47" s="2526"/>
      <c r="E47" s="2526"/>
      <c r="F47" s="2526"/>
      <c r="G47" s="2526"/>
      <c r="H47" s="2526"/>
      <c r="I47" s="2526"/>
      <c r="J47" s="2526"/>
      <c r="K47" s="2526"/>
      <c r="L47" s="2526"/>
      <c r="M47" s="1992"/>
      <c r="N47" s="1992"/>
      <c r="O47" s="1992"/>
      <c r="P47" s="1992"/>
      <c r="Q47" s="1992"/>
      <c r="R47" s="1992"/>
      <c r="S47" s="1992"/>
      <c r="T47" s="1920"/>
      <c r="U47" s="1164"/>
      <c r="V47" s="1163"/>
      <c r="W47" s="1920"/>
      <c r="X47" s="2525">
        <f t="shared" si="11"/>
        <v>0</v>
      </c>
      <c r="Y47" s="1163"/>
      <c r="Z47" s="1992"/>
      <c r="AA47" s="1091"/>
      <c r="AB47" s="1477">
        <f t="shared" si="12"/>
        <v>0</v>
      </c>
      <c r="AC47" s="1163"/>
      <c r="AD47" s="1165"/>
      <c r="AE47" s="1920"/>
      <c r="AF47" s="1213"/>
      <c r="AG47" s="877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>
      <c r="A48" s="1161" t="s">
        <v>1259</v>
      </c>
      <c r="B48" s="1937">
        <f t="shared" si="10"/>
        <v>0</v>
      </c>
      <c r="C48" s="2527"/>
      <c r="D48" s="2526"/>
      <c r="E48" s="2526"/>
      <c r="F48" s="2526"/>
      <c r="G48" s="2526"/>
      <c r="H48" s="1992"/>
      <c r="I48" s="1992"/>
      <c r="J48" s="1992"/>
      <c r="K48" s="1992"/>
      <c r="L48" s="1992"/>
      <c r="M48" s="1992"/>
      <c r="N48" s="1992"/>
      <c r="O48" s="1992"/>
      <c r="P48" s="1992"/>
      <c r="Q48" s="1992"/>
      <c r="R48" s="1992"/>
      <c r="S48" s="1992"/>
      <c r="T48" s="1920"/>
      <c r="U48" s="1177"/>
      <c r="V48" s="1926"/>
      <c r="W48" s="785"/>
      <c r="X48" s="2524">
        <f t="shared" si="11"/>
        <v>0</v>
      </c>
      <c r="Y48" s="1163"/>
      <c r="Z48" s="1992"/>
      <c r="AA48" s="1091"/>
      <c r="AB48" s="1477">
        <f t="shared" si="12"/>
        <v>0</v>
      </c>
      <c r="AC48" s="1163"/>
      <c r="AD48" s="1165"/>
      <c r="AE48" s="1920"/>
      <c r="AF48" s="1213"/>
      <c r="AG48" s="877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>
      <c r="A49" s="1161" t="s">
        <v>1260</v>
      </c>
      <c r="B49" s="1937">
        <f t="shared" si="10"/>
        <v>0</v>
      </c>
      <c r="C49" s="1163"/>
      <c r="D49" s="1992"/>
      <c r="E49" s="1992"/>
      <c r="F49" s="1992"/>
      <c r="G49" s="1992"/>
      <c r="H49" s="1992"/>
      <c r="I49" s="1992"/>
      <c r="J49" s="1992"/>
      <c r="K49" s="1992"/>
      <c r="L49" s="1992"/>
      <c r="M49" s="1992"/>
      <c r="N49" s="1992"/>
      <c r="O49" s="1992"/>
      <c r="P49" s="1992"/>
      <c r="Q49" s="1992"/>
      <c r="R49" s="1992"/>
      <c r="S49" s="1992"/>
      <c r="T49" s="1920"/>
      <c r="U49" s="1164"/>
      <c r="V49" s="1163"/>
      <c r="W49" s="1920"/>
      <c r="X49" s="2525">
        <f t="shared" si="11"/>
        <v>0</v>
      </c>
      <c r="Y49" s="1163"/>
      <c r="Z49" s="1992"/>
      <c r="AA49" s="1091"/>
      <c r="AB49" s="1477">
        <f t="shared" si="12"/>
        <v>0</v>
      </c>
      <c r="AC49" s="1163"/>
      <c r="AD49" s="1165"/>
      <c r="AE49" s="1920"/>
      <c r="AF49" s="1213"/>
      <c r="AG49" s="877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>
      <c r="A50" s="1161" t="s">
        <v>1261</v>
      </c>
      <c r="B50" s="1937">
        <f t="shared" si="10"/>
        <v>0</v>
      </c>
      <c r="C50" s="1163"/>
      <c r="D50" s="1992"/>
      <c r="E50" s="1992"/>
      <c r="F50" s="1992"/>
      <c r="G50" s="1992"/>
      <c r="H50" s="1992"/>
      <c r="I50" s="1992"/>
      <c r="J50" s="1992"/>
      <c r="K50" s="1992"/>
      <c r="L50" s="1992"/>
      <c r="M50" s="1992"/>
      <c r="N50" s="1992"/>
      <c r="O50" s="1992"/>
      <c r="P50" s="1992"/>
      <c r="Q50" s="1992"/>
      <c r="R50" s="1992"/>
      <c r="S50" s="1992"/>
      <c r="T50" s="1920"/>
      <c r="U50" s="1164"/>
      <c r="V50" s="1163"/>
      <c r="W50" s="1920"/>
      <c r="X50" s="2525">
        <f t="shared" si="11"/>
        <v>0</v>
      </c>
      <c r="Y50" s="1163"/>
      <c r="Z50" s="1992"/>
      <c r="AA50" s="1091"/>
      <c r="AB50" s="1477">
        <f t="shared" si="12"/>
        <v>0</v>
      </c>
      <c r="AC50" s="1163"/>
      <c r="AD50" s="1165"/>
      <c r="AE50" s="1920"/>
      <c r="AF50" s="1213"/>
      <c r="AG50" s="877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>
      <c r="A51" s="1161" t="s">
        <v>1262</v>
      </c>
      <c r="B51" s="1937">
        <f t="shared" si="10"/>
        <v>0</v>
      </c>
      <c r="C51" s="1163"/>
      <c r="D51" s="1992"/>
      <c r="E51" s="1992"/>
      <c r="F51" s="1992"/>
      <c r="G51" s="1992"/>
      <c r="H51" s="1992"/>
      <c r="I51" s="1992"/>
      <c r="J51" s="1992"/>
      <c r="K51" s="1992"/>
      <c r="L51" s="1992"/>
      <c r="M51" s="1992"/>
      <c r="N51" s="1992"/>
      <c r="O51" s="1992"/>
      <c r="P51" s="1992"/>
      <c r="Q51" s="1992"/>
      <c r="R51" s="1992"/>
      <c r="S51" s="1992"/>
      <c r="T51" s="1920"/>
      <c r="U51" s="1164"/>
      <c r="V51" s="1163"/>
      <c r="W51" s="1920"/>
      <c r="X51" s="2525">
        <f t="shared" si="11"/>
        <v>0</v>
      </c>
      <c r="Y51" s="1163"/>
      <c r="Z51" s="1992"/>
      <c r="AA51" s="1091"/>
      <c r="AB51" s="1477">
        <f t="shared" si="12"/>
        <v>0</v>
      </c>
      <c r="AC51" s="1163"/>
      <c r="AD51" s="1165"/>
      <c r="AE51" s="1920"/>
      <c r="AF51" s="1213"/>
      <c r="AG51" s="877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>
      <c r="A52" s="1161" t="s">
        <v>1263</v>
      </c>
      <c r="B52" s="1937">
        <f t="shared" si="10"/>
        <v>0</v>
      </c>
      <c r="C52" s="1163"/>
      <c r="D52" s="1992"/>
      <c r="E52" s="1992"/>
      <c r="F52" s="1992"/>
      <c r="G52" s="1992"/>
      <c r="H52" s="1992"/>
      <c r="I52" s="1992"/>
      <c r="J52" s="1992"/>
      <c r="K52" s="1992"/>
      <c r="L52" s="1992"/>
      <c r="M52" s="1992"/>
      <c r="N52" s="1992"/>
      <c r="O52" s="1992"/>
      <c r="P52" s="1992"/>
      <c r="Q52" s="1992"/>
      <c r="R52" s="1992"/>
      <c r="S52" s="1992"/>
      <c r="T52" s="1920"/>
      <c r="U52" s="1164"/>
      <c r="V52" s="1163"/>
      <c r="W52" s="1920"/>
      <c r="X52" s="2525">
        <f t="shared" si="11"/>
        <v>0</v>
      </c>
      <c r="Y52" s="1163"/>
      <c r="Z52" s="1992"/>
      <c r="AA52" s="1091"/>
      <c r="AB52" s="1477">
        <f t="shared" si="12"/>
        <v>0</v>
      </c>
      <c r="AC52" s="1163"/>
      <c r="AD52" s="1165"/>
      <c r="AE52" s="1920"/>
      <c r="AF52" s="1213"/>
      <c r="AG52" s="877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>
      <c r="A53" s="1161" t="s">
        <v>1264</v>
      </c>
      <c r="B53" s="1937">
        <f t="shared" si="10"/>
        <v>0</v>
      </c>
      <c r="C53" s="1163"/>
      <c r="D53" s="1992"/>
      <c r="E53" s="1992"/>
      <c r="F53" s="1992"/>
      <c r="G53" s="1992"/>
      <c r="H53" s="1992"/>
      <c r="I53" s="1992"/>
      <c r="J53" s="1992"/>
      <c r="K53" s="1992"/>
      <c r="L53" s="1992"/>
      <c r="M53" s="1992"/>
      <c r="N53" s="1992"/>
      <c r="O53" s="1992"/>
      <c r="P53" s="1992"/>
      <c r="Q53" s="1992"/>
      <c r="R53" s="1992"/>
      <c r="S53" s="1992"/>
      <c r="T53" s="1920"/>
      <c r="U53" s="1164"/>
      <c r="V53" s="1163"/>
      <c r="W53" s="1920"/>
      <c r="X53" s="2525">
        <f t="shared" si="11"/>
        <v>0</v>
      </c>
      <c r="Y53" s="1163"/>
      <c r="Z53" s="1992"/>
      <c r="AA53" s="1091"/>
      <c r="AB53" s="1477">
        <f t="shared" si="12"/>
        <v>0</v>
      </c>
      <c r="AC53" s="1163"/>
      <c r="AD53" s="1165"/>
      <c r="AE53" s="1920"/>
      <c r="AF53" s="1213"/>
      <c r="AG53" s="877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>
      <c r="A54" s="1916" t="s">
        <v>1265</v>
      </c>
      <c r="B54" s="1937">
        <f t="shared" si="10"/>
        <v>0</v>
      </c>
      <c r="C54" s="1163"/>
      <c r="D54" s="1992"/>
      <c r="E54" s="1992"/>
      <c r="F54" s="1992"/>
      <c r="G54" s="1992"/>
      <c r="H54" s="1992"/>
      <c r="I54" s="1992"/>
      <c r="J54" s="1992"/>
      <c r="K54" s="1992"/>
      <c r="L54" s="1992"/>
      <c r="M54" s="1992"/>
      <c r="N54" s="1992"/>
      <c r="O54" s="1992"/>
      <c r="P54" s="1992"/>
      <c r="Q54" s="1992"/>
      <c r="R54" s="1992"/>
      <c r="S54" s="1992"/>
      <c r="T54" s="1920"/>
      <c r="U54" s="1164"/>
      <c r="V54" s="1163"/>
      <c r="W54" s="1920"/>
      <c r="X54" s="2525">
        <f t="shared" si="11"/>
        <v>0</v>
      </c>
      <c r="Y54" s="1163"/>
      <c r="Z54" s="1992"/>
      <c r="AA54" s="1091"/>
      <c r="AB54" s="1477">
        <f t="shared" si="12"/>
        <v>0</v>
      </c>
      <c r="AC54" s="1163"/>
      <c r="AD54" s="1165"/>
      <c r="AE54" s="1920"/>
      <c r="AF54" s="1213"/>
      <c r="AG54" s="877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>
      <c r="A55" s="2021" t="s">
        <v>1266</v>
      </c>
      <c r="B55" s="1937">
        <f t="shared" si="10"/>
        <v>0</v>
      </c>
      <c r="C55" s="1163"/>
      <c r="D55" s="1992"/>
      <c r="E55" s="1992"/>
      <c r="F55" s="1992"/>
      <c r="G55" s="1992"/>
      <c r="H55" s="1992"/>
      <c r="I55" s="1992"/>
      <c r="J55" s="1992"/>
      <c r="K55" s="1992"/>
      <c r="L55" s="1992"/>
      <c r="M55" s="1992"/>
      <c r="N55" s="1992"/>
      <c r="O55" s="1992"/>
      <c r="P55" s="1992"/>
      <c r="Q55" s="1992"/>
      <c r="R55" s="1992"/>
      <c r="S55" s="1992"/>
      <c r="T55" s="1920"/>
      <c r="U55" s="1164"/>
      <c r="V55" s="1163"/>
      <c r="W55" s="1920"/>
      <c r="X55" s="2525">
        <f t="shared" si="11"/>
        <v>0</v>
      </c>
      <c r="Y55" s="1163"/>
      <c r="Z55" s="1992"/>
      <c r="AA55" s="1091"/>
      <c r="AB55" s="1477">
        <f t="shared" si="12"/>
        <v>0</v>
      </c>
      <c r="AC55" s="1163"/>
      <c r="AD55" s="1165"/>
      <c r="AE55" s="1920"/>
      <c r="AF55" s="1213"/>
      <c r="AG55" s="877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>
      <c r="A56" s="2021" t="s">
        <v>1267</v>
      </c>
      <c r="B56" s="1937">
        <f t="shared" si="10"/>
        <v>0</v>
      </c>
      <c r="C56" s="1163"/>
      <c r="D56" s="1992"/>
      <c r="E56" s="1992"/>
      <c r="F56" s="1992"/>
      <c r="G56" s="1992"/>
      <c r="H56" s="1992"/>
      <c r="I56" s="1992"/>
      <c r="J56" s="1992"/>
      <c r="K56" s="1992"/>
      <c r="L56" s="1992"/>
      <c r="M56" s="1992"/>
      <c r="N56" s="1992"/>
      <c r="O56" s="1992"/>
      <c r="P56" s="1992"/>
      <c r="Q56" s="1992"/>
      <c r="R56" s="1992"/>
      <c r="S56" s="1992"/>
      <c r="T56" s="1920"/>
      <c r="U56" s="1164"/>
      <c r="V56" s="1163"/>
      <c r="W56" s="1920"/>
      <c r="X56" s="2525">
        <f t="shared" si="11"/>
        <v>0</v>
      </c>
      <c r="Y56" s="1163"/>
      <c r="Z56" s="1992"/>
      <c r="AA56" s="1091"/>
      <c r="AB56" s="1477">
        <f t="shared" si="12"/>
        <v>0</v>
      </c>
      <c r="AC56" s="1163"/>
      <c r="AD56" s="1165"/>
      <c r="AE56" s="1920"/>
      <c r="AF56" s="1213"/>
      <c r="AG56" s="877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>
      <c r="A57" s="288" t="s">
        <v>1268</v>
      </c>
      <c r="B57" s="1937">
        <f t="shared" si="10"/>
        <v>0</v>
      </c>
      <c r="C57" s="1163"/>
      <c r="D57" s="1992"/>
      <c r="E57" s="1992"/>
      <c r="F57" s="1992"/>
      <c r="G57" s="1992"/>
      <c r="H57" s="1992"/>
      <c r="I57" s="1992"/>
      <c r="J57" s="1992"/>
      <c r="K57" s="1992"/>
      <c r="L57" s="1992"/>
      <c r="M57" s="1992"/>
      <c r="N57" s="1992"/>
      <c r="O57" s="1992"/>
      <c r="P57" s="1992"/>
      <c r="Q57" s="1992"/>
      <c r="R57" s="1992"/>
      <c r="S57" s="1992"/>
      <c r="T57" s="1920"/>
      <c r="U57" s="1164"/>
      <c r="V57" s="1163"/>
      <c r="W57" s="1920"/>
      <c r="X57" s="2525">
        <f t="shared" si="11"/>
        <v>0</v>
      </c>
      <c r="Y57" s="1163"/>
      <c r="Z57" s="1992"/>
      <c r="AA57" s="1091"/>
      <c r="AB57" s="1477">
        <f t="shared" si="12"/>
        <v>0</v>
      </c>
      <c r="AC57" s="1163"/>
      <c r="AD57" s="1165"/>
      <c r="AE57" s="1920"/>
      <c r="AF57" s="1213"/>
      <c r="AG57" s="877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>
      <c r="A58" s="1161" t="s">
        <v>1269</v>
      </c>
      <c r="B58" s="1937">
        <f t="shared" si="10"/>
        <v>0</v>
      </c>
      <c r="C58" s="1163"/>
      <c r="D58" s="1992"/>
      <c r="E58" s="1992"/>
      <c r="F58" s="1992"/>
      <c r="G58" s="1992"/>
      <c r="H58" s="1992"/>
      <c r="I58" s="1992"/>
      <c r="J58" s="1992"/>
      <c r="K58" s="1992"/>
      <c r="L58" s="1992"/>
      <c r="M58" s="1992"/>
      <c r="N58" s="1992"/>
      <c r="O58" s="1992"/>
      <c r="P58" s="1992"/>
      <c r="Q58" s="1992"/>
      <c r="R58" s="1992"/>
      <c r="S58" s="1992"/>
      <c r="T58" s="1920"/>
      <c r="U58" s="1164"/>
      <c r="V58" s="1163"/>
      <c r="W58" s="1920"/>
      <c r="X58" s="2525">
        <f t="shared" si="11"/>
        <v>0</v>
      </c>
      <c r="Y58" s="1163"/>
      <c r="Z58" s="1992"/>
      <c r="AA58" s="1091"/>
      <c r="AB58" s="1477">
        <f t="shared" si="12"/>
        <v>0</v>
      </c>
      <c r="AC58" s="1163"/>
      <c r="AD58" s="1165"/>
      <c r="AE58" s="1920"/>
      <c r="AF58" s="1213"/>
      <c r="AG58" s="877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>
      <c r="A59" s="1161" t="s">
        <v>1270</v>
      </c>
      <c r="B59" s="1937">
        <f t="shared" si="10"/>
        <v>0</v>
      </c>
      <c r="C59" s="1163"/>
      <c r="D59" s="1992"/>
      <c r="E59" s="1992"/>
      <c r="F59" s="1992"/>
      <c r="G59" s="1992"/>
      <c r="H59" s="1992"/>
      <c r="I59" s="1992"/>
      <c r="J59" s="1992"/>
      <c r="K59" s="1992"/>
      <c r="L59" s="1992"/>
      <c r="M59" s="1992"/>
      <c r="N59" s="1992"/>
      <c r="O59" s="1992"/>
      <c r="P59" s="1992"/>
      <c r="Q59" s="1992"/>
      <c r="R59" s="1992"/>
      <c r="S59" s="1992"/>
      <c r="T59" s="1920"/>
      <c r="U59" s="1164"/>
      <c r="V59" s="1163"/>
      <c r="W59" s="1920"/>
      <c r="X59" s="2525">
        <f t="shared" si="11"/>
        <v>0</v>
      </c>
      <c r="Y59" s="1163"/>
      <c r="Z59" s="1992"/>
      <c r="AA59" s="1091"/>
      <c r="AB59" s="1477">
        <f t="shared" si="12"/>
        <v>0</v>
      </c>
      <c r="AC59" s="1163"/>
      <c r="AD59" s="1165"/>
      <c r="AE59" s="1920"/>
      <c r="AF59" s="1213"/>
      <c r="AG59" s="877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>
      <c r="A60" s="1161" t="s">
        <v>1271</v>
      </c>
      <c r="B60" s="1937">
        <f t="shared" si="10"/>
        <v>0</v>
      </c>
      <c r="C60" s="1163"/>
      <c r="D60" s="1992"/>
      <c r="E60" s="1992"/>
      <c r="F60" s="1992"/>
      <c r="G60" s="1992"/>
      <c r="H60" s="1992"/>
      <c r="I60" s="1992"/>
      <c r="J60" s="1992"/>
      <c r="K60" s="1992"/>
      <c r="L60" s="1992"/>
      <c r="M60" s="1992"/>
      <c r="N60" s="1992"/>
      <c r="O60" s="1992"/>
      <c r="P60" s="1992"/>
      <c r="Q60" s="1992"/>
      <c r="R60" s="1992"/>
      <c r="S60" s="1992"/>
      <c r="T60" s="1920"/>
      <c r="U60" s="1164"/>
      <c r="V60" s="1163"/>
      <c r="W60" s="1920"/>
      <c r="X60" s="2525">
        <f t="shared" si="11"/>
        <v>0</v>
      </c>
      <c r="Y60" s="1163"/>
      <c r="Z60" s="1992"/>
      <c r="AA60" s="1091"/>
      <c r="AB60" s="1477">
        <f t="shared" si="12"/>
        <v>0</v>
      </c>
      <c r="AC60" s="1163"/>
      <c r="AD60" s="1165"/>
      <c r="AE60" s="1920"/>
      <c r="AF60" s="1213"/>
      <c r="AG60" s="877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>
      <c r="A61" s="1161" t="s">
        <v>1272</v>
      </c>
      <c r="B61" s="1937">
        <f t="shared" si="10"/>
        <v>0</v>
      </c>
      <c r="C61" s="1163"/>
      <c r="D61" s="1992"/>
      <c r="E61" s="1992"/>
      <c r="F61" s="1992"/>
      <c r="G61" s="1992"/>
      <c r="H61" s="1992"/>
      <c r="I61" s="1992"/>
      <c r="J61" s="1992"/>
      <c r="K61" s="1992"/>
      <c r="L61" s="1992"/>
      <c r="M61" s="1992"/>
      <c r="N61" s="1992"/>
      <c r="O61" s="1992"/>
      <c r="P61" s="1992"/>
      <c r="Q61" s="1992"/>
      <c r="R61" s="1992"/>
      <c r="S61" s="1992"/>
      <c r="T61" s="1920"/>
      <c r="U61" s="1164"/>
      <c r="V61" s="1163"/>
      <c r="W61" s="1920"/>
      <c r="X61" s="2525">
        <f t="shared" si="11"/>
        <v>0</v>
      </c>
      <c r="Y61" s="1163"/>
      <c r="Z61" s="1992"/>
      <c r="AA61" s="1091"/>
      <c r="AB61" s="1477">
        <f t="shared" si="12"/>
        <v>0</v>
      </c>
      <c r="AC61" s="1163"/>
      <c r="AD61" s="1165"/>
      <c r="AE61" s="1920"/>
      <c r="AF61" s="1213"/>
      <c r="AG61" s="877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>
      <c r="A62" s="1161" t="s">
        <v>1273</v>
      </c>
      <c r="B62" s="1937">
        <f t="shared" si="10"/>
        <v>0</v>
      </c>
      <c r="C62" s="1163"/>
      <c r="D62" s="1992"/>
      <c r="E62" s="1992"/>
      <c r="F62" s="1992"/>
      <c r="G62" s="1992"/>
      <c r="H62" s="1992"/>
      <c r="I62" s="1992"/>
      <c r="J62" s="1992"/>
      <c r="K62" s="1992"/>
      <c r="L62" s="1992"/>
      <c r="M62" s="1992"/>
      <c r="N62" s="1992"/>
      <c r="O62" s="1992"/>
      <c r="P62" s="1992"/>
      <c r="Q62" s="1992"/>
      <c r="R62" s="1992"/>
      <c r="S62" s="1992"/>
      <c r="T62" s="1920"/>
      <c r="U62" s="1164"/>
      <c r="V62" s="1163"/>
      <c r="W62" s="1920"/>
      <c r="X62" s="2525">
        <f t="shared" si="11"/>
        <v>0</v>
      </c>
      <c r="Y62" s="1163"/>
      <c r="Z62" s="1992"/>
      <c r="AA62" s="1091"/>
      <c r="AB62" s="1477">
        <f t="shared" si="12"/>
        <v>0</v>
      </c>
      <c r="AC62" s="1163"/>
      <c r="AD62" s="1165"/>
      <c r="AE62" s="1920"/>
      <c r="AF62" s="1213"/>
      <c r="AG62" s="877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>
      <c r="A63" s="1161" t="s">
        <v>1274</v>
      </c>
      <c r="B63" s="1937">
        <f>SUM(C63:T63)</f>
        <v>0</v>
      </c>
      <c r="C63" s="1163"/>
      <c r="D63" s="1992"/>
      <c r="E63" s="1992"/>
      <c r="F63" s="1992"/>
      <c r="G63" s="1992"/>
      <c r="H63" s="1992"/>
      <c r="I63" s="1992"/>
      <c r="J63" s="1992"/>
      <c r="K63" s="1992"/>
      <c r="L63" s="1992"/>
      <c r="M63" s="1992"/>
      <c r="N63" s="1992"/>
      <c r="O63" s="1992"/>
      <c r="P63" s="1992"/>
      <c r="Q63" s="1992"/>
      <c r="R63" s="1992"/>
      <c r="S63" s="1992"/>
      <c r="T63" s="1920"/>
      <c r="U63" s="1164"/>
      <c r="V63" s="1163"/>
      <c r="W63" s="1920"/>
      <c r="X63" s="2525">
        <f t="shared" si="11"/>
        <v>0</v>
      </c>
      <c r="Y63" s="1163"/>
      <c r="Z63" s="1992"/>
      <c r="AA63" s="1091"/>
      <c r="AB63" s="1477">
        <f t="shared" si="12"/>
        <v>0</v>
      </c>
      <c r="AC63" s="1163"/>
      <c r="AD63" s="1165"/>
      <c r="AE63" s="1920"/>
      <c r="AF63" s="1213"/>
      <c r="AG63" s="877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>
      <c r="A64" s="1161" t="s">
        <v>1275</v>
      </c>
      <c r="B64" s="1937">
        <f>SUM(C64:T64)</f>
        <v>0</v>
      </c>
      <c r="C64" s="1163"/>
      <c r="D64" s="1992"/>
      <c r="E64" s="1992"/>
      <c r="F64" s="1992"/>
      <c r="G64" s="1992"/>
      <c r="H64" s="1992"/>
      <c r="I64" s="1992"/>
      <c r="J64" s="1992"/>
      <c r="K64" s="1992"/>
      <c r="L64" s="1992"/>
      <c r="M64" s="1992"/>
      <c r="N64" s="1992"/>
      <c r="O64" s="1992"/>
      <c r="P64" s="1992"/>
      <c r="Q64" s="1992"/>
      <c r="R64" s="1992"/>
      <c r="S64" s="1992"/>
      <c r="T64" s="1920"/>
      <c r="U64" s="1164"/>
      <c r="V64" s="1163"/>
      <c r="W64" s="1920"/>
      <c r="X64" s="2525">
        <f>SUM(Y64+Z64+AA64)</f>
        <v>0</v>
      </c>
      <c r="Y64" s="1163"/>
      <c r="Z64" s="1992"/>
      <c r="AA64" s="1091"/>
      <c r="AB64" s="1477">
        <f t="shared" si="12"/>
        <v>0</v>
      </c>
      <c r="AC64" s="1163"/>
      <c r="AD64" s="1165"/>
      <c r="AE64" s="1920"/>
      <c r="AF64" s="1213"/>
      <c r="AG64" s="877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>
      <c r="A65" s="1916" t="s">
        <v>1276</v>
      </c>
      <c r="B65" s="1937">
        <f>SUM(C65:T65)</f>
        <v>0</v>
      </c>
      <c r="C65" s="1163"/>
      <c r="D65" s="1992"/>
      <c r="E65" s="1992"/>
      <c r="F65" s="1992"/>
      <c r="G65" s="1992"/>
      <c r="H65" s="1992"/>
      <c r="I65" s="1992"/>
      <c r="J65" s="1992"/>
      <c r="K65" s="1992"/>
      <c r="L65" s="1992"/>
      <c r="M65" s="1992"/>
      <c r="N65" s="1992"/>
      <c r="O65" s="1992"/>
      <c r="P65" s="1992"/>
      <c r="Q65" s="1992"/>
      <c r="R65" s="1992"/>
      <c r="S65" s="1992"/>
      <c r="T65" s="1920"/>
      <c r="U65" s="1177"/>
      <c r="V65" s="2155"/>
      <c r="W65" s="785"/>
      <c r="X65" s="2524">
        <f>SUM(Y65+Z65+AA65)</f>
        <v>0</v>
      </c>
      <c r="Y65" s="1163"/>
      <c r="Z65" s="1992"/>
      <c r="AA65" s="1091"/>
      <c r="AB65" s="1988">
        <f t="shared" si="12"/>
        <v>0</v>
      </c>
      <c r="AC65" s="1163"/>
      <c r="AD65" s="1165"/>
      <c r="AE65" s="1920"/>
      <c r="AF65" s="1213"/>
      <c r="AG65" s="877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>
      <c r="A66" s="287" t="s">
        <v>1277</v>
      </c>
      <c r="B66" s="192">
        <f>SUM(C66:T66)</f>
        <v>0</v>
      </c>
      <c r="C66" s="1179"/>
      <c r="D66" s="1109"/>
      <c r="E66" s="1109"/>
      <c r="F66" s="1109"/>
      <c r="G66" s="1109"/>
      <c r="H66" s="1109"/>
      <c r="I66" s="1109"/>
      <c r="J66" s="1109"/>
      <c r="K66" s="1109"/>
      <c r="L66" s="1109"/>
      <c r="M66" s="1109"/>
      <c r="N66" s="1109"/>
      <c r="O66" s="1109"/>
      <c r="P66" s="1109"/>
      <c r="Q66" s="1109"/>
      <c r="R66" s="1109"/>
      <c r="S66" s="1109"/>
      <c r="T66" s="1215"/>
      <c r="U66" s="1183"/>
      <c r="V66" s="1186"/>
      <c r="W66" s="1215"/>
      <c r="X66" s="2529">
        <f>SUM(Y66+Z66+AA66)</f>
        <v>0</v>
      </c>
      <c r="Y66" s="1179"/>
      <c r="Z66" s="1109"/>
      <c r="AA66" s="1421"/>
      <c r="AB66" s="1370">
        <f t="shared" si="12"/>
        <v>0</v>
      </c>
      <c r="AC66" s="1179"/>
      <c r="AD66" s="1184"/>
      <c r="AE66" s="1215"/>
      <c r="AF66" s="1218"/>
      <c r="AG66" s="1110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>
      <c r="A67" s="1989" t="s">
        <v>77</v>
      </c>
      <c r="B67" s="2036">
        <f t="shared" ref="B67:AG67" si="20">SUM(B12:B66)</f>
        <v>0</v>
      </c>
      <c r="C67" s="2530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31">
        <f t="shared" si="20"/>
        <v>0</v>
      </c>
      <c r="V67" s="2492">
        <f t="shared" si="20"/>
        <v>0</v>
      </c>
      <c r="W67" s="181">
        <f t="shared" si="20"/>
        <v>0</v>
      </c>
      <c r="X67" s="2532">
        <f t="shared" si="20"/>
        <v>0</v>
      </c>
      <c r="Y67" s="2492">
        <f t="shared" si="20"/>
        <v>0</v>
      </c>
      <c r="Z67" s="177">
        <f t="shared" si="20"/>
        <v>0</v>
      </c>
      <c r="AA67" s="2533">
        <f t="shared" si="20"/>
        <v>0</v>
      </c>
      <c r="AB67" s="2534">
        <f t="shared" si="20"/>
        <v>0</v>
      </c>
      <c r="AC67" s="2492">
        <f t="shared" si="20"/>
        <v>0</v>
      </c>
      <c r="AD67" s="177">
        <f t="shared" si="20"/>
        <v>0</v>
      </c>
      <c r="AE67" s="181">
        <f t="shared" si="20"/>
        <v>0</v>
      </c>
      <c r="AF67" s="2535">
        <f t="shared" si="20"/>
        <v>0</v>
      </c>
      <c r="AG67" s="2536">
        <f t="shared" si="20"/>
        <v>0</v>
      </c>
    </row>
    <row r="68" spans="1:98" s="5" customFormat="1" ht="18" customHeight="1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7668" t="s">
        <v>1279</v>
      </c>
      <c r="B69" s="8117" t="s">
        <v>1280</v>
      </c>
      <c r="C69" s="8111"/>
      <c r="D69" s="8111"/>
      <c r="E69" s="8112"/>
      <c r="F69" s="8117" t="s">
        <v>1281</v>
      </c>
      <c r="G69" s="8111"/>
      <c r="H69" s="8111"/>
      <c r="I69" s="8112"/>
      <c r="J69" s="8111" t="s">
        <v>1282</v>
      </c>
      <c r="K69" s="8111"/>
      <c r="L69" s="8111"/>
      <c r="M69" s="8112"/>
      <c r="N69" s="8118" t="s">
        <v>1283</v>
      </c>
      <c r="O69" s="8119"/>
      <c r="P69" s="8120"/>
      <c r="Q69" s="7699" t="s">
        <v>1284</v>
      </c>
      <c r="R69" s="7682"/>
      <c r="S69" s="7699" t="s">
        <v>1285</v>
      </c>
      <c r="T69" s="7682"/>
      <c r="U69" s="7699" t="s">
        <v>1286</v>
      </c>
      <c r="V69" s="7682"/>
      <c r="W69" s="7668" t="s">
        <v>1287</v>
      </c>
      <c r="X69" s="7699" t="s">
        <v>1288</v>
      </c>
      <c r="Y69" s="7682"/>
      <c r="Z69" s="7699" t="s">
        <v>1289</v>
      </c>
      <c r="AA69" s="7682"/>
      <c r="AB69" s="7670" t="s">
        <v>1290</v>
      </c>
      <c r="AC69" s="7717"/>
      <c r="AD69" s="7668" t="s">
        <v>1291</v>
      </c>
      <c r="AE69" s="8121" t="s">
        <v>1292</v>
      </c>
      <c r="AF69" s="8122"/>
      <c r="AG69" s="7764" t="s">
        <v>1293</v>
      </c>
      <c r="AH69" s="7764"/>
      <c r="AI69" s="7764"/>
    </row>
    <row r="70" spans="1:98" ht="34.5" customHeight="1">
      <c r="A70" s="7967"/>
      <c r="B70" s="2518" t="s">
        <v>931</v>
      </c>
      <c r="C70" s="1982" t="s">
        <v>1020</v>
      </c>
      <c r="D70" s="2537" t="s">
        <v>1294</v>
      </c>
      <c r="E70" s="1983" t="s">
        <v>560</v>
      </c>
      <c r="F70" s="1981" t="s">
        <v>931</v>
      </c>
      <c r="G70" s="1982" t="s">
        <v>1020</v>
      </c>
      <c r="H70" s="2537" t="s">
        <v>1294</v>
      </c>
      <c r="I70" s="1983" t="s">
        <v>560</v>
      </c>
      <c r="J70" s="2518" t="s">
        <v>931</v>
      </c>
      <c r="K70" s="1982" t="s">
        <v>1020</v>
      </c>
      <c r="L70" s="2537" t="s">
        <v>1294</v>
      </c>
      <c r="M70" s="2537" t="s">
        <v>560</v>
      </c>
      <c r="N70" s="651" t="s">
        <v>931</v>
      </c>
      <c r="O70" s="2538" t="s">
        <v>1295</v>
      </c>
      <c r="P70" s="2520" t="s">
        <v>1123</v>
      </c>
      <c r="Q70" s="2001" t="s">
        <v>1296</v>
      </c>
      <c r="R70" s="1980" t="s">
        <v>1297</v>
      </c>
      <c r="S70" s="2001" t="s">
        <v>1296</v>
      </c>
      <c r="T70" s="1980" t="s">
        <v>1297</v>
      </c>
      <c r="U70" s="2001" t="s">
        <v>1298</v>
      </c>
      <c r="V70" s="1980" t="s">
        <v>1299</v>
      </c>
      <c r="W70" s="7967"/>
      <c r="X70" s="2001" t="s">
        <v>1296</v>
      </c>
      <c r="Y70" s="1980" t="s">
        <v>1297</v>
      </c>
      <c r="Z70" s="2067" t="s">
        <v>1300</v>
      </c>
      <c r="AA70" s="2067" t="s">
        <v>1301</v>
      </c>
      <c r="AB70" s="2461" t="s">
        <v>1302</v>
      </c>
      <c r="AC70" s="2461" t="s">
        <v>1303</v>
      </c>
      <c r="AD70" s="7967"/>
      <c r="AE70" s="2539" t="s">
        <v>673</v>
      </c>
      <c r="AF70" s="2540" t="s">
        <v>1218</v>
      </c>
      <c r="AG70" s="2413" t="s">
        <v>1304</v>
      </c>
      <c r="AH70" s="2541" t="s">
        <v>1305</v>
      </c>
      <c r="AI70" s="2412" t="s">
        <v>1306</v>
      </c>
    </row>
    <row r="71" spans="1:98">
      <c r="A71" s="1916" t="s">
        <v>1223</v>
      </c>
      <c r="B71" s="2542">
        <f>SUM(C71:E71)</f>
        <v>0</v>
      </c>
      <c r="C71" s="2005"/>
      <c r="D71" s="2352"/>
      <c r="E71" s="2352"/>
      <c r="F71" s="2542">
        <f>SUM(G71:I71)</f>
        <v>0</v>
      </c>
      <c r="G71" s="2005"/>
      <c r="H71" s="2352"/>
      <c r="I71" s="2352"/>
      <c r="J71" s="2542">
        <f>SUM(K71:M71)</f>
        <v>0</v>
      </c>
      <c r="K71" s="2005"/>
      <c r="L71" s="2352"/>
      <c r="M71" s="2008"/>
      <c r="N71" s="2543">
        <f>SUM(O71:P71)</f>
        <v>0</v>
      </c>
      <c r="O71" s="204"/>
      <c r="P71" s="37"/>
      <c r="Q71" s="1166"/>
      <c r="R71" s="877"/>
      <c r="S71" s="2257"/>
      <c r="T71" s="2328"/>
      <c r="U71" s="2258"/>
      <c r="V71" s="2328"/>
      <c r="W71" s="1213"/>
      <c r="X71" s="1166"/>
      <c r="Y71" s="877"/>
      <c r="Z71" s="748"/>
      <c r="AA71" s="748"/>
      <c r="AB71" s="748"/>
      <c r="AC71" s="748"/>
      <c r="AD71" s="748"/>
      <c r="AE71" s="2544"/>
      <c r="AF71" s="2545"/>
      <c r="AG71" s="2257"/>
      <c r="AH71" s="827"/>
      <c r="AI71" s="1177"/>
    </row>
    <row r="72" spans="1:98">
      <c r="A72" s="1161" t="s">
        <v>1224</v>
      </c>
      <c r="B72" s="2546">
        <f>SUM(C72:E72)</f>
        <v>0</v>
      </c>
      <c r="C72" s="1170"/>
      <c r="D72" s="1219"/>
      <c r="E72" s="1219"/>
      <c r="F72" s="2546">
        <f t="shared" ref="F72:F125" si="21">SUM(G72:I72)</f>
        <v>0</v>
      </c>
      <c r="G72" s="1170"/>
      <c r="H72" s="1219"/>
      <c r="I72" s="1219"/>
      <c r="J72" s="2546">
        <f>SUM(K72:M72)</f>
        <v>0</v>
      </c>
      <c r="K72" s="1170"/>
      <c r="L72" s="1219"/>
      <c r="M72" s="1173"/>
      <c r="N72" s="1235">
        <f t="shared" ref="N72:N125" si="22">SUM(O72:P72)</f>
        <v>0</v>
      </c>
      <c r="O72" s="1172"/>
      <c r="P72" s="35"/>
      <c r="Q72" s="1166"/>
      <c r="R72" s="877"/>
      <c r="S72" s="1163"/>
      <c r="T72" s="877"/>
      <c r="U72" s="1165"/>
      <c r="V72" s="877"/>
      <c r="W72" s="1213"/>
      <c r="X72" s="1166"/>
      <c r="Y72" s="877"/>
      <c r="Z72" s="748"/>
      <c r="AA72" s="748"/>
      <c r="AB72" s="748"/>
      <c r="AC72" s="748"/>
      <c r="AD72" s="748"/>
      <c r="AE72" s="2544"/>
      <c r="AF72" s="2545"/>
      <c r="AG72" s="1926"/>
      <c r="AH72" s="786"/>
      <c r="AI72" s="1177"/>
    </row>
    <row r="73" spans="1:98">
      <c r="A73" s="1161" t="s">
        <v>1225</v>
      </c>
      <c r="B73" s="1235">
        <f t="shared" ref="B73:B125" si="23">SUM(C73:E73)</f>
        <v>0</v>
      </c>
      <c r="C73" s="1163"/>
      <c r="D73" s="1992"/>
      <c r="E73" s="1992"/>
      <c r="F73" s="1235">
        <f t="shared" si="21"/>
        <v>0</v>
      </c>
      <c r="G73" s="1163"/>
      <c r="H73" s="1992"/>
      <c r="I73" s="1992"/>
      <c r="J73" s="1235">
        <f>SUM(K73:M73)</f>
        <v>0</v>
      </c>
      <c r="K73" s="1163"/>
      <c r="L73" s="1992"/>
      <c r="M73" s="876"/>
      <c r="N73" s="1235">
        <f t="shared" si="22"/>
        <v>0</v>
      </c>
      <c r="O73" s="1165"/>
      <c r="P73" s="1213"/>
      <c r="Q73" s="1166"/>
      <c r="R73" s="877"/>
      <c r="S73" s="1163"/>
      <c r="T73" s="877"/>
      <c r="U73" s="1165"/>
      <c r="V73" s="877"/>
      <c r="W73" s="1213"/>
      <c r="X73" s="1166"/>
      <c r="Y73" s="877"/>
      <c r="Z73" s="748"/>
      <c r="AA73" s="748"/>
      <c r="AB73" s="748"/>
      <c r="AC73" s="748"/>
      <c r="AD73" s="748"/>
      <c r="AE73" s="2544"/>
      <c r="AF73" s="2545"/>
      <c r="AG73" s="1926"/>
      <c r="AH73" s="786"/>
      <c r="AI73" s="1177"/>
    </row>
    <row r="74" spans="1:98">
      <c r="A74" s="1161" t="s">
        <v>1226</v>
      </c>
      <c r="B74" s="1235">
        <f t="shared" si="23"/>
        <v>0</v>
      </c>
      <c r="C74" s="1163"/>
      <c r="D74" s="1992"/>
      <c r="E74" s="1992"/>
      <c r="F74" s="1235">
        <f>SUM(G74:I74)</f>
        <v>0</v>
      </c>
      <c r="G74" s="1163"/>
      <c r="H74" s="1992"/>
      <c r="I74" s="1992"/>
      <c r="J74" s="1235">
        <f>SUM(K74:M74)</f>
        <v>0</v>
      </c>
      <c r="K74" s="1163"/>
      <c r="L74" s="1992"/>
      <c r="M74" s="876"/>
      <c r="N74" s="1235">
        <f t="shared" si="22"/>
        <v>0</v>
      </c>
      <c r="O74" s="1165"/>
      <c r="P74" s="1213"/>
      <c r="Q74" s="1166"/>
      <c r="R74" s="877"/>
      <c r="S74" s="1163"/>
      <c r="T74" s="877"/>
      <c r="U74" s="1165"/>
      <c r="V74" s="877"/>
      <c r="W74" s="1213"/>
      <c r="X74" s="1166"/>
      <c r="Y74" s="877"/>
      <c r="Z74" s="748"/>
      <c r="AA74" s="748"/>
      <c r="AB74" s="748"/>
      <c r="AC74" s="748"/>
      <c r="AD74" s="748"/>
      <c r="AE74" s="2544"/>
      <c r="AF74" s="2545"/>
      <c r="AG74" s="1926"/>
      <c r="AH74" s="786"/>
      <c r="AI74" s="1177"/>
    </row>
    <row r="75" spans="1:98">
      <c r="A75" s="1161" t="s">
        <v>1227</v>
      </c>
      <c r="B75" s="1235">
        <f>SUM(C75:E75)</f>
        <v>0</v>
      </c>
      <c r="C75" s="1163"/>
      <c r="D75" s="1992"/>
      <c r="E75" s="1992"/>
      <c r="F75" s="1235">
        <f t="shared" si="21"/>
        <v>0</v>
      </c>
      <c r="G75" s="1163"/>
      <c r="H75" s="1992"/>
      <c r="I75" s="1992"/>
      <c r="J75" s="1235">
        <f t="shared" ref="J75:J125" si="24">SUM(K75:M75)</f>
        <v>0</v>
      </c>
      <c r="K75" s="1163"/>
      <c r="L75" s="1992"/>
      <c r="M75" s="876"/>
      <c r="N75" s="1235">
        <f t="shared" si="22"/>
        <v>0</v>
      </c>
      <c r="O75" s="1165"/>
      <c r="P75" s="1213"/>
      <c r="Q75" s="1166"/>
      <c r="R75" s="877"/>
      <c r="S75" s="1163"/>
      <c r="T75" s="877"/>
      <c r="U75" s="1165"/>
      <c r="V75" s="877"/>
      <c r="W75" s="1213"/>
      <c r="X75" s="1166"/>
      <c r="Y75" s="877"/>
      <c r="Z75" s="748"/>
      <c r="AA75" s="748"/>
      <c r="AB75" s="748"/>
      <c r="AC75" s="748"/>
      <c r="AD75" s="748"/>
      <c r="AE75" s="2544"/>
      <c r="AF75" s="2545"/>
      <c r="AG75" s="1926"/>
      <c r="AH75" s="786"/>
      <c r="AI75" s="1177"/>
    </row>
    <row r="76" spans="1:98">
      <c r="A76" s="1161" t="s">
        <v>1307</v>
      </c>
      <c r="B76" s="1235">
        <f t="shared" si="23"/>
        <v>0</v>
      </c>
      <c r="C76" s="1163"/>
      <c r="D76" s="1992"/>
      <c r="E76" s="1992"/>
      <c r="F76" s="1235">
        <f t="shared" si="21"/>
        <v>0</v>
      </c>
      <c r="G76" s="1163"/>
      <c r="H76" s="1992"/>
      <c r="I76" s="1992"/>
      <c r="J76" s="1235">
        <f t="shared" si="24"/>
        <v>0</v>
      </c>
      <c r="K76" s="1163"/>
      <c r="L76" s="1992"/>
      <c r="M76" s="876"/>
      <c r="N76" s="1235">
        <f t="shared" si="22"/>
        <v>0</v>
      </c>
      <c r="O76" s="1165"/>
      <c r="P76" s="1213"/>
      <c r="Q76" s="1166"/>
      <c r="R76" s="877"/>
      <c r="S76" s="1163"/>
      <c r="T76" s="877"/>
      <c r="U76" s="1165"/>
      <c r="V76" s="877"/>
      <c r="W76" s="1213"/>
      <c r="X76" s="1166"/>
      <c r="Y76" s="877"/>
      <c r="Z76" s="748"/>
      <c r="AA76" s="748"/>
      <c r="AB76" s="748"/>
      <c r="AC76" s="748"/>
      <c r="AD76" s="748"/>
      <c r="AE76" s="2544"/>
      <c r="AF76" s="2545"/>
      <c r="AG76" s="1926"/>
      <c r="AH76" s="786"/>
      <c r="AI76" s="1177"/>
    </row>
    <row r="77" spans="1:98">
      <c r="A77" s="288" t="s">
        <v>1229</v>
      </c>
      <c r="B77" s="1235">
        <f t="shared" si="23"/>
        <v>0</v>
      </c>
      <c r="C77" s="1163"/>
      <c r="D77" s="1992"/>
      <c r="E77" s="1992"/>
      <c r="F77" s="1235">
        <f t="shared" si="21"/>
        <v>0</v>
      </c>
      <c r="G77" s="1163"/>
      <c r="H77" s="1992"/>
      <c r="I77" s="1992"/>
      <c r="J77" s="1235">
        <f t="shared" si="24"/>
        <v>0</v>
      </c>
      <c r="K77" s="1163"/>
      <c r="L77" s="1992"/>
      <c r="M77" s="876"/>
      <c r="N77" s="1235">
        <f t="shared" si="22"/>
        <v>0</v>
      </c>
      <c r="O77" s="1165"/>
      <c r="P77" s="1213"/>
      <c r="Q77" s="1166"/>
      <c r="R77" s="877"/>
      <c r="S77" s="1163"/>
      <c r="T77" s="877"/>
      <c r="U77" s="1165"/>
      <c r="V77" s="877"/>
      <c r="W77" s="1213"/>
      <c r="X77" s="1166"/>
      <c r="Y77" s="877"/>
      <c r="Z77" s="748"/>
      <c r="AA77" s="748"/>
      <c r="AB77" s="748"/>
      <c r="AC77" s="748"/>
      <c r="AD77" s="748"/>
      <c r="AE77" s="2544"/>
      <c r="AF77" s="2545"/>
      <c r="AG77" s="1926"/>
      <c r="AH77" s="786"/>
      <c r="AI77" s="1177"/>
    </row>
    <row r="78" spans="1:98">
      <c r="A78" s="1161" t="s">
        <v>1230</v>
      </c>
      <c r="B78" s="1235">
        <f t="shared" si="23"/>
        <v>0</v>
      </c>
      <c r="C78" s="1163"/>
      <c r="D78" s="1992"/>
      <c r="E78" s="1992"/>
      <c r="F78" s="1235">
        <f t="shared" si="21"/>
        <v>0</v>
      </c>
      <c r="G78" s="1163"/>
      <c r="H78" s="1992"/>
      <c r="I78" s="1992"/>
      <c r="J78" s="1235">
        <f t="shared" si="24"/>
        <v>0</v>
      </c>
      <c r="K78" s="1163"/>
      <c r="L78" s="1992"/>
      <c r="M78" s="876"/>
      <c r="N78" s="1235">
        <f t="shared" si="22"/>
        <v>0</v>
      </c>
      <c r="O78" s="1165"/>
      <c r="P78" s="1213"/>
      <c r="Q78" s="1166"/>
      <c r="R78" s="877"/>
      <c r="S78" s="1163"/>
      <c r="T78" s="877"/>
      <c r="U78" s="1165"/>
      <c r="V78" s="877"/>
      <c r="W78" s="1213"/>
      <c r="X78" s="1166"/>
      <c r="Y78" s="877"/>
      <c r="Z78" s="748"/>
      <c r="AA78" s="748"/>
      <c r="AB78" s="748"/>
      <c r="AC78" s="748"/>
      <c r="AD78" s="748"/>
      <c r="AE78" s="2544"/>
      <c r="AF78" s="2545"/>
      <c r="AG78" s="1926"/>
      <c r="AH78" s="786"/>
      <c r="AI78" s="1177"/>
    </row>
    <row r="79" spans="1:98">
      <c r="A79" s="1161" t="s">
        <v>1231</v>
      </c>
      <c r="B79" s="1235">
        <f t="shared" si="23"/>
        <v>0</v>
      </c>
      <c r="C79" s="1163"/>
      <c r="D79" s="1992"/>
      <c r="E79" s="1992"/>
      <c r="F79" s="1235">
        <f t="shared" si="21"/>
        <v>0</v>
      </c>
      <c r="G79" s="1163"/>
      <c r="H79" s="1992"/>
      <c r="I79" s="1992"/>
      <c r="J79" s="1235">
        <f t="shared" si="24"/>
        <v>0</v>
      </c>
      <c r="K79" s="1163"/>
      <c r="L79" s="1992"/>
      <c r="M79" s="876"/>
      <c r="N79" s="1235">
        <f t="shared" si="22"/>
        <v>0</v>
      </c>
      <c r="O79" s="1165"/>
      <c r="P79" s="1213"/>
      <c r="Q79" s="1166"/>
      <c r="R79" s="877"/>
      <c r="S79" s="1163"/>
      <c r="T79" s="877"/>
      <c r="U79" s="1165"/>
      <c r="V79" s="877"/>
      <c r="W79" s="1213"/>
      <c r="X79" s="1166"/>
      <c r="Y79" s="877"/>
      <c r="Z79" s="748"/>
      <c r="AA79" s="748"/>
      <c r="AB79" s="748"/>
      <c r="AC79" s="748"/>
      <c r="AD79" s="748"/>
      <c r="AE79" s="2544"/>
      <c r="AF79" s="2545"/>
      <c r="AG79" s="1926"/>
      <c r="AH79" s="786"/>
      <c r="AI79" s="1177"/>
    </row>
    <row r="80" spans="1:98">
      <c r="A80" s="1161" t="s">
        <v>1232</v>
      </c>
      <c r="B80" s="1235">
        <f t="shared" si="23"/>
        <v>0</v>
      </c>
      <c r="C80" s="1163"/>
      <c r="D80" s="1992"/>
      <c r="E80" s="1992"/>
      <c r="F80" s="1235">
        <f t="shared" si="21"/>
        <v>0</v>
      </c>
      <c r="G80" s="1163"/>
      <c r="H80" s="1992"/>
      <c r="I80" s="1992"/>
      <c r="J80" s="1235">
        <f t="shared" si="24"/>
        <v>0</v>
      </c>
      <c r="K80" s="1163"/>
      <c r="L80" s="1992"/>
      <c r="M80" s="876"/>
      <c r="N80" s="1235">
        <f t="shared" si="22"/>
        <v>0</v>
      </c>
      <c r="O80" s="1165"/>
      <c r="P80" s="1213"/>
      <c r="Q80" s="1166"/>
      <c r="R80" s="877"/>
      <c r="S80" s="1163"/>
      <c r="T80" s="877"/>
      <c r="U80" s="1165"/>
      <c r="V80" s="877"/>
      <c r="W80" s="1213"/>
      <c r="X80" s="1166"/>
      <c r="Y80" s="877"/>
      <c r="Z80" s="748"/>
      <c r="AA80" s="748"/>
      <c r="AB80" s="748"/>
      <c r="AC80" s="748"/>
      <c r="AD80" s="748"/>
      <c r="AE80" s="2544"/>
      <c r="AF80" s="2545"/>
      <c r="AG80" s="1926"/>
      <c r="AH80" s="786"/>
      <c r="AI80" s="1177"/>
    </row>
    <row r="81" spans="1:35">
      <c r="A81" s="1161" t="s">
        <v>1233</v>
      </c>
      <c r="B81" s="1235">
        <f t="shared" si="23"/>
        <v>0</v>
      </c>
      <c r="C81" s="1163"/>
      <c r="D81" s="1992"/>
      <c r="E81" s="1992"/>
      <c r="F81" s="1235">
        <f t="shared" si="21"/>
        <v>0</v>
      </c>
      <c r="G81" s="1163"/>
      <c r="H81" s="1992"/>
      <c r="I81" s="1992"/>
      <c r="J81" s="1235">
        <f t="shared" si="24"/>
        <v>0</v>
      </c>
      <c r="K81" s="1163"/>
      <c r="L81" s="1992"/>
      <c r="M81" s="876"/>
      <c r="N81" s="1235">
        <f t="shared" si="22"/>
        <v>0</v>
      </c>
      <c r="O81" s="1165"/>
      <c r="P81" s="1213"/>
      <c r="Q81" s="1166"/>
      <c r="R81" s="877"/>
      <c r="S81" s="1163"/>
      <c r="T81" s="877"/>
      <c r="U81" s="1165"/>
      <c r="V81" s="877"/>
      <c r="W81" s="1213"/>
      <c r="X81" s="1166"/>
      <c r="Y81" s="877"/>
      <c r="Z81" s="748"/>
      <c r="AA81" s="748"/>
      <c r="AB81" s="748"/>
      <c r="AC81" s="748"/>
      <c r="AD81" s="748"/>
      <c r="AE81" s="2544"/>
      <c r="AF81" s="2545"/>
      <c r="AG81" s="1926"/>
      <c r="AH81" s="786"/>
      <c r="AI81" s="1177"/>
    </row>
    <row r="82" spans="1:35">
      <c r="A82" s="1161" t="s">
        <v>1234</v>
      </c>
      <c r="B82" s="1235">
        <f t="shared" si="23"/>
        <v>0</v>
      </c>
      <c r="C82" s="1163"/>
      <c r="D82" s="1992"/>
      <c r="E82" s="1992"/>
      <c r="F82" s="1235">
        <f t="shared" si="21"/>
        <v>0</v>
      </c>
      <c r="G82" s="1163"/>
      <c r="H82" s="1992"/>
      <c r="I82" s="1992"/>
      <c r="J82" s="1235">
        <f t="shared" si="24"/>
        <v>0</v>
      </c>
      <c r="K82" s="1163"/>
      <c r="L82" s="1992"/>
      <c r="M82" s="876"/>
      <c r="N82" s="1235">
        <f t="shared" si="22"/>
        <v>0</v>
      </c>
      <c r="O82" s="1165"/>
      <c r="P82" s="1213"/>
      <c r="Q82" s="1166"/>
      <c r="R82" s="877"/>
      <c r="S82" s="1163"/>
      <c r="T82" s="877"/>
      <c r="U82" s="1165"/>
      <c r="V82" s="877"/>
      <c r="W82" s="1213"/>
      <c r="X82" s="1166"/>
      <c r="Y82" s="877"/>
      <c r="Z82" s="748"/>
      <c r="AA82" s="748"/>
      <c r="AB82" s="748"/>
      <c r="AC82" s="748"/>
      <c r="AD82" s="748"/>
      <c r="AE82" s="2544"/>
      <c r="AF82" s="2545"/>
      <c r="AG82" s="1926"/>
      <c r="AH82" s="786"/>
      <c r="AI82" s="1177"/>
    </row>
    <row r="83" spans="1:35">
      <c r="A83" s="1161" t="s">
        <v>1235</v>
      </c>
      <c r="B83" s="1235">
        <f t="shared" si="23"/>
        <v>0</v>
      </c>
      <c r="C83" s="1163"/>
      <c r="D83" s="1992"/>
      <c r="E83" s="1992"/>
      <c r="F83" s="1235">
        <f t="shared" si="21"/>
        <v>0</v>
      </c>
      <c r="G83" s="1163"/>
      <c r="H83" s="1992"/>
      <c r="I83" s="1992"/>
      <c r="J83" s="1235">
        <f t="shared" si="24"/>
        <v>0</v>
      </c>
      <c r="K83" s="1163"/>
      <c r="L83" s="1992"/>
      <c r="M83" s="876"/>
      <c r="N83" s="1235">
        <f t="shared" si="22"/>
        <v>0</v>
      </c>
      <c r="O83" s="1165"/>
      <c r="P83" s="1213"/>
      <c r="Q83" s="1166"/>
      <c r="R83" s="877"/>
      <c r="S83" s="1163"/>
      <c r="T83" s="877"/>
      <c r="U83" s="1165"/>
      <c r="V83" s="877"/>
      <c r="W83" s="1213"/>
      <c r="X83" s="1166"/>
      <c r="Y83" s="877"/>
      <c r="Z83" s="748"/>
      <c r="AA83" s="748"/>
      <c r="AB83" s="748"/>
      <c r="AC83" s="748"/>
      <c r="AD83" s="748"/>
      <c r="AE83" s="2544"/>
      <c r="AF83" s="2545"/>
      <c r="AG83" s="1926"/>
      <c r="AH83" s="786"/>
      <c r="AI83" s="1177"/>
    </row>
    <row r="84" spans="1:35">
      <c r="A84" s="287" t="s">
        <v>1236</v>
      </c>
      <c r="B84" s="1235">
        <f t="shared" si="23"/>
        <v>0</v>
      </c>
      <c r="C84" s="1163"/>
      <c r="D84" s="1992"/>
      <c r="E84" s="1992"/>
      <c r="F84" s="1235">
        <f t="shared" si="21"/>
        <v>0</v>
      </c>
      <c r="G84" s="1163"/>
      <c r="H84" s="1992"/>
      <c r="I84" s="1992"/>
      <c r="J84" s="1235">
        <f t="shared" si="24"/>
        <v>0</v>
      </c>
      <c r="K84" s="1163"/>
      <c r="L84" s="1992"/>
      <c r="M84" s="876"/>
      <c r="N84" s="1235">
        <f t="shared" si="22"/>
        <v>0</v>
      </c>
      <c r="O84" s="1165"/>
      <c r="P84" s="1213"/>
      <c r="Q84" s="1166"/>
      <c r="R84" s="877"/>
      <c r="S84" s="1163"/>
      <c r="T84" s="877"/>
      <c r="U84" s="1165"/>
      <c r="V84" s="877"/>
      <c r="W84" s="1213"/>
      <c r="X84" s="1166"/>
      <c r="Y84" s="877"/>
      <c r="Z84" s="748"/>
      <c r="AA84" s="748"/>
      <c r="AB84" s="748"/>
      <c r="AC84" s="748"/>
      <c r="AD84" s="748"/>
      <c r="AE84" s="2544"/>
      <c r="AF84" s="2545"/>
      <c r="AG84" s="1926"/>
      <c r="AH84" s="786"/>
      <c r="AI84" s="1177"/>
    </row>
    <row r="85" spans="1:35">
      <c r="A85" s="1161" t="s">
        <v>1237</v>
      </c>
      <c r="B85" s="1235">
        <f t="shared" si="23"/>
        <v>0</v>
      </c>
      <c r="C85" s="1163"/>
      <c r="D85" s="1992"/>
      <c r="E85" s="1992"/>
      <c r="F85" s="1235">
        <f t="shared" si="21"/>
        <v>0</v>
      </c>
      <c r="G85" s="1163"/>
      <c r="H85" s="1992"/>
      <c r="I85" s="1992"/>
      <c r="J85" s="1235">
        <f t="shared" si="24"/>
        <v>0</v>
      </c>
      <c r="K85" s="1163"/>
      <c r="L85" s="1992"/>
      <c r="M85" s="876"/>
      <c r="N85" s="1235">
        <f t="shared" si="22"/>
        <v>0</v>
      </c>
      <c r="O85" s="1165"/>
      <c r="P85" s="1213"/>
      <c r="Q85" s="1166"/>
      <c r="R85" s="877"/>
      <c r="S85" s="1163"/>
      <c r="T85" s="877"/>
      <c r="U85" s="1165"/>
      <c r="V85" s="877"/>
      <c r="W85" s="1213"/>
      <c r="X85" s="1166"/>
      <c r="Y85" s="877"/>
      <c r="Z85" s="748"/>
      <c r="AA85" s="748"/>
      <c r="AB85" s="748"/>
      <c r="AC85" s="748"/>
      <c r="AD85" s="748"/>
      <c r="AE85" s="2544"/>
      <c r="AF85" s="2545"/>
      <c r="AG85" s="1926"/>
      <c r="AH85" s="786"/>
      <c r="AI85" s="1177"/>
    </row>
    <row r="86" spans="1:35">
      <c r="A86" s="1161" t="s">
        <v>1238</v>
      </c>
      <c r="B86" s="1235">
        <f t="shared" si="23"/>
        <v>0</v>
      </c>
      <c r="C86" s="1163"/>
      <c r="D86" s="1992"/>
      <c r="E86" s="1992"/>
      <c r="F86" s="1235">
        <f t="shared" si="21"/>
        <v>0</v>
      </c>
      <c r="G86" s="1163"/>
      <c r="H86" s="1992"/>
      <c r="I86" s="1992"/>
      <c r="J86" s="1235">
        <f t="shared" si="24"/>
        <v>0</v>
      </c>
      <c r="K86" s="1163"/>
      <c r="L86" s="1992"/>
      <c r="M86" s="876"/>
      <c r="N86" s="1235">
        <f t="shared" si="22"/>
        <v>0</v>
      </c>
      <c r="O86" s="1165"/>
      <c r="P86" s="1213"/>
      <c r="Q86" s="1166"/>
      <c r="R86" s="877"/>
      <c r="S86" s="1163"/>
      <c r="T86" s="877"/>
      <c r="U86" s="1165"/>
      <c r="V86" s="877"/>
      <c r="W86" s="1213"/>
      <c r="X86" s="1166"/>
      <c r="Y86" s="877"/>
      <c r="Z86" s="748"/>
      <c r="AA86" s="748"/>
      <c r="AB86" s="748"/>
      <c r="AC86" s="748"/>
      <c r="AD86" s="748"/>
      <c r="AE86" s="2544"/>
      <c r="AF86" s="2545"/>
      <c r="AG86" s="1926"/>
      <c r="AH86" s="786"/>
      <c r="AI86" s="1177"/>
    </row>
    <row r="87" spans="1:35">
      <c r="A87" s="1161" t="s">
        <v>1239</v>
      </c>
      <c r="B87" s="1235">
        <f t="shared" si="23"/>
        <v>0</v>
      </c>
      <c r="C87" s="1163"/>
      <c r="D87" s="1992"/>
      <c r="E87" s="1992"/>
      <c r="F87" s="1235">
        <f t="shared" si="21"/>
        <v>0</v>
      </c>
      <c r="G87" s="1163"/>
      <c r="H87" s="1992"/>
      <c r="I87" s="1992"/>
      <c r="J87" s="1235">
        <f t="shared" si="24"/>
        <v>0</v>
      </c>
      <c r="K87" s="1163"/>
      <c r="L87" s="1992"/>
      <c r="M87" s="876"/>
      <c r="N87" s="1235">
        <f t="shared" si="22"/>
        <v>0</v>
      </c>
      <c r="O87" s="1165"/>
      <c r="P87" s="1213"/>
      <c r="Q87" s="1166"/>
      <c r="R87" s="877"/>
      <c r="S87" s="1163"/>
      <c r="T87" s="877"/>
      <c r="U87" s="1165"/>
      <c r="V87" s="877"/>
      <c r="W87" s="1213"/>
      <c r="X87" s="1166"/>
      <c r="Y87" s="877"/>
      <c r="Z87" s="748"/>
      <c r="AA87" s="748"/>
      <c r="AB87" s="748"/>
      <c r="AC87" s="748"/>
      <c r="AD87" s="748"/>
      <c r="AE87" s="2544"/>
      <c r="AF87" s="2545"/>
      <c r="AG87" s="1926"/>
      <c r="AH87" s="786"/>
      <c r="AI87" s="1177"/>
    </row>
    <row r="88" spans="1:35">
      <c r="A88" s="288" t="s">
        <v>1240</v>
      </c>
      <c r="B88" s="1235">
        <f t="shared" si="23"/>
        <v>0</v>
      </c>
      <c r="C88" s="1163"/>
      <c r="D88" s="1992"/>
      <c r="E88" s="1992"/>
      <c r="F88" s="1235">
        <f t="shared" si="21"/>
        <v>0</v>
      </c>
      <c r="G88" s="1163"/>
      <c r="H88" s="1992"/>
      <c r="I88" s="1992"/>
      <c r="J88" s="1235">
        <f t="shared" si="24"/>
        <v>0</v>
      </c>
      <c r="K88" s="1163"/>
      <c r="L88" s="1992"/>
      <c r="M88" s="876"/>
      <c r="N88" s="1235">
        <f t="shared" si="22"/>
        <v>0</v>
      </c>
      <c r="O88" s="1165"/>
      <c r="P88" s="1213"/>
      <c r="Q88" s="1166"/>
      <c r="R88" s="877"/>
      <c r="S88" s="1163"/>
      <c r="T88" s="877"/>
      <c r="U88" s="1165"/>
      <c r="V88" s="877"/>
      <c r="W88" s="1213"/>
      <c r="X88" s="1166"/>
      <c r="Y88" s="877"/>
      <c r="Z88" s="748"/>
      <c r="AA88" s="748"/>
      <c r="AB88" s="748"/>
      <c r="AC88" s="748"/>
      <c r="AD88" s="748"/>
      <c r="AE88" s="2544"/>
      <c r="AF88" s="2545"/>
      <c r="AG88" s="1926"/>
      <c r="AH88" s="786"/>
      <c r="AI88" s="1177"/>
    </row>
    <row r="89" spans="1:35">
      <c r="A89" s="1161" t="s">
        <v>1308</v>
      </c>
      <c r="B89" s="1235">
        <f t="shared" si="23"/>
        <v>0</v>
      </c>
      <c r="C89" s="1163"/>
      <c r="D89" s="1992"/>
      <c r="E89" s="1992"/>
      <c r="F89" s="1235">
        <f t="shared" si="21"/>
        <v>0</v>
      </c>
      <c r="G89" s="1163"/>
      <c r="H89" s="1992"/>
      <c r="I89" s="1992"/>
      <c r="J89" s="1235">
        <f t="shared" si="24"/>
        <v>0</v>
      </c>
      <c r="K89" s="1163"/>
      <c r="L89" s="1992"/>
      <c r="M89" s="876"/>
      <c r="N89" s="1235">
        <f t="shared" si="22"/>
        <v>0</v>
      </c>
      <c r="O89" s="1165"/>
      <c r="P89" s="1213"/>
      <c r="Q89" s="1166"/>
      <c r="R89" s="877"/>
      <c r="S89" s="1163"/>
      <c r="T89" s="877"/>
      <c r="U89" s="1165"/>
      <c r="V89" s="877"/>
      <c r="W89" s="1213"/>
      <c r="X89" s="1166"/>
      <c r="Y89" s="877"/>
      <c r="Z89" s="748"/>
      <c r="AA89" s="748"/>
      <c r="AB89" s="748"/>
      <c r="AC89" s="748"/>
      <c r="AD89" s="748"/>
      <c r="AE89" s="2544"/>
      <c r="AF89" s="2545"/>
      <c r="AG89" s="1926"/>
      <c r="AH89" s="786"/>
      <c r="AI89" s="1177"/>
    </row>
    <row r="90" spans="1:35">
      <c r="A90" s="1161" t="s">
        <v>1242</v>
      </c>
      <c r="B90" s="1235">
        <f t="shared" si="23"/>
        <v>0</v>
      </c>
      <c r="C90" s="1163"/>
      <c r="D90" s="1992"/>
      <c r="E90" s="1992"/>
      <c r="F90" s="1235">
        <f t="shared" si="21"/>
        <v>0</v>
      </c>
      <c r="G90" s="1163"/>
      <c r="H90" s="1992"/>
      <c r="I90" s="1992"/>
      <c r="J90" s="1235">
        <f t="shared" si="24"/>
        <v>0</v>
      </c>
      <c r="K90" s="1163"/>
      <c r="L90" s="1992"/>
      <c r="M90" s="876"/>
      <c r="N90" s="1235">
        <f t="shared" si="22"/>
        <v>0</v>
      </c>
      <c r="O90" s="1165"/>
      <c r="P90" s="1213"/>
      <c r="Q90" s="1166"/>
      <c r="R90" s="877"/>
      <c r="S90" s="1163"/>
      <c r="T90" s="877"/>
      <c r="U90" s="1165"/>
      <c r="V90" s="877"/>
      <c r="W90" s="1213"/>
      <c r="X90" s="1166"/>
      <c r="Y90" s="877"/>
      <c r="Z90" s="748"/>
      <c r="AA90" s="748"/>
      <c r="AB90" s="748"/>
      <c r="AC90" s="748"/>
      <c r="AD90" s="748"/>
      <c r="AE90" s="2544"/>
      <c r="AF90" s="2545"/>
      <c r="AG90" s="1926"/>
      <c r="AH90" s="786"/>
      <c r="AI90" s="1177"/>
    </row>
    <row r="91" spans="1:35">
      <c r="A91" s="1161" t="s">
        <v>1243</v>
      </c>
      <c r="B91" s="1235">
        <f t="shared" si="23"/>
        <v>0</v>
      </c>
      <c r="C91" s="1163"/>
      <c r="D91" s="1992"/>
      <c r="E91" s="1992"/>
      <c r="F91" s="1235">
        <f t="shared" si="21"/>
        <v>0</v>
      </c>
      <c r="G91" s="1163"/>
      <c r="H91" s="1992"/>
      <c r="I91" s="1992"/>
      <c r="J91" s="1235">
        <f t="shared" si="24"/>
        <v>0</v>
      </c>
      <c r="K91" s="1163"/>
      <c r="L91" s="1992"/>
      <c r="M91" s="876"/>
      <c r="N91" s="1235">
        <f t="shared" si="22"/>
        <v>0</v>
      </c>
      <c r="O91" s="1165"/>
      <c r="P91" s="1213"/>
      <c r="Q91" s="1166"/>
      <c r="R91" s="877"/>
      <c r="S91" s="1163"/>
      <c r="T91" s="877"/>
      <c r="U91" s="1165"/>
      <c r="V91" s="877"/>
      <c r="W91" s="1213"/>
      <c r="X91" s="1166"/>
      <c r="Y91" s="877"/>
      <c r="Z91" s="748"/>
      <c r="AA91" s="748"/>
      <c r="AB91" s="748"/>
      <c r="AC91" s="748"/>
      <c r="AD91" s="748"/>
      <c r="AE91" s="2544"/>
      <c r="AF91" s="2545"/>
      <c r="AG91" s="1926"/>
      <c r="AH91" s="786"/>
      <c r="AI91" s="1177"/>
    </row>
    <row r="92" spans="1:35">
      <c r="A92" s="1161" t="s">
        <v>1244</v>
      </c>
      <c r="B92" s="1235">
        <f t="shared" si="23"/>
        <v>0</v>
      </c>
      <c r="C92" s="1163"/>
      <c r="D92" s="1992"/>
      <c r="E92" s="1992"/>
      <c r="F92" s="1235">
        <f t="shared" si="21"/>
        <v>0</v>
      </c>
      <c r="G92" s="1163"/>
      <c r="H92" s="1992"/>
      <c r="I92" s="1992"/>
      <c r="J92" s="1235">
        <f t="shared" si="24"/>
        <v>0</v>
      </c>
      <c r="K92" s="1163"/>
      <c r="L92" s="1992"/>
      <c r="M92" s="876"/>
      <c r="N92" s="1235">
        <f t="shared" si="22"/>
        <v>0</v>
      </c>
      <c r="O92" s="1165"/>
      <c r="P92" s="1213"/>
      <c r="Q92" s="1166"/>
      <c r="R92" s="877"/>
      <c r="S92" s="1163"/>
      <c r="T92" s="877"/>
      <c r="U92" s="1165"/>
      <c r="V92" s="877"/>
      <c r="W92" s="1213"/>
      <c r="X92" s="1166"/>
      <c r="Y92" s="877"/>
      <c r="Z92" s="748"/>
      <c r="AA92" s="748"/>
      <c r="AB92" s="748"/>
      <c r="AC92" s="748"/>
      <c r="AD92" s="748"/>
      <c r="AE92" s="2544"/>
      <c r="AF92" s="2545"/>
      <c r="AG92" s="1926"/>
      <c r="AH92" s="786"/>
      <c r="AI92" s="1177"/>
    </row>
    <row r="93" spans="1:35">
      <c r="A93" s="1161" t="s">
        <v>1245</v>
      </c>
      <c r="B93" s="1235">
        <f t="shared" si="23"/>
        <v>0</v>
      </c>
      <c r="C93" s="1163"/>
      <c r="D93" s="1992"/>
      <c r="E93" s="1992"/>
      <c r="F93" s="1235">
        <f t="shared" si="21"/>
        <v>0</v>
      </c>
      <c r="G93" s="1163"/>
      <c r="H93" s="1992"/>
      <c r="I93" s="1992"/>
      <c r="J93" s="1235">
        <f t="shared" si="24"/>
        <v>0</v>
      </c>
      <c r="K93" s="1163"/>
      <c r="L93" s="1992"/>
      <c r="M93" s="876"/>
      <c r="N93" s="1235">
        <f t="shared" si="22"/>
        <v>0</v>
      </c>
      <c r="O93" s="1165"/>
      <c r="P93" s="1213"/>
      <c r="Q93" s="1166"/>
      <c r="R93" s="877"/>
      <c r="S93" s="1163"/>
      <c r="T93" s="877"/>
      <c r="U93" s="1165"/>
      <c r="V93" s="877"/>
      <c r="W93" s="1213"/>
      <c r="X93" s="1166"/>
      <c r="Y93" s="877"/>
      <c r="Z93" s="748"/>
      <c r="AA93" s="748"/>
      <c r="AB93" s="748"/>
      <c r="AC93" s="748"/>
      <c r="AD93" s="748"/>
      <c r="AE93" s="2544"/>
      <c r="AF93" s="2545"/>
      <c r="AG93" s="1926"/>
      <c r="AH93" s="786"/>
      <c r="AI93" s="1177"/>
    </row>
    <row r="94" spans="1:35">
      <c r="A94" s="1161" t="s">
        <v>1246</v>
      </c>
      <c r="B94" s="1235">
        <f t="shared" si="23"/>
        <v>0</v>
      </c>
      <c r="C94" s="1163"/>
      <c r="D94" s="1992"/>
      <c r="E94" s="1992"/>
      <c r="F94" s="1235">
        <f t="shared" si="21"/>
        <v>0</v>
      </c>
      <c r="G94" s="1163"/>
      <c r="H94" s="1992"/>
      <c r="I94" s="1992"/>
      <c r="J94" s="1235">
        <f t="shared" si="24"/>
        <v>0</v>
      </c>
      <c r="K94" s="1163"/>
      <c r="L94" s="1992"/>
      <c r="M94" s="876"/>
      <c r="N94" s="1235">
        <f t="shared" si="22"/>
        <v>0</v>
      </c>
      <c r="O94" s="1165"/>
      <c r="P94" s="1213"/>
      <c r="Q94" s="1166"/>
      <c r="R94" s="877"/>
      <c r="S94" s="1163"/>
      <c r="T94" s="877"/>
      <c r="U94" s="1165"/>
      <c r="V94" s="877"/>
      <c r="W94" s="1213"/>
      <c r="X94" s="1166"/>
      <c r="Y94" s="877"/>
      <c r="Z94" s="748"/>
      <c r="AA94" s="748"/>
      <c r="AB94" s="748"/>
      <c r="AC94" s="748"/>
      <c r="AD94" s="748"/>
      <c r="AE94" s="2544"/>
      <c r="AF94" s="2545"/>
      <c r="AG94" s="1926"/>
      <c r="AH94" s="786"/>
      <c r="AI94" s="1177"/>
    </row>
    <row r="95" spans="1:35">
      <c r="A95" s="1161" t="s">
        <v>1247</v>
      </c>
      <c r="B95" s="1235">
        <f t="shared" si="23"/>
        <v>0</v>
      </c>
      <c r="C95" s="1163"/>
      <c r="D95" s="1992"/>
      <c r="E95" s="1992"/>
      <c r="F95" s="1235">
        <f t="shared" si="21"/>
        <v>0</v>
      </c>
      <c r="G95" s="1163"/>
      <c r="H95" s="1992"/>
      <c r="I95" s="1992"/>
      <c r="J95" s="1235">
        <f t="shared" si="24"/>
        <v>0</v>
      </c>
      <c r="K95" s="1163"/>
      <c r="L95" s="1992"/>
      <c r="M95" s="876"/>
      <c r="N95" s="1235">
        <f t="shared" si="22"/>
        <v>0</v>
      </c>
      <c r="O95" s="1165"/>
      <c r="P95" s="1213"/>
      <c r="Q95" s="1166"/>
      <c r="R95" s="877"/>
      <c r="S95" s="1163"/>
      <c r="T95" s="877"/>
      <c r="U95" s="1165"/>
      <c r="V95" s="877"/>
      <c r="W95" s="1213"/>
      <c r="X95" s="1166"/>
      <c r="Y95" s="877"/>
      <c r="Z95" s="748"/>
      <c r="AA95" s="748"/>
      <c r="AB95" s="748"/>
      <c r="AC95" s="748"/>
      <c r="AD95" s="748"/>
      <c r="AE95" s="2544"/>
      <c r="AF95" s="2545"/>
      <c r="AG95" s="1926"/>
      <c r="AH95" s="786"/>
      <c r="AI95" s="1177"/>
    </row>
    <row r="96" spans="1:35">
      <c r="A96" s="288" t="s">
        <v>1248</v>
      </c>
      <c r="B96" s="1235">
        <f t="shared" si="23"/>
        <v>0</v>
      </c>
      <c r="C96" s="1163"/>
      <c r="D96" s="1992"/>
      <c r="E96" s="1992"/>
      <c r="F96" s="1235">
        <f t="shared" si="21"/>
        <v>0</v>
      </c>
      <c r="G96" s="1163"/>
      <c r="H96" s="1992"/>
      <c r="I96" s="1992"/>
      <c r="J96" s="1235">
        <f t="shared" si="24"/>
        <v>0</v>
      </c>
      <c r="K96" s="1163"/>
      <c r="L96" s="1992"/>
      <c r="M96" s="876"/>
      <c r="N96" s="1235">
        <f t="shared" si="22"/>
        <v>0</v>
      </c>
      <c r="O96" s="1165"/>
      <c r="P96" s="1213"/>
      <c r="Q96" s="1166"/>
      <c r="R96" s="877"/>
      <c r="S96" s="1163"/>
      <c r="T96" s="877"/>
      <c r="U96" s="1165"/>
      <c r="V96" s="877"/>
      <c r="W96" s="1213"/>
      <c r="X96" s="1166"/>
      <c r="Y96" s="877"/>
      <c r="Z96" s="748"/>
      <c r="AA96" s="748"/>
      <c r="AB96" s="748"/>
      <c r="AC96" s="748"/>
      <c r="AD96" s="748"/>
      <c r="AE96" s="2544"/>
      <c r="AF96" s="2545"/>
      <c r="AG96" s="1926"/>
      <c r="AH96" s="786"/>
      <c r="AI96" s="1177"/>
    </row>
    <row r="97" spans="1:35">
      <c r="A97" s="1161" t="s">
        <v>1249</v>
      </c>
      <c r="B97" s="1235">
        <f t="shared" si="23"/>
        <v>0</v>
      </c>
      <c r="C97" s="1163"/>
      <c r="D97" s="1992"/>
      <c r="E97" s="1992"/>
      <c r="F97" s="1235">
        <f t="shared" si="21"/>
        <v>0</v>
      </c>
      <c r="G97" s="1163"/>
      <c r="H97" s="1992"/>
      <c r="I97" s="1992"/>
      <c r="J97" s="1235">
        <f t="shared" si="24"/>
        <v>0</v>
      </c>
      <c r="K97" s="1163"/>
      <c r="L97" s="1992"/>
      <c r="M97" s="876"/>
      <c r="N97" s="1235">
        <f t="shared" si="22"/>
        <v>0</v>
      </c>
      <c r="O97" s="1165"/>
      <c r="P97" s="1213"/>
      <c r="Q97" s="1166"/>
      <c r="R97" s="877"/>
      <c r="S97" s="1163"/>
      <c r="T97" s="877"/>
      <c r="U97" s="1165"/>
      <c r="V97" s="877"/>
      <c r="W97" s="1213"/>
      <c r="X97" s="1166"/>
      <c r="Y97" s="877"/>
      <c r="Z97" s="748"/>
      <c r="AA97" s="748"/>
      <c r="AB97" s="748"/>
      <c r="AC97" s="748"/>
      <c r="AD97" s="748"/>
      <c r="AE97" s="2544"/>
      <c r="AF97" s="2545"/>
      <c r="AG97" s="1926"/>
      <c r="AH97" s="786"/>
      <c r="AI97" s="1177"/>
    </row>
    <row r="98" spans="1:35">
      <c r="A98" s="1161" t="s">
        <v>1250</v>
      </c>
      <c r="B98" s="652">
        <f t="shared" si="23"/>
        <v>0</v>
      </c>
      <c r="C98" s="638"/>
      <c r="D98" s="145"/>
      <c r="E98" s="145"/>
      <c r="F98" s="652">
        <f t="shared" si="21"/>
        <v>0</v>
      </c>
      <c r="G98" s="638"/>
      <c r="H98" s="145"/>
      <c r="I98" s="145"/>
      <c r="J98" s="652">
        <f t="shared" si="24"/>
        <v>0</v>
      </c>
      <c r="K98" s="638"/>
      <c r="L98" s="145"/>
      <c r="M98" s="2547"/>
      <c r="N98" s="1235">
        <f t="shared" si="22"/>
        <v>0</v>
      </c>
      <c r="O98" s="204"/>
      <c r="P98" s="37"/>
      <c r="Q98" s="1166"/>
      <c r="R98" s="877"/>
      <c r="S98" s="1163"/>
      <c r="T98" s="877"/>
      <c r="U98" s="1165"/>
      <c r="V98" s="877"/>
      <c r="W98" s="1213"/>
      <c r="X98" s="1166"/>
      <c r="Y98" s="877"/>
      <c r="Z98" s="748"/>
      <c r="AA98" s="748"/>
      <c r="AB98" s="748"/>
      <c r="AC98" s="748"/>
      <c r="AD98" s="748"/>
      <c r="AE98" s="2544"/>
      <c r="AF98" s="2545"/>
      <c r="AG98" s="1926"/>
      <c r="AH98" s="786"/>
      <c r="AI98" s="1177"/>
    </row>
    <row r="99" spans="1:35">
      <c r="A99" s="1161" t="s">
        <v>1251</v>
      </c>
      <c r="B99" s="1235">
        <f t="shared" si="23"/>
        <v>0</v>
      </c>
      <c r="C99" s="1163"/>
      <c r="D99" s="1992"/>
      <c r="E99" s="1992"/>
      <c r="F99" s="1235">
        <f t="shared" si="21"/>
        <v>0</v>
      </c>
      <c r="G99" s="1163"/>
      <c r="H99" s="1992"/>
      <c r="I99" s="1992"/>
      <c r="J99" s="1235">
        <f t="shared" si="24"/>
        <v>0</v>
      </c>
      <c r="K99" s="1163"/>
      <c r="L99" s="1992"/>
      <c r="M99" s="876"/>
      <c r="N99" s="1235">
        <f t="shared" si="22"/>
        <v>0</v>
      </c>
      <c r="O99" s="1165"/>
      <c r="P99" s="1213"/>
      <c r="Q99" s="1166"/>
      <c r="R99" s="877"/>
      <c r="S99" s="1163"/>
      <c r="T99" s="877"/>
      <c r="U99" s="1165"/>
      <c r="V99" s="877"/>
      <c r="W99" s="1213"/>
      <c r="X99" s="1166"/>
      <c r="Y99" s="877"/>
      <c r="Z99" s="748"/>
      <c r="AA99" s="748"/>
      <c r="AB99" s="748"/>
      <c r="AC99" s="748"/>
      <c r="AD99" s="748"/>
      <c r="AE99" s="2544"/>
      <c r="AF99" s="2545"/>
      <c r="AG99" s="1926"/>
      <c r="AH99" s="786"/>
      <c r="AI99" s="1177"/>
    </row>
    <row r="100" spans="1:35">
      <c r="A100" s="1161" t="s">
        <v>1309</v>
      </c>
      <c r="B100" s="1235">
        <f t="shared" si="23"/>
        <v>0</v>
      </c>
      <c r="C100" s="1163"/>
      <c r="D100" s="1992"/>
      <c r="E100" s="1992"/>
      <c r="F100" s="1235">
        <f t="shared" si="21"/>
        <v>0</v>
      </c>
      <c r="G100" s="1163"/>
      <c r="H100" s="1992"/>
      <c r="I100" s="1992"/>
      <c r="J100" s="1235">
        <f t="shared" si="24"/>
        <v>0</v>
      </c>
      <c r="K100" s="1163"/>
      <c r="L100" s="1992"/>
      <c r="M100" s="876"/>
      <c r="N100" s="1235">
        <f t="shared" si="22"/>
        <v>0</v>
      </c>
      <c r="O100" s="1165"/>
      <c r="P100" s="1213"/>
      <c r="Q100" s="1166"/>
      <c r="R100" s="877"/>
      <c r="S100" s="1163"/>
      <c r="T100" s="877"/>
      <c r="U100" s="1165"/>
      <c r="V100" s="877"/>
      <c r="W100" s="1213"/>
      <c r="X100" s="1166"/>
      <c r="Y100" s="877"/>
      <c r="Z100" s="748"/>
      <c r="AA100" s="748"/>
      <c r="AB100" s="748"/>
      <c r="AC100" s="748"/>
      <c r="AD100" s="748"/>
      <c r="AE100" s="2544"/>
      <c r="AF100" s="2545"/>
      <c r="AG100" s="1926"/>
      <c r="AH100" s="786"/>
      <c r="AI100" s="1177"/>
    </row>
    <row r="101" spans="1:35">
      <c r="A101" s="1161" t="s">
        <v>1253</v>
      </c>
      <c r="B101" s="1235">
        <f t="shared" si="23"/>
        <v>0</v>
      </c>
      <c r="C101" s="1163"/>
      <c r="D101" s="1992"/>
      <c r="E101" s="1992"/>
      <c r="F101" s="1235">
        <f t="shared" si="21"/>
        <v>0</v>
      </c>
      <c r="G101" s="1163"/>
      <c r="H101" s="1992"/>
      <c r="I101" s="1992"/>
      <c r="J101" s="1235">
        <f t="shared" si="24"/>
        <v>0</v>
      </c>
      <c r="K101" s="1163"/>
      <c r="L101" s="1992"/>
      <c r="M101" s="876"/>
      <c r="N101" s="1235">
        <f t="shared" si="22"/>
        <v>0</v>
      </c>
      <c r="O101" s="1165"/>
      <c r="P101" s="1213"/>
      <c r="Q101" s="1166"/>
      <c r="R101" s="877"/>
      <c r="S101" s="1163"/>
      <c r="T101" s="877"/>
      <c r="U101" s="1165"/>
      <c r="V101" s="877"/>
      <c r="W101" s="1213"/>
      <c r="X101" s="1166"/>
      <c r="Y101" s="877"/>
      <c r="Z101" s="748"/>
      <c r="AA101" s="748"/>
      <c r="AB101" s="748"/>
      <c r="AC101" s="748"/>
      <c r="AD101" s="748"/>
      <c r="AE101" s="2544"/>
      <c r="AF101" s="2545"/>
      <c r="AG101" s="1926"/>
      <c r="AH101" s="786"/>
      <c r="AI101" s="1177"/>
    </row>
    <row r="102" spans="1:35">
      <c r="A102" s="1161" t="s">
        <v>1254</v>
      </c>
      <c r="B102" s="2548">
        <f t="shared" si="23"/>
        <v>0</v>
      </c>
      <c r="C102" s="1926"/>
      <c r="D102" s="786"/>
      <c r="E102" s="786"/>
      <c r="F102" s="2548">
        <f t="shared" si="21"/>
        <v>0</v>
      </c>
      <c r="G102" s="1926"/>
      <c r="H102" s="786"/>
      <c r="I102" s="786"/>
      <c r="J102" s="2548">
        <f t="shared" si="24"/>
        <v>0</v>
      </c>
      <c r="K102" s="1926"/>
      <c r="L102" s="786"/>
      <c r="M102" s="2252"/>
      <c r="N102" s="1235">
        <f t="shared" si="22"/>
        <v>0</v>
      </c>
      <c r="O102" s="1423"/>
      <c r="P102" s="36"/>
      <c r="Q102" s="1166"/>
      <c r="R102" s="877"/>
      <c r="S102" s="1163"/>
      <c r="T102" s="877"/>
      <c r="U102" s="1165"/>
      <c r="V102" s="877"/>
      <c r="W102" s="1213"/>
      <c r="X102" s="1166"/>
      <c r="Y102" s="877"/>
      <c r="Z102" s="748"/>
      <c r="AA102" s="748"/>
      <c r="AB102" s="748"/>
      <c r="AC102" s="748"/>
      <c r="AD102" s="748"/>
      <c r="AE102" s="2544"/>
      <c r="AF102" s="2545"/>
      <c r="AG102" s="1926"/>
      <c r="AH102" s="786"/>
      <c r="AI102" s="1177"/>
    </row>
    <row r="103" spans="1:35">
      <c r="A103" s="1161" t="s">
        <v>1310</v>
      </c>
      <c r="B103" s="652">
        <f t="shared" si="23"/>
        <v>0</v>
      </c>
      <c r="C103" s="638"/>
      <c r="D103" s="145"/>
      <c r="E103" s="145"/>
      <c r="F103" s="652">
        <f t="shared" si="21"/>
        <v>0</v>
      </c>
      <c r="G103" s="638"/>
      <c r="H103" s="145"/>
      <c r="I103" s="145"/>
      <c r="J103" s="652">
        <f t="shared" si="24"/>
        <v>0</v>
      </c>
      <c r="K103" s="638"/>
      <c r="L103" s="145"/>
      <c r="M103" s="2547"/>
      <c r="N103" s="1235">
        <f t="shared" si="22"/>
        <v>0</v>
      </c>
      <c r="O103" s="204"/>
      <c r="P103" s="37"/>
      <c r="Q103" s="1166"/>
      <c r="R103" s="877"/>
      <c r="S103" s="1163"/>
      <c r="T103" s="877"/>
      <c r="U103" s="1165"/>
      <c r="V103" s="877"/>
      <c r="W103" s="1164"/>
      <c r="X103" s="1166"/>
      <c r="Y103" s="877"/>
      <c r="Z103" s="748"/>
      <c r="AA103" s="748"/>
      <c r="AB103" s="748"/>
      <c r="AC103" s="748"/>
      <c r="AD103" s="748"/>
      <c r="AE103" s="2544"/>
      <c r="AF103" s="2545"/>
      <c r="AG103" s="1926"/>
      <c r="AH103" s="786"/>
      <c r="AI103" s="1177"/>
    </row>
    <row r="104" spans="1:35">
      <c r="A104" s="19" t="s">
        <v>1256</v>
      </c>
      <c r="B104" s="1235">
        <f t="shared" si="23"/>
        <v>0</v>
      </c>
      <c r="C104" s="1163"/>
      <c r="D104" s="1992"/>
      <c r="E104" s="1992"/>
      <c r="F104" s="1235">
        <f t="shared" si="21"/>
        <v>0</v>
      </c>
      <c r="G104" s="1163"/>
      <c r="H104" s="1992"/>
      <c r="I104" s="1992"/>
      <c r="J104" s="1235">
        <f t="shared" si="24"/>
        <v>0</v>
      </c>
      <c r="K104" s="1163"/>
      <c r="L104" s="1992"/>
      <c r="M104" s="876"/>
      <c r="N104" s="1235">
        <f t="shared" si="22"/>
        <v>0</v>
      </c>
      <c r="O104" s="1165"/>
      <c r="P104" s="1213"/>
      <c r="Q104" s="1166"/>
      <c r="R104" s="877"/>
      <c r="S104" s="1163"/>
      <c r="T104" s="877"/>
      <c r="U104" s="1165"/>
      <c r="V104" s="877"/>
      <c r="W104" s="1213"/>
      <c r="X104" s="1166"/>
      <c r="Y104" s="877"/>
      <c r="Z104" s="748"/>
      <c r="AA104" s="748"/>
      <c r="AB104" s="748"/>
      <c r="AC104" s="748"/>
      <c r="AD104" s="748"/>
      <c r="AE104" s="2544"/>
      <c r="AF104" s="2545"/>
      <c r="AG104" s="1926"/>
      <c r="AH104" s="786"/>
      <c r="AI104" s="1177"/>
    </row>
    <row r="105" spans="1:35">
      <c r="A105" s="2021" t="s">
        <v>1257</v>
      </c>
      <c r="B105" s="652">
        <f t="shared" si="23"/>
        <v>0</v>
      </c>
      <c r="C105" s="638"/>
      <c r="D105" s="145"/>
      <c r="E105" s="145"/>
      <c r="F105" s="652">
        <f t="shared" si="21"/>
        <v>0</v>
      </c>
      <c r="G105" s="638"/>
      <c r="H105" s="145"/>
      <c r="I105" s="145"/>
      <c r="J105" s="652">
        <f t="shared" si="24"/>
        <v>0</v>
      </c>
      <c r="K105" s="638"/>
      <c r="L105" s="145"/>
      <c r="M105" s="2547"/>
      <c r="N105" s="1235">
        <f t="shared" si="22"/>
        <v>0</v>
      </c>
      <c r="O105" s="204"/>
      <c r="P105" s="37"/>
      <c r="Q105" s="1166"/>
      <c r="R105" s="877"/>
      <c r="S105" s="1163"/>
      <c r="T105" s="877"/>
      <c r="U105" s="1165"/>
      <c r="V105" s="877"/>
      <c r="W105" s="1213"/>
      <c r="X105" s="1166"/>
      <c r="Y105" s="877"/>
      <c r="Z105" s="748"/>
      <c r="AA105" s="748"/>
      <c r="AB105" s="748"/>
      <c r="AC105" s="748"/>
      <c r="AD105" s="748"/>
      <c r="AE105" s="2544"/>
      <c r="AF105" s="2545"/>
      <c r="AG105" s="1926"/>
      <c r="AH105" s="786"/>
      <c r="AI105" s="1177"/>
    </row>
    <row r="106" spans="1:35">
      <c r="A106" s="1161" t="s">
        <v>1258</v>
      </c>
      <c r="B106" s="1235">
        <f t="shared" si="23"/>
        <v>0</v>
      </c>
      <c r="C106" s="1163"/>
      <c r="D106" s="1992"/>
      <c r="E106" s="1992"/>
      <c r="F106" s="1235">
        <f t="shared" si="21"/>
        <v>0</v>
      </c>
      <c r="G106" s="1163"/>
      <c r="H106" s="1992"/>
      <c r="I106" s="1992"/>
      <c r="J106" s="1235">
        <f t="shared" si="24"/>
        <v>0</v>
      </c>
      <c r="K106" s="1163"/>
      <c r="L106" s="1992"/>
      <c r="M106" s="876"/>
      <c r="N106" s="1235">
        <f t="shared" si="22"/>
        <v>0</v>
      </c>
      <c r="O106" s="1165"/>
      <c r="P106" s="1213"/>
      <c r="Q106" s="1166"/>
      <c r="R106" s="877"/>
      <c r="S106" s="1163"/>
      <c r="T106" s="877"/>
      <c r="U106" s="1165"/>
      <c r="V106" s="877"/>
      <c r="W106" s="1213"/>
      <c r="X106" s="1166"/>
      <c r="Y106" s="877"/>
      <c r="Z106" s="748"/>
      <c r="AA106" s="748"/>
      <c r="AB106" s="748"/>
      <c r="AC106" s="748"/>
      <c r="AD106" s="748"/>
      <c r="AE106" s="2544"/>
      <c r="AF106" s="2545"/>
      <c r="AG106" s="1926"/>
      <c r="AH106" s="786"/>
      <c r="AI106" s="1177"/>
    </row>
    <row r="107" spans="1:35">
      <c r="A107" s="1161" t="s">
        <v>1259</v>
      </c>
      <c r="B107" s="1235">
        <f t="shared" si="23"/>
        <v>0</v>
      </c>
      <c r="C107" s="1163"/>
      <c r="D107" s="1992"/>
      <c r="E107" s="1992"/>
      <c r="F107" s="1235">
        <f t="shared" si="21"/>
        <v>0</v>
      </c>
      <c r="G107" s="1163"/>
      <c r="H107" s="1992"/>
      <c r="I107" s="1992"/>
      <c r="J107" s="1235">
        <f t="shared" si="24"/>
        <v>0</v>
      </c>
      <c r="K107" s="1163"/>
      <c r="L107" s="1992"/>
      <c r="M107" s="876"/>
      <c r="N107" s="1235">
        <f t="shared" si="22"/>
        <v>0</v>
      </c>
      <c r="O107" s="1165"/>
      <c r="P107" s="1213"/>
      <c r="Q107" s="1166"/>
      <c r="R107" s="877"/>
      <c r="S107" s="1163"/>
      <c r="T107" s="877"/>
      <c r="U107" s="1165"/>
      <c r="V107" s="877"/>
      <c r="W107" s="1213"/>
      <c r="X107" s="1166"/>
      <c r="Y107" s="877"/>
      <c r="Z107" s="748"/>
      <c r="AA107" s="748"/>
      <c r="AB107" s="748"/>
      <c r="AC107" s="748"/>
      <c r="AD107" s="748"/>
      <c r="AE107" s="2544"/>
      <c r="AF107" s="2545"/>
      <c r="AG107" s="1926"/>
      <c r="AH107" s="786"/>
      <c r="AI107" s="1177"/>
    </row>
    <row r="108" spans="1:35">
      <c r="A108" s="1161" t="s">
        <v>1260</v>
      </c>
      <c r="B108" s="652">
        <f t="shared" si="23"/>
        <v>0</v>
      </c>
      <c r="C108" s="638"/>
      <c r="D108" s="145"/>
      <c r="E108" s="145"/>
      <c r="F108" s="652">
        <f t="shared" si="21"/>
        <v>0</v>
      </c>
      <c r="G108" s="638"/>
      <c r="H108" s="145"/>
      <c r="I108" s="145"/>
      <c r="J108" s="652">
        <f t="shared" si="24"/>
        <v>0</v>
      </c>
      <c r="K108" s="638"/>
      <c r="L108" s="145"/>
      <c r="M108" s="2547"/>
      <c r="N108" s="1235">
        <f t="shared" si="22"/>
        <v>0</v>
      </c>
      <c r="O108" s="204"/>
      <c r="P108" s="37"/>
      <c r="Q108" s="1166"/>
      <c r="R108" s="877"/>
      <c r="S108" s="1163"/>
      <c r="T108" s="877"/>
      <c r="U108" s="1165"/>
      <c r="V108" s="877"/>
      <c r="W108" s="1213"/>
      <c r="X108" s="1166"/>
      <c r="Y108" s="877"/>
      <c r="Z108" s="748"/>
      <c r="AA108" s="748"/>
      <c r="AB108" s="748"/>
      <c r="AC108" s="748"/>
      <c r="AD108" s="748"/>
      <c r="AE108" s="2544"/>
      <c r="AF108" s="2545"/>
      <c r="AG108" s="1926"/>
      <c r="AH108" s="786"/>
      <c r="AI108" s="1177"/>
    </row>
    <row r="109" spans="1:35">
      <c r="A109" s="1161" t="s">
        <v>1261</v>
      </c>
      <c r="B109" s="1235">
        <f t="shared" si="23"/>
        <v>0</v>
      </c>
      <c r="C109" s="1163"/>
      <c r="D109" s="1992"/>
      <c r="E109" s="1992"/>
      <c r="F109" s="1235">
        <f t="shared" si="21"/>
        <v>0</v>
      </c>
      <c r="G109" s="1163"/>
      <c r="H109" s="1992"/>
      <c r="I109" s="1992"/>
      <c r="J109" s="1235">
        <f t="shared" si="24"/>
        <v>0</v>
      </c>
      <c r="K109" s="1163"/>
      <c r="L109" s="1992"/>
      <c r="M109" s="876"/>
      <c r="N109" s="1235">
        <f t="shared" si="22"/>
        <v>0</v>
      </c>
      <c r="O109" s="1165"/>
      <c r="P109" s="1213"/>
      <c r="Q109" s="1166"/>
      <c r="R109" s="877"/>
      <c r="S109" s="1163"/>
      <c r="T109" s="877"/>
      <c r="U109" s="1165"/>
      <c r="V109" s="877"/>
      <c r="W109" s="1213"/>
      <c r="X109" s="1166"/>
      <c r="Y109" s="877"/>
      <c r="Z109" s="748"/>
      <c r="AA109" s="748"/>
      <c r="AB109" s="748"/>
      <c r="AC109" s="748"/>
      <c r="AD109" s="748"/>
      <c r="AE109" s="2544"/>
      <c r="AF109" s="2545"/>
      <c r="AG109" s="1926"/>
      <c r="AH109" s="786"/>
      <c r="AI109" s="1177"/>
    </row>
    <row r="110" spans="1:35">
      <c r="A110" s="1161" t="s">
        <v>1262</v>
      </c>
      <c r="B110" s="2546">
        <f t="shared" si="23"/>
        <v>0</v>
      </c>
      <c r="C110" s="1170"/>
      <c r="D110" s="1219"/>
      <c r="E110" s="1219"/>
      <c r="F110" s="2546">
        <f t="shared" si="21"/>
        <v>0</v>
      </c>
      <c r="G110" s="1170"/>
      <c r="H110" s="1219"/>
      <c r="I110" s="1219"/>
      <c r="J110" s="2546">
        <f t="shared" si="24"/>
        <v>0</v>
      </c>
      <c r="K110" s="1170"/>
      <c r="L110" s="1219"/>
      <c r="M110" s="1173"/>
      <c r="N110" s="1235">
        <f t="shared" si="22"/>
        <v>0</v>
      </c>
      <c r="O110" s="1172"/>
      <c r="P110" s="35"/>
      <c r="Q110" s="1166"/>
      <c r="R110" s="877"/>
      <c r="S110" s="1163"/>
      <c r="T110" s="877"/>
      <c r="U110" s="1165"/>
      <c r="V110" s="877"/>
      <c r="W110" s="1213"/>
      <c r="X110" s="1166"/>
      <c r="Y110" s="877"/>
      <c r="Z110" s="1211"/>
      <c r="AA110" s="877"/>
      <c r="AB110" s="748"/>
      <c r="AC110" s="748"/>
      <c r="AD110" s="748"/>
      <c r="AE110" s="2544"/>
      <c r="AF110" s="2545"/>
      <c r="AG110" s="1926"/>
      <c r="AH110" s="786"/>
      <c r="AI110" s="1177"/>
    </row>
    <row r="111" spans="1:35">
      <c r="A111" s="1161" t="s">
        <v>1263</v>
      </c>
      <c r="B111" s="2546">
        <f t="shared" si="23"/>
        <v>0</v>
      </c>
      <c r="C111" s="1170"/>
      <c r="D111" s="1219"/>
      <c r="E111" s="1219"/>
      <c r="F111" s="2546">
        <f t="shared" si="21"/>
        <v>0</v>
      </c>
      <c r="G111" s="1170"/>
      <c r="H111" s="1219"/>
      <c r="I111" s="1219"/>
      <c r="J111" s="2546">
        <f t="shared" si="24"/>
        <v>0</v>
      </c>
      <c r="K111" s="1170"/>
      <c r="L111" s="1219"/>
      <c r="M111" s="1173"/>
      <c r="N111" s="1235">
        <f t="shared" si="22"/>
        <v>0</v>
      </c>
      <c r="O111" s="1172"/>
      <c r="P111" s="35"/>
      <c r="Q111" s="1166"/>
      <c r="R111" s="877"/>
      <c r="S111" s="1163"/>
      <c r="T111" s="877"/>
      <c r="U111" s="1165"/>
      <c r="V111" s="877"/>
      <c r="W111" s="1213"/>
      <c r="X111" s="1166"/>
      <c r="Y111" s="877"/>
      <c r="Z111" s="1211"/>
      <c r="AA111" s="877"/>
      <c r="AB111" s="748"/>
      <c r="AC111" s="748"/>
      <c r="AD111" s="748"/>
      <c r="AE111" s="2544"/>
      <c r="AF111" s="2545"/>
      <c r="AG111" s="1926"/>
      <c r="AH111" s="786"/>
      <c r="AI111" s="1177"/>
    </row>
    <row r="112" spans="1:35">
      <c r="A112" s="1161" t="s">
        <v>1264</v>
      </c>
      <c r="B112" s="2546">
        <f t="shared" si="23"/>
        <v>0</v>
      </c>
      <c r="C112" s="1170"/>
      <c r="D112" s="1219"/>
      <c r="E112" s="1219"/>
      <c r="F112" s="2546">
        <f t="shared" si="21"/>
        <v>0</v>
      </c>
      <c r="G112" s="1170"/>
      <c r="H112" s="1219"/>
      <c r="I112" s="1219"/>
      <c r="J112" s="2546">
        <f t="shared" si="24"/>
        <v>0</v>
      </c>
      <c r="K112" s="1170"/>
      <c r="L112" s="1219"/>
      <c r="M112" s="1173"/>
      <c r="N112" s="1235">
        <f t="shared" si="22"/>
        <v>0</v>
      </c>
      <c r="O112" s="1172"/>
      <c r="P112" s="35"/>
      <c r="Q112" s="1166"/>
      <c r="R112" s="877"/>
      <c r="S112" s="1163"/>
      <c r="T112" s="877"/>
      <c r="U112" s="1165"/>
      <c r="V112" s="877"/>
      <c r="W112" s="1213"/>
      <c r="X112" s="1166"/>
      <c r="Y112" s="877"/>
      <c r="Z112" s="1211"/>
      <c r="AA112" s="877"/>
      <c r="AB112" s="748"/>
      <c r="AC112" s="748"/>
      <c r="AD112" s="748"/>
      <c r="AE112" s="2544"/>
      <c r="AF112" s="2545"/>
      <c r="AG112" s="1926"/>
      <c r="AH112" s="786"/>
      <c r="AI112" s="1177"/>
    </row>
    <row r="113" spans="1:98">
      <c r="A113" s="1916" t="s">
        <v>1265</v>
      </c>
      <c r="B113" s="2546">
        <f t="shared" si="23"/>
        <v>0</v>
      </c>
      <c r="C113" s="1170"/>
      <c r="D113" s="1219"/>
      <c r="E113" s="1219"/>
      <c r="F113" s="2546">
        <f t="shared" si="21"/>
        <v>0</v>
      </c>
      <c r="G113" s="1170"/>
      <c r="H113" s="1219"/>
      <c r="I113" s="1219"/>
      <c r="J113" s="2546">
        <f t="shared" si="24"/>
        <v>0</v>
      </c>
      <c r="K113" s="1170"/>
      <c r="L113" s="1219"/>
      <c r="M113" s="1173"/>
      <c r="N113" s="1235">
        <f t="shared" si="22"/>
        <v>0</v>
      </c>
      <c r="O113" s="1172"/>
      <c r="P113" s="35"/>
      <c r="Q113" s="1166"/>
      <c r="R113" s="877"/>
      <c r="S113" s="1163"/>
      <c r="T113" s="877"/>
      <c r="U113" s="1165"/>
      <c r="V113" s="877"/>
      <c r="W113" s="1213"/>
      <c r="X113" s="1166"/>
      <c r="Y113" s="877"/>
      <c r="Z113" s="1211"/>
      <c r="AA113" s="877"/>
      <c r="AB113" s="748"/>
      <c r="AC113" s="748"/>
      <c r="AD113" s="748"/>
      <c r="AE113" s="2544"/>
      <c r="AF113" s="2545"/>
      <c r="AG113" s="1926"/>
      <c r="AH113" s="786"/>
      <c r="AI113" s="1177"/>
    </row>
    <row r="114" spans="1:98">
      <c r="A114" s="2021" t="s">
        <v>1266</v>
      </c>
      <c r="B114" s="2546">
        <f t="shared" si="23"/>
        <v>0</v>
      </c>
      <c r="C114" s="1170"/>
      <c r="D114" s="1219"/>
      <c r="E114" s="1219"/>
      <c r="F114" s="2546">
        <f t="shared" si="21"/>
        <v>0</v>
      </c>
      <c r="G114" s="1170"/>
      <c r="H114" s="1219"/>
      <c r="I114" s="1219"/>
      <c r="J114" s="2546">
        <f t="shared" si="24"/>
        <v>0</v>
      </c>
      <c r="K114" s="1170"/>
      <c r="L114" s="1219"/>
      <c r="M114" s="1173"/>
      <c r="N114" s="1235">
        <f t="shared" si="22"/>
        <v>0</v>
      </c>
      <c r="O114" s="1172"/>
      <c r="P114" s="35"/>
      <c r="Q114" s="1166"/>
      <c r="R114" s="877"/>
      <c r="S114" s="1163"/>
      <c r="T114" s="877"/>
      <c r="U114" s="1165"/>
      <c r="V114" s="877"/>
      <c r="W114" s="1213"/>
      <c r="X114" s="1166"/>
      <c r="Y114" s="877"/>
      <c r="Z114" s="1211"/>
      <c r="AA114" s="877"/>
      <c r="AB114" s="748"/>
      <c r="AC114" s="748"/>
      <c r="AD114" s="748"/>
      <c r="AE114" s="2544"/>
      <c r="AF114" s="2545"/>
      <c r="AG114" s="1926"/>
      <c r="AH114" s="786"/>
      <c r="AI114" s="1177"/>
    </row>
    <row r="115" spans="1:98">
      <c r="A115" s="2021" t="s">
        <v>1267</v>
      </c>
      <c r="B115" s="2546">
        <f t="shared" si="23"/>
        <v>0</v>
      </c>
      <c r="C115" s="1170"/>
      <c r="D115" s="1219"/>
      <c r="E115" s="1219"/>
      <c r="F115" s="2546">
        <f t="shared" si="21"/>
        <v>0</v>
      </c>
      <c r="G115" s="1170"/>
      <c r="H115" s="1219"/>
      <c r="I115" s="1219"/>
      <c r="J115" s="2546">
        <f t="shared" si="24"/>
        <v>0</v>
      </c>
      <c r="K115" s="1170"/>
      <c r="L115" s="1219"/>
      <c r="M115" s="1173"/>
      <c r="N115" s="1235">
        <f t="shared" si="22"/>
        <v>0</v>
      </c>
      <c r="O115" s="1172"/>
      <c r="P115" s="35"/>
      <c r="Q115" s="1166"/>
      <c r="R115" s="877"/>
      <c r="S115" s="1163"/>
      <c r="T115" s="877"/>
      <c r="U115" s="1165"/>
      <c r="V115" s="877"/>
      <c r="W115" s="1213"/>
      <c r="X115" s="1166"/>
      <c r="Y115" s="877"/>
      <c r="Z115" s="1211"/>
      <c r="AA115" s="877"/>
      <c r="AB115" s="748"/>
      <c r="AC115" s="748"/>
      <c r="AD115" s="748"/>
      <c r="AE115" s="2544"/>
      <c r="AF115" s="2545"/>
      <c r="AG115" s="1926"/>
      <c r="AH115" s="786"/>
      <c r="AI115" s="1177"/>
    </row>
    <row r="116" spans="1:98">
      <c r="A116" s="2021" t="s">
        <v>1311</v>
      </c>
      <c r="B116" s="2546">
        <f t="shared" si="23"/>
        <v>0</v>
      </c>
      <c r="C116" s="1170"/>
      <c r="D116" s="1219"/>
      <c r="E116" s="1219"/>
      <c r="F116" s="2546">
        <f t="shared" si="21"/>
        <v>0</v>
      </c>
      <c r="G116" s="1170"/>
      <c r="H116" s="1219"/>
      <c r="I116" s="1219"/>
      <c r="J116" s="2546">
        <f t="shared" si="24"/>
        <v>0</v>
      </c>
      <c r="K116" s="1170"/>
      <c r="L116" s="1219"/>
      <c r="M116" s="1173"/>
      <c r="N116" s="1235">
        <f t="shared" si="22"/>
        <v>0</v>
      </c>
      <c r="O116" s="1172"/>
      <c r="P116" s="35"/>
      <c r="Q116" s="1166"/>
      <c r="R116" s="877"/>
      <c r="S116" s="1163"/>
      <c r="T116" s="877"/>
      <c r="U116" s="1165"/>
      <c r="V116" s="877"/>
      <c r="W116" s="1213"/>
      <c r="X116" s="1166"/>
      <c r="Y116" s="877"/>
      <c r="Z116" s="1211"/>
      <c r="AA116" s="877"/>
      <c r="AB116" s="748"/>
      <c r="AC116" s="748"/>
      <c r="AD116" s="748"/>
      <c r="AE116" s="2544"/>
      <c r="AF116" s="2545"/>
      <c r="AG116" s="1926"/>
      <c r="AH116" s="786"/>
      <c r="AI116" s="1177"/>
    </row>
    <row r="117" spans="1:98">
      <c r="A117" s="1161" t="s">
        <v>1269</v>
      </c>
      <c r="B117" s="2546">
        <f t="shared" si="23"/>
        <v>0</v>
      </c>
      <c r="C117" s="1170"/>
      <c r="D117" s="1219"/>
      <c r="E117" s="1219"/>
      <c r="F117" s="2546">
        <f t="shared" si="21"/>
        <v>0</v>
      </c>
      <c r="G117" s="1170"/>
      <c r="H117" s="1219"/>
      <c r="I117" s="1219"/>
      <c r="J117" s="2546">
        <f t="shared" si="24"/>
        <v>0</v>
      </c>
      <c r="K117" s="1170"/>
      <c r="L117" s="1219"/>
      <c r="M117" s="1173"/>
      <c r="N117" s="1235">
        <f t="shared" si="22"/>
        <v>0</v>
      </c>
      <c r="O117" s="1172"/>
      <c r="P117" s="35"/>
      <c r="Q117" s="1166"/>
      <c r="R117" s="877"/>
      <c r="S117" s="1163"/>
      <c r="T117" s="877"/>
      <c r="U117" s="1165"/>
      <c r="V117" s="877"/>
      <c r="W117" s="1213"/>
      <c r="X117" s="1166"/>
      <c r="Y117" s="877"/>
      <c r="Z117" s="1211"/>
      <c r="AA117" s="877"/>
      <c r="AB117" s="748"/>
      <c r="AC117" s="748"/>
      <c r="AD117" s="748"/>
      <c r="AE117" s="2544"/>
      <c r="AF117" s="2545"/>
      <c r="AG117" s="1926"/>
      <c r="AH117" s="786"/>
      <c r="AI117" s="1177"/>
    </row>
    <row r="118" spans="1:98">
      <c r="A118" s="1161" t="s">
        <v>1270</v>
      </c>
      <c r="B118" s="1235">
        <f t="shared" si="23"/>
        <v>0</v>
      </c>
      <c r="C118" s="1163"/>
      <c r="D118" s="1992"/>
      <c r="E118" s="1992"/>
      <c r="F118" s="1235">
        <f t="shared" si="21"/>
        <v>0</v>
      </c>
      <c r="G118" s="1163"/>
      <c r="H118" s="1992"/>
      <c r="I118" s="1992"/>
      <c r="J118" s="1235">
        <f t="shared" si="24"/>
        <v>0</v>
      </c>
      <c r="K118" s="1163"/>
      <c r="L118" s="1992"/>
      <c r="M118" s="876"/>
      <c r="N118" s="1235">
        <f t="shared" si="22"/>
        <v>0</v>
      </c>
      <c r="O118" s="1165"/>
      <c r="P118" s="1213"/>
      <c r="Q118" s="1166"/>
      <c r="R118" s="877"/>
      <c r="S118" s="1163"/>
      <c r="T118" s="877"/>
      <c r="U118" s="1165"/>
      <c r="V118" s="877"/>
      <c r="W118" s="1213"/>
      <c r="X118" s="1166"/>
      <c r="Y118" s="877"/>
      <c r="Z118" s="1211"/>
      <c r="AA118" s="877"/>
      <c r="AB118" s="748"/>
      <c r="AC118" s="748"/>
      <c r="AD118" s="748"/>
      <c r="AE118" s="2544"/>
      <c r="AF118" s="2545"/>
      <c r="AG118" s="1926"/>
      <c r="AH118" s="786"/>
      <c r="AI118" s="1177"/>
    </row>
    <row r="119" spans="1:98">
      <c r="A119" s="1161" t="s">
        <v>1312</v>
      </c>
      <c r="B119" s="1235">
        <f t="shared" si="23"/>
        <v>0</v>
      </c>
      <c r="C119" s="1163"/>
      <c r="D119" s="1992"/>
      <c r="E119" s="1992"/>
      <c r="F119" s="1235">
        <f t="shared" si="21"/>
        <v>0</v>
      </c>
      <c r="G119" s="1163"/>
      <c r="H119" s="1992"/>
      <c r="I119" s="1992"/>
      <c r="J119" s="1235">
        <f t="shared" si="24"/>
        <v>0</v>
      </c>
      <c r="K119" s="1163"/>
      <c r="L119" s="1992"/>
      <c r="M119" s="876"/>
      <c r="N119" s="1235">
        <f t="shared" si="22"/>
        <v>0</v>
      </c>
      <c r="O119" s="1165"/>
      <c r="P119" s="1213"/>
      <c r="Q119" s="1166"/>
      <c r="R119" s="877"/>
      <c r="S119" s="1163"/>
      <c r="T119" s="877"/>
      <c r="U119" s="1165"/>
      <c r="V119" s="877"/>
      <c r="W119" s="1213"/>
      <c r="X119" s="1166"/>
      <c r="Y119" s="877"/>
      <c r="Z119" s="1211"/>
      <c r="AA119" s="877"/>
      <c r="AB119" s="748"/>
      <c r="AC119" s="748"/>
      <c r="AD119" s="748"/>
      <c r="AE119" s="2544"/>
      <c r="AF119" s="2545"/>
      <c r="AG119" s="1926"/>
      <c r="AH119" s="786"/>
      <c r="AI119" s="1177"/>
    </row>
    <row r="120" spans="1:98">
      <c r="A120" s="1161" t="s">
        <v>1313</v>
      </c>
      <c r="B120" s="2546">
        <f t="shared" si="23"/>
        <v>0</v>
      </c>
      <c r="C120" s="1170"/>
      <c r="D120" s="1219"/>
      <c r="E120" s="1219"/>
      <c r="F120" s="2546">
        <f t="shared" si="21"/>
        <v>0</v>
      </c>
      <c r="G120" s="1170"/>
      <c r="H120" s="1219"/>
      <c r="I120" s="1219"/>
      <c r="J120" s="2546">
        <f t="shared" si="24"/>
        <v>0</v>
      </c>
      <c r="K120" s="1170"/>
      <c r="L120" s="1219"/>
      <c r="M120" s="1173"/>
      <c r="N120" s="1235">
        <f t="shared" si="22"/>
        <v>0</v>
      </c>
      <c r="O120" s="1172"/>
      <c r="P120" s="35"/>
      <c r="Q120" s="1166"/>
      <c r="R120" s="877"/>
      <c r="S120" s="1163"/>
      <c r="T120" s="877"/>
      <c r="U120" s="1165"/>
      <c r="V120" s="877"/>
      <c r="W120" s="1213"/>
      <c r="X120" s="1166"/>
      <c r="Y120" s="877"/>
      <c r="Z120" s="1211"/>
      <c r="AA120" s="877"/>
      <c r="AB120" s="748"/>
      <c r="AC120" s="748"/>
      <c r="AD120" s="748"/>
      <c r="AE120" s="2544"/>
      <c r="AF120" s="2545"/>
      <c r="AG120" s="1926"/>
      <c r="AH120" s="786"/>
      <c r="AI120" s="1177"/>
    </row>
    <row r="121" spans="1:98">
      <c r="A121" s="1161" t="s">
        <v>1273</v>
      </c>
      <c r="B121" s="1235">
        <f t="shared" si="23"/>
        <v>0</v>
      </c>
      <c r="C121" s="1163"/>
      <c r="D121" s="1992"/>
      <c r="E121" s="1992"/>
      <c r="F121" s="1235">
        <f t="shared" si="21"/>
        <v>0</v>
      </c>
      <c r="G121" s="1163"/>
      <c r="H121" s="1992"/>
      <c r="I121" s="1992"/>
      <c r="J121" s="1235">
        <f t="shared" si="24"/>
        <v>0</v>
      </c>
      <c r="K121" s="1163"/>
      <c r="L121" s="1992"/>
      <c r="M121" s="876"/>
      <c r="N121" s="1235">
        <f t="shared" si="22"/>
        <v>0</v>
      </c>
      <c r="O121" s="1165"/>
      <c r="P121" s="1213"/>
      <c r="Q121" s="1166"/>
      <c r="R121" s="877"/>
      <c r="S121" s="1163"/>
      <c r="T121" s="877"/>
      <c r="U121" s="1165"/>
      <c r="V121" s="877"/>
      <c r="W121" s="1213"/>
      <c r="X121" s="1166"/>
      <c r="Y121" s="877"/>
      <c r="Z121" s="1211"/>
      <c r="AA121" s="877"/>
      <c r="AB121" s="748"/>
      <c r="AC121" s="748"/>
      <c r="AD121" s="748"/>
      <c r="AE121" s="2544"/>
      <c r="AF121" s="2545"/>
      <c r="AG121" s="1926"/>
      <c r="AH121" s="786"/>
      <c r="AI121" s="1177"/>
    </row>
    <row r="122" spans="1:98">
      <c r="A122" s="1161" t="s">
        <v>1274</v>
      </c>
      <c r="B122" s="1235">
        <f t="shared" si="23"/>
        <v>0</v>
      </c>
      <c r="C122" s="1163"/>
      <c r="D122" s="1992"/>
      <c r="E122" s="1992"/>
      <c r="F122" s="1235">
        <f t="shared" si="21"/>
        <v>0</v>
      </c>
      <c r="G122" s="1163"/>
      <c r="H122" s="1992"/>
      <c r="I122" s="1992"/>
      <c r="J122" s="1235">
        <f t="shared" si="24"/>
        <v>0</v>
      </c>
      <c r="K122" s="1163"/>
      <c r="L122" s="1992"/>
      <c r="M122" s="876"/>
      <c r="N122" s="1235">
        <f t="shared" si="22"/>
        <v>0</v>
      </c>
      <c r="O122" s="1165"/>
      <c r="P122" s="1213"/>
      <c r="Q122" s="1166"/>
      <c r="R122" s="877"/>
      <c r="S122" s="1163"/>
      <c r="T122" s="877"/>
      <c r="U122" s="1165"/>
      <c r="V122" s="877"/>
      <c r="W122" s="1213"/>
      <c r="X122" s="1166"/>
      <c r="Y122" s="877"/>
      <c r="Z122" s="1211"/>
      <c r="AA122" s="877"/>
      <c r="AB122" s="748"/>
      <c r="AC122" s="748"/>
      <c r="AD122" s="748"/>
      <c r="AE122" s="2549"/>
      <c r="AF122" s="2545"/>
      <c r="AG122" s="1926"/>
      <c r="AH122" s="786"/>
      <c r="AI122" s="1177"/>
    </row>
    <row r="123" spans="1:98">
      <c r="A123" s="1161" t="s">
        <v>1275</v>
      </c>
      <c r="B123" s="1235">
        <f t="shared" si="23"/>
        <v>0</v>
      </c>
      <c r="C123" s="1163"/>
      <c r="D123" s="1992"/>
      <c r="E123" s="1992"/>
      <c r="F123" s="1235">
        <f t="shared" si="21"/>
        <v>0</v>
      </c>
      <c r="G123" s="1163"/>
      <c r="H123" s="1992"/>
      <c r="I123" s="1992"/>
      <c r="J123" s="1235">
        <f t="shared" si="24"/>
        <v>0</v>
      </c>
      <c r="K123" s="1163"/>
      <c r="L123" s="1992"/>
      <c r="M123" s="876"/>
      <c r="N123" s="1235">
        <f t="shared" si="22"/>
        <v>0</v>
      </c>
      <c r="O123" s="1165"/>
      <c r="P123" s="1213"/>
      <c r="Q123" s="1166"/>
      <c r="R123" s="877"/>
      <c r="S123" s="1163"/>
      <c r="T123" s="877"/>
      <c r="U123" s="1165"/>
      <c r="V123" s="877"/>
      <c r="W123" s="1213"/>
      <c r="X123" s="1166"/>
      <c r="Y123" s="877"/>
      <c r="Z123" s="1211"/>
      <c r="AA123" s="877"/>
      <c r="AB123" s="1211"/>
      <c r="AC123" s="1211"/>
      <c r="AD123" s="877"/>
      <c r="AE123" s="2549"/>
      <c r="AF123" s="1094"/>
      <c r="AG123" s="1163"/>
      <c r="AH123" s="1992"/>
      <c r="AI123" s="1164"/>
    </row>
    <row r="124" spans="1:98">
      <c r="A124" s="1916" t="s">
        <v>1276</v>
      </c>
      <c r="B124" s="2548">
        <f t="shared" si="23"/>
        <v>0</v>
      </c>
      <c r="C124" s="1926"/>
      <c r="D124" s="786"/>
      <c r="E124" s="786"/>
      <c r="F124" s="2548">
        <f t="shared" si="21"/>
        <v>0</v>
      </c>
      <c r="G124" s="1926"/>
      <c r="H124" s="786"/>
      <c r="I124" s="786"/>
      <c r="J124" s="2548">
        <f t="shared" si="24"/>
        <v>0</v>
      </c>
      <c r="K124" s="1926"/>
      <c r="L124" s="786"/>
      <c r="M124" s="2252"/>
      <c r="N124" s="1235">
        <f t="shared" si="22"/>
        <v>0</v>
      </c>
      <c r="O124" s="1423"/>
      <c r="P124" s="36"/>
      <c r="Q124" s="1166"/>
      <c r="R124" s="877"/>
      <c r="S124" s="1926"/>
      <c r="T124" s="748"/>
      <c r="U124" s="1423"/>
      <c r="V124" s="748"/>
      <c r="W124" s="36"/>
      <c r="X124" s="1166"/>
      <c r="Y124" s="877"/>
      <c r="Z124" s="1177"/>
      <c r="AA124" s="1177"/>
      <c r="AB124" s="1177"/>
      <c r="AC124" s="1177"/>
      <c r="AD124" s="1177"/>
      <c r="AE124" s="2544"/>
      <c r="AF124" s="290"/>
      <c r="AG124" s="1926"/>
      <c r="AH124" s="786"/>
      <c r="AI124" s="1177"/>
    </row>
    <row r="125" spans="1:98">
      <c r="A125" s="287" t="s">
        <v>1277</v>
      </c>
      <c r="B125" s="1345">
        <f t="shared" si="23"/>
        <v>0</v>
      </c>
      <c r="C125" s="1179"/>
      <c r="D125" s="1109"/>
      <c r="E125" s="1109"/>
      <c r="F125" s="1345">
        <f t="shared" si="21"/>
        <v>0</v>
      </c>
      <c r="G125" s="1179"/>
      <c r="H125" s="1109"/>
      <c r="I125" s="1109"/>
      <c r="J125" s="1345">
        <f t="shared" si="24"/>
        <v>0</v>
      </c>
      <c r="K125" s="1179"/>
      <c r="L125" s="1109"/>
      <c r="M125" s="1185"/>
      <c r="N125" s="1345">
        <f t="shared" si="22"/>
        <v>0</v>
      </c>
      <c r="O125" s="1184"/>
      <c r="P125" s="1218"/>
      <c r="Q125" s="1186"/>
      <c r="R125" s="1110"/>
      <c r="S125" s="1179"/>
      <c r="T125" s="1110"/>
      <c r="U125" s="1184"/>
      <c r="V125" s="1110"/>
      <c r="W125" s="1218"/>
      <c r="X125" s="1186"/>
      <c r="Y125" s="1110"/>
      <c r="Z125" s="1183"/>
      <c r="AA125" s="1183"/>
      <c r="AB125" s="1183"/>
      <c r="AC125" s="1183"/>
      <c r="AD125" s="1183"/>
      <c r="AE125" s="2550"/>
      <c r="AF125" s="2551"/>
      <c r="AG125" s="1179"/>
      <c r="AH125" s="1109"/>
      <c r="AI125" s="1183"/>
    </row>
    <row r="126" spans="1:98">
      <c r="A126" s="2123" t="s">
        <v>77</v>
      </c>
      <c r="B126" s="2552">
        <f t="shared" ref="B126:AI126" si="25">SUM(B71:B125)</f>
        <v>0</v>
      </c>
      <c r="C126" s="2530">
        <f t="shared" si="25"/>
        <v>0</v>
      </c>
      <c r="D126" s="177">
        <f t="shared" si="25"/>
        <v>0</v>
      </c>
      <c r="E126" s="177">
        <f t="shared" si="25"/>
        <v>0</v>
      </c>
      <c r="F126" s="2552">
        <f t="shared" si="25"/>
        <v>0</v>
      </c>
      <c r="G126" s="2530">
        <f t="shared" si="25"/>
        <v>0</v>
      </c>
      <c r="H126" s="177">
        <f t="shared" si="25"/>
        <v>0</v>
      </c>
      <c r="I126" s="177">
        <f t="shared" si="25"/>
        <v>0</v>
      </c>
      <c r="J126" s="2552">
        <f t="shared" si="25"/>
        <v>0</v>
      </c>
      <c r="K126" s="2530">
        <f t="shared" si="25"/>
        <v>0</v>
      </c>
      <c r="L126" s="177">
        <f t="shared" si="25"/>
        <v>0</v>
      </c>
      <c r="M126" s="177">
        <f t="shared" si="25"/>
        <v>0</v>
      </c>
      <c r="N126" s="2552">
        <f t="shared" si="25"/>
        <v>0</v>
      </c>
      <c r="O126" s="2534">
        <f t="shared" si="25"/>
        <v>0</v>
      </c>
      <c r="P126" s="2531">
        <f t="shared" si="25"/>
        <v>0</v>
      </c>
      <c r="Q126" s="2530">
        <f t="shared" si="25"/>
        <v>0</v>
      </c>
      <c r="R126" s="2553">
        <f t="shared" si="25"/>
        <v>0</v>
      </c>
      <c r="S126" s="1979">
        <f t="shared" si="25"/>
        <v>0</v>
      </c>
      <c r="T126" s="2124">
        <f t="shared" si="25"/>
        <v>0</v>
      </c>
      <c r="U126" s="2534">
        <f t="shared" si="25"/>
        <v>0</v>
      </c>
      <c r="V126" s="291">
        <f t="shared" si="25"/>
        <v>0</v>
      </c>
      <c r="W126" s="2553">
        <f t="shared" si="25"/>
        <v>0</v>
      </c>
      <c r="X126" s="2492">
        <f t="shared" si="25"/>
        <v>0</v>
      </c>
      <c r="Y126" s="291">
        <f t="shared" si="25"/>
        <v>0</v>
      </c>
      <c r="Z126" s="2553">
        <f t="shared" si="25"/>
        <v>0</v>
      </c>
      <c r="AA126" s="2553">
        <f t="shared" si="25"/>
        <v>0</v>
      </c>
      <c r="AB126" s="2553">
        <f t="shared" si="25"/>
        <v>0</v>
      </c>
      <c r="AC126" s="2553">
        <f t="shared" si="25"/>
        <v>0</v>
      </c>
      <c r="AD126" s="2552">
        <f t="shared" si="25"/>
        <v>0</v>
      </c>
      <c r="AE126" s="2530">
        <f t="shared" si="25"/>
        <v>0</v>
      </c>
      <c r="AF126" s="2531">
        <f t="shared" si="25"/>
        <v>0</v>
      </c>
      <c r="AG126" s="2530">
        <f t="shared" si="25"/>
        <v>0</v>
      </c>
      <c r="AH126" s="177">
        <f t="shared" si="25"/>
        <v>0</v>
      </c>
      <c r="AI126" s="2553">
        <f t="shared" si="25"/>
        <v>0</v>
      </c>
    </row>
    <row r="127" spans="1:98" s="5" customFormat="1" ht="18" customHeight="1">
      <c r="A127" s="2554" t="s">
        <v>1314</v>
      </c>
      <c r="B127" s="2555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2123" t="s">
        <v>1315</v>
      </c>
      <c r="B128" s="2254" t="s">
        <v>77</v>
      </c>
      <c r="C128" s="2001" t="s">
        <v>348</v>
      </c>
      <c r="D128" s="2002" t="s">
        <v>331</v>
      </c>
      <c r="E128" s="2363" t="s">
        <v>94</v>
      </c>
      <c r="F128" s="2363" t="s">
        <v>1219</v>
      </c>
      <c r="G128" s="2363" t="s">
        <v>1316</v>
      </c>
      <c r="H128" s="2363" t="s">
        <v>45</v>
      </c>
      <c r="I128" s="2462" t="s">
        <v>46</v>
      </c>
      <c r="J128" s="2462" t="s">
        <v>47</v>
      </c>
      <c r="K128" s="2462" t="s">
        <v>48</v>
      </c>
      <c r="L128" s="2462" t="s">
        <v>49</v>
      </c>
      <c r="M128" s="2462" t="s">
        <v>50</v>
      </c>
      <c r="N128" s="2462" t="s">
        <v>51</v>
      </c>
      <c r="O128" s="2462" t="s">
        <v>52</v>
      </c>
      <c r="P128" s="2462" t="s">
        <v>53</v>
      </c>
      <c r="Q128" s="2462" t="s">
        <v>54</v>
      </c>
      <c r="R128" s="2462" t="s">
        <v>55</v>
      </c>
      <c r="S128" s="2462" t="s">
        <v>56</v>
      </c>
      <c r="T128" s="1972" t="s">
        <v>1317</v>
      </c>
      <c r="U128" s="2136" t="s">
        <v>1318</v>
      </c>
      <c r="V128" s="2136" t="s">
        <v>1319</v>
      </c>
    </row>
    <row r="129" spans="1:93" ht="15" customHeight="1">
      <c r="A129" s="2556" t="s">
        <v>1320</v>
      </c>
      <c r="B129" s="2132">
        <f t="shared" ref="B129:B145" si="26">SUM(C129:T129)</f>
        <v>0</v>
      </c>
      <c r="C129" s="2257"/>
      <c r="D129" s="827"/>
      <c r="E129" s="827"/>
      <c r="F129" s="827"/>
      <c r="G129" s="827"/>
      <c r="H129" s="827"/>
      <c r="I129" s="827"/>
      <c r="J129" s="827"/>
      <c r="K129" s="827"/>
      <c r="L129" s="827"/>
      <c r="M129" s="827"/>
      <c r="N129" s="827"/>
      <c r="O129" s="827"/>
      <c r="P129" s="827"/>
      <c r="Q129" s="827"/>
      <c r="R129" s="827"/>
      <c r="S129" s="827"/>
      <c r="T129" s="1931"/>
      <c r="U129" s="2327"/>
      <c r="V129" s="2327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>
      <c r="A130" s="1112" t="s">
        <v>734</v>
      </c>
      <c r="B130" s="1460">
        <f t="shared" si="26"/>
        <v>0</v>
      </c>
      <c r="C130" s="1163"/>
      <c r="D130" s="1992"/>
      <c r="E130" s="1992"/>
      <c r="F130" s="1992"/>
      <c r="G130" s="1992"/>
      <c r="H130" s="1992"/>
      <c r="I130" s="1992"/>
      <c r="J130" s="1992"/>
      <c r="K130" s="1992"/>
      <c r="L130" s="1992"/>
      <c r="M130" s="1992"/>
      <c r="N130" s="1992"/>
      <c r="O130" s="1992"/>
      <c r="P130" s="1992"/>
      <c r="Q130" s="1992"/>
      <c r="R130" s="1992"/>
      <c r="S130" s="1992"/>
      <c r="T130" s="1920"/>
      <c r="U130" s="1164"/>
      <c r="V130" s="1164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>
      <c r="A131" s="1112" t="s">
        <v>1321</v>
      </c>
      <c r="B131" s="1460">
        <f t="shared" si="26"/>
        <v>0</v>
      </c>
      <c r="C131" s="1163"/>
      <c r="D131" s="1992"/>
      <c r="E131" s="1992"/>
      <c r="F131" s="1992"/>
      <c r="G131" s="1992"/>
      <c r="H131" s="1992"/>
      <c r="I131" s="1992"/>
      <c r="J131" s="1992"/>
      <c r="K131" s="1992"/>
      <c r="L131" s="1992"/>
      <c r="M131" s="1992"/>
      <c r="N131" s="1992"/>
      <c r="O131" s="1992"/>
      <c r="P131" s="1992"/>
      <c r="Q131" s="1992"/>
      <c r="R131" s="1992"/>
      <c r="S131" s="1992"/>
      <c r="T131" s="1920"/>
      <c r="U131" s="1164"/>
      <c r="V131" s="1164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>
      <c r="A132" s="1112" t="s">
        <v>1322</v>
      </c>
      <c r="B132" s="1460">
        <f t="shared" si="26"/>
        <v>0</v>
      </c>
      <c r="C132" s="1163"/>
      <c r="D132" s="1992"/>
      <c r="E132" s="1992"/>
      <c r="F132" s="1992"/>
      <c r="G132" s="1992"/>
      <c r="H132" s="1992"/>
      <c r="I132" s="1992"/>
      <c r="J132" s="1992"/>
      <c r="K132" s="1992"/>
      <c r="L132" s="1992"/>
      <c r="M132" s="1992"/>
      <c r="N132" s="1992"/>
      <c r="O132" s="1992"/>
      <c r="P132" s="1992"/>
      <c r="Q132" s="1992"/>
      <c r="R132" s="1992"/>
      <c r="S132" s="1992"/>
      <c r="T132" s="1920"/>
      <c r="U132" s="1164"/>
      <c r="V132" s="1164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>
      <c r="A133" s="1112" t="s">
        <v>1323</v>
      </c>
      <c r="B133" s="1460">
        <f t="shared" si="26"/>
        <v>0</v>
      </c>
      <c r="C133" s="1163"/>
      <c r="D133" s="1992"/>
      <c r="E133" s="1992"/>
      <c r="F133" s="1992"/>
      <c r="G133" s="1992"/>
      <c r="H133" s="1992"/>
      <c r="I133" s="1992"/>
      <c r="J133" s="1992"/>
      <c r="K133" s="1992"/>
      <c r="L133" s="1992"/>
      <c r="M133" s="1992"/>
      <c r="N133" s="1992"/>
      <c r="O133" s="1992"/>
      <c r="P133" s="1992"/>
      <c r="Q133" s="1992"/>
      <c r="R133" s="1992"/>
      <c r="S133" s="1992"/>
      <c r="T133" s="1920"/>
      <c r="U133" s="1164"/>
      <c r="V133" s="1164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>
      <c r="A134" s="1112" t="s">
        <v>1324</v>
      </c>
      <c r="B134" s="1460">
        <f t="shared" si="26"/>
        <v>0</v>
      </c>
      <c r="C134" s="1163"/>
      <c r="D134" s="1992"/>
      <c r="E134" s="1992"/>
      <c r="F134" s="1992"/>
      <c r="G134" s="1992"/>
      <c r="H134" s="1992"/>
      <c r="I134" s="1992"/>
      <c r="J134" s="1992"/>
      <c r="K134" s="1992"/>
      <c r="L134" s="1992"/>
      <c r="M134" s="1992"/>
      <c r="N134" s="1992"/>
      <c r="O134" s="1992"/>
      <c r="P134" s="1992"/>
      <c r="Q134" s="1992"/>
      <c r="R134" s="1992"/>
      <c r="S134" s="1992"/>
      <c r="T134" s="1920"/>
      <c r="U134" s="1164"/>
      <c r="V134" s="1164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>
      <c r="A135" s="1112" t="s">
        <v>1325</v>
      </c>
      <c r="B135" s="1460">
        <f t="shared" si="26"/>
        <v>0</v>
      </c>
      <c r="C135" s="1163"/>
      <c r="D135" s="1992"/>
      <c r="E135" s="1992"/>
      <c r="F135" s="1992"/>
      <c r="G135" s="1992"/>
      <c r="H135" s="1992"/>
      <c r="I135" s="1992"/>
      <c r="J135" s="1992"/>
      <c r="K135" s="1992"/>
      <c r="L135" s="1992"/>
      <c r="M135" s="1992"/>
      <c r="N135" s="1992"/>
      <c r="O135" s="1992"/>
      <c r="P135" s="1992"/>
      <c r="Q135" s="1992"/>
      <c r="R135" s="1992"/>
      <c r="S135" s="1992"/>
      <c r="T135" s="1920"/>
      <c r="U135" s="1164"/>
      <c r="V135" s="1164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>
      <c r="A136" s="1112" t="s">
        <v>1326</v>
      </c>
      <c r="B136" s="1460">
        <f t="shared" si="26"/>
        <v>0</v>
      </c>
      <c r="C136" s="1163"/>
      <c r="D136" s="1992"/>
      <c r="E136" s="1992"/>
      <c r="F136" s="1992"/>
      <c r="G136" s="1992"/>
      <c r="H136" s="1992"/>
      <c r="I136" s="1992"/>
      <c r="J136" s="1992"/>
      <c r="K136" s="1992"/>
      <c r="L136" s="1992"/>
      <c r="M136" s="1992"/>
      <c r="N136" s="1992"/>
      <c r="O136" s="1992"/>
      <c r="P136" s="1992"/>
      <c r="Q136" s="1992"/>
      <c r="R136" s="1992"/>
      <c r="S136" s="1992"/>
      <c r="T136" s="1920"/>
      <c r="U136" s="1164"/>
      <c r="V136" s="1164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>
      <c r="A137" s="1112" t="s">
        <v>1327</v>
      </c>
      <c r="B137" s="1460">
        <f t="shared" si="26"/>
        <v>0</v>
      </c>
      <c r="C137" s="1163"/>
      <c r="D137" s="1992"/>
      <c r="E137" s="1992"/>
      <c r="F137" s="1992"/>
      <c r="G137" s="1992"/>
      <c r="H137" s="1992"/>
      <c r="I137" s="1992"/>
      <c r="J137" s="1992"/>
      <c r="K137" s="1992"/>
      <c r="L137" s="1992"/>
      <c r="M137" s="1992"/>
      <c r="N137" s="1992"/>
      <c r="O137" s="1992"/>
      <c r="P137" s="1992"/>
      <c r="Q137" s="1992"/>
      <c r="R137" s="1992"/>
      <c r="S137" s="1992"/>
      <c r="T137" s="1920"/>
      <c r="U137" s="1164"/>
      <c r="V137" s="1164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>
      <c r="A138" s="1112" t="s">
        <v>1328</v>
      </c>
      <c r="B138" s="1460">
        <f t="shared" si="26"/>
        <v>0</v>
      </c>
      <c r="C138" s="1163"/>
      <c r="D138" s="1992"/>
      <c r="E138" s="1992"/>
      <c r="F138" s="1992"/>
      <c r="G138" s="1992"/>
      <c r="H138" s="1992"/>
      <c r="I138" s="1992"/>
      <c r="J138" s="1992"/>
      <c r="K138" s="1992"/>
      <c r="L138" s="1992"/>
      <c r="M138" s="1992"/>
      <c r="N138" s="1992"/>
      <c r="O138" s="1992"/>
      <c r="P138" s="1992"/>
      <c r="Q138" s="1992"/>
      <c r="R138" s="1992"/>
      <c r="S138" s="1992"/>
      <c r="T138" s="1920"/>
      <c r="U138" s="1164"/>
      <c r="V138" s="1164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>
      <c r="A139" s="1112" t="s">
        <v>1329</v>
      </c>
      <c r="B139" s="1460">
        <f t="shared" si="26"/>
        <v>0</v>
      </c>
      <c r="C139" s="1163"/>
      <c r="D139" s="1992"/>
      <c r="E139" s="1992"/>
      <c r="F139" s="1992"/>
      <c r="G139" s="1992"/>
      <c r="H139" s="1992"/>
      <c r="I139" s="1992"/>
      <c r="J139" s="1992"/>
      <c r="K139" s="1992"/>
      <c r="L139" s="1992"/>
      <c r="M139" s="1992"/>
      <c r="N139" s="1992"/>
      <c r="O139" s="1992"/>
      <c r="P139" s="1992"/>
      <c r="Q139" s="1992"/>
      <c r="R139" s="1992"/>
      <c r="S139" s="1992"/>
      <c r="T139" s="1920"/>
      <c r="U139" s="1164"/>
      <c r="V139" s="1164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>
      <c r="A140" s="1112" t="s">
        <v>1330</v>
      </c>
      <c r="B140" s="1460">
        <f t="shared" si="26"/>
        <v>0</v>
      </c>
      <c r="C140" s="1163"/>
      <c r="D140" s="1992"/>
      <c r="E140" s="1992"/>
      <c r="F140" s="1992"/>
      <c r="G140" s="1992"/>
      <c r="H140" s="1992"/>
      <c r="I140" s="1992"/>
      <c r="J140" s="1992"/>
      <c r="K140" s="1992"/>
      <c r="L140" s="1992"/>
      <c r="M140" s="1992"/>
      <c r="N140" s="1992"/>
      <c r="O140" s="1992"/>
      <c r="P140" s="1992"/>
      <c r="Q140" s="1992"/>
      <c r="R140" s="1992"/>
      <c r="S140" s="1992"/>
      <c r="T140" s="1920"/>
      <c r="U140" s="1164"/>
      <c r="V140" s="1164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>
      <c r="A141" s="1112" t="s">
        <v>1331</v>
      </c>
      <c r="B141" s="1460">
        <f t="shared" si="26"/>
        <v>0</v>
      </c>
      <c r="C141" s="1163"/>
      <c r="D141" s="1992"/>
      <c r="E141" s="1992"/>
      <c r="F141" s="1992"/>
      <c r="G141" s="1992"/>
      <c r="H141" s="1992"/>
      <c r="I141" s="1992"/>
      <c r="J141" s="1992"/>
      <c r="K141" s="1992"/>
      <c r="L141" s="1992"/>
      <c r="M141" s="1992"/>
      <c r="N141" s="1992"/>
      <c r="O141" s="1992"/>
      <c r="P141" s="1992"/>
      <c r="Q141" s="1992"/>
      <c r="R141" s="1992"/>
      <c r="S141" s="1992"/>
      <c r="T141" s="1920"/>
      <c r="U141" s="1164"/>
      <c r="V141" s="1164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>
      <c r="A142" s="1112" t="s">
        <v>1332</v>
      </c>
      <c r="B142" s="1460">
        <f t="shared" si="26"/>
        <v>0</v>
      </c>
      <c r="C142" s="1163"/>
      <c r="D142" s="1992"/>
      <c r="E142" s="1992"/>
      <c r="F142" s="1992"/>
      <c r="G142" s="1992"/>
      <c r="H142" s="1992"/>
      <c r="I142" s="1992"/>
      <c r="J142" s="1992"/>
      <c r="K142" s="1992"/>
      <c r="L142" s="1992"/>
      <c r="M142" s="1992"/>
      <c r="N142" s="1992"/>
      <c r="O142" s="1992"/>
      <c r="P142" s="1992"/>
      <c r="Q142" s="1992"/>
      <c r="R142" s="1992"/>
      <c r="S142" s="1992"/>
      <c r="T142" s="1920"/>
      <c r="U142" s="1164"/>
      <c r="V142" s="1164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>
      <c r="A143" s="1112" t="s">
        <v>1333</v>
      </c>
      <c r="B143" s="1333">
        <f t="shared" si="26"/>
        <v>0</v>
      </c>
      <c r="C143" s="1163"/>
      <c r="D143" s="1992"/>
      <c r="E143" s="1992"/>
      <c r="F143" s="1992"/>
      <c r="G143" s="1992"/>
      <c r="H143" s="1992"/>
      <c r="I143" s="1992"/>
      <c r="J143" s="1992"/>
      <c r="K143" s="1992"/>
      <c r="L143" s="1992"/>
      <c r="M143" s="1992"/>
      <c r="N143" s="1992"/>
      <c r="O143" s="1992"/>
      <c r="P143" s="1992"/>
      <c r="Q143" s="1992"/>
      <c r="R143" s="1992"/>
      <c r="S143" s="1992"/>
      <c r="T143" s="1920"/>
      <c r="U143" s="1164"/>
      <c r="V143" s="1164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>
      <c r="A144" s="1112" t="s">
        <v>1334</v>
      </c>
      <c r="B144" s="1460">
        <f t="shared" si="26"/>
        <v>0</v>
      </c>
      <c r="C144" s="1163"/>
      <c r="D144" s="1992"/>
      <c r="E144" s="1992"/>
      <c r="F144" s="1992"/>
      <c r="G144" s="1992"/>
      <c r="H144" s="1992"/>
      <c r="I144" s="1992"/>
      <c r="J144" s="1992"/>
      <c r="K144" s="1992"/>
      <c r="L144" s="1992"/>
      <c r="M144" s="1992"/>
      <c r="N144" s="1992"/>
      <c r="O144" s="1992"/>
      <c r="P144" s="1992"/>
      <c r="Q144" s="1992"/>
      <c r="R144" s="1992"/>
      <c r="S144" s="1992"/>
      <c r="T144" s="1920"/>
      <c r="U144" s="1164"/>
      <c r="V144" s="1164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>
      <c r="A145" s="1322" t="s">
        <v>1335</v>
      </c>
      <c r="B145" s="1336">
        <f t="shared" si="26"/>
        <v>0</v>
      </c>
      <c r="C145" s="2557"/>
      <c r="D145" s="2558"/>
      <c r="E145" s="2558"/>
      <c r="F145" s="1109"/>
      <c r="G145" s="1109"/>
      <c r="H145" s="1109"/>
      <c r="I145" s="1109"/>
      <c r="J145" s="1109"/>
      <c r="K145" s="1109"/>
      <c r="L145" s="1109"/>
      <c r="M145" s="1109"/>
      <c r="N145" s="1109"/>
      <c r="O145" s="1109"/>
      <c r="P145" s="1109"/>
      <c r="Q145" s="1109"/>
      <c r="R145" s="1109"/>
      <c r="S145" s="1109"/>
      <c r="T145" s="1215"/>
      <c r="U145" s="1183"/>
      <c r="V145" s="1183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>
      <c r="A146" s="292" t="s">
        <v>193</v>
      </c>
      <c r="B146" s="2552">
        <f t="shared" ref="B146:V146" si="34">SUM(B129:B145)</f>
        <v>0</v>
      </c>
      <c r="C146" s="2530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53">
        <f t="shared" si="34"/>
        <v>0</v>
      </c>
      <c r="V146" s="2553">
        <f t="shared" si="34"/>
        <v>0</v>
      </c>
    </row>
    <row r="147" spans="1:98" s="5" customFormat="1" ht="18" customHeight="1">
      <c r="A147" s="289" t="s">
        <v>1336</v>
      </c>
      <c r="B147" s="2489"/>
      <c r="C147" s="2489"/>
      <c r="D147" s="2489"/>
      <c r="E147" s="248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7759" t="s">
        <v>27</v>
      </c>
      <c r="B148" s="7760"/>
      <c r="C148" s="7759" t="s">
        <v>193</v>
      </c>
      <c r="D148" s="7841"/>
      <c r="E148" s="7760"/>
      <c r="F148" s="7701" t="s">
        <v>101</v>
      </c>
      <c r="G148" s="7968"/>
      <c r="H148" s="7968"/>
      <c r="I148" s="7968"/>
      <c r="J148" s="7968"/>
      <c r="K148" s="7968"/>
      <c r="L148" s="7968"/>
      <c r="M148" s="7968"/>
      <c r="N148" s="7968"/>
      <c r="O148" s="7968"/>
      <c r="P148" s="7968"/>
      <c r="Q148" s="7968"/>
      <c r="R148" s="7968"/>
      <c r="S148" s="7968"/>
      <c r="T148" s="7968"/>
      <c r="U148" s="7968"/>
      <c r="V148" s="7968"/>
      <c r="W148" s="7968"/>
      <c r="X148" s="7968"/>
      <c r="Y148" s="7968"/>
      <c r="Z148" s="7968"/>
      <c r="AA148" s="7968"/>
      <c r="AB148" s="7968"/>
      <c r="AC148" s="7968"/>
      <c r="AD148" s="7968"/>
      <c r="AE148" s="7968"/>
      <c r="AF148" s="7968"/>
      <c r="AG148" s="7968"/>
      <c r="AH148" s="7968"/>
      <c r="AI148" s="7968"/>
      <c r="AJ148" s="7968"/>
      <c r="AK148" s="7968"/>
      <c r="AL148" s="7968"/>
      <c r="AM148" s="7968"/>
      <c r="AN148" s="7968"/>
      <c r="AO148" s="7703"/>
      <c r="AP148" s="7675" t="s">
        <v>609</v>
      </c>
      <c r="AQ148" s="7925" t="s">
        <v>1337</v>
      </c>
      <c r="AR148" s="7925" t="s">
        <v>36</v>
      </c>
      <c r="AS148" s="7696" t="s">
        <v>37</v>
      </c>
      <c r="AT148" s="8095" t="s">
        <v>1338</v>
      </c>
      <c r="AU148" s="8096"/>
      <c r="AV148" s="7699" t="s">
        <v>1339</v>
      </c>
      <c r="AW148" s="7682"/>
    </row>
    <row r="149" spans="1:98">
      <c r="A149" s="8074"/>
      <c r="B149" s="8075"/>
      <c r="C149" s="7984"/>
      <c r="D149" s="7983"/>
      <c r="E149" s="8076"/>
      <c r="F149" s="7670" t="s">
        <v>348</v>
      </c>
      <c r="G149" s="7717"/>
      <c r="H149" s="7670" t="s">
        <v>331</v>
      </c>
      <c r="I149" s="7717"/>
      <c r="J149" s="7670" t="s">
        <v>94</v>
      </c>
      <c r="K149" s="7717"/>
      <c r="L149" s="7670" t="s">
        <v>1219</v>
      </c>
      <c r="M149" s="7717"/>
      <c r="N149" s="7670" t="s">
        <v>1340</v>
      </c>
      <c r="O149" s="7717"/>
      <c r="P149" s="7670" t="s">
        <v>45</v>
      </c>
      <c r="Q149" s="7717"/>
      <c r="R149" s="7701" t="s">
        <v>46</v>
      </c>
      <c r="S149" s="7924"/>
      <c r="T149" s="7701" t="s">
        <v>47</v>
      </c>
      <c r="U149" s="7924"/>
      <c r="V149" s="7701" t="s">
        <v>48</v>
      </c>
      <c r="W149" s="7924"/>
      <c r="X149" s="7701" t="s">
        <v>49</v>
      </c>
      <c r="Y149" s="7924"/>
      <c r="Z149" s="7701" t="s">
        <v>50</v>
      </c>
      <c r="AA149" s="7924"/>
      <c r="AB149" s="7701" t="s">
        <v>51</v>
      </c>
      <c r="AC149" s="7924"/>
      <c r="AD149" s="7701" t="s">
        <v>52</v>
      </c>
      <c r="AE149" s="7924"/>
      <c r="AF149" s="7701" t="s">
        <v>53</v>
      </c>
      <c r="AG149" s="7924"/>
      <c r="AH149" s="7701" t="s">
        <v>54</v>
      </c>
      <c r="AI149" s="7924"/>
      <c r="AJ149" s="7701" t="s">
        <v>55</v>
      </c>
      <c r="AK149" s="7924"/>
      <c r="AL149" s="7701" t="s">
        <v>56</v>
      </c>
      <c r="AM149" s="7924"/>
      <c r="AN149" s="7701" t="s">
        <v>57</v>
      </c>
      <c r="AO149" s="7703"/>
      <c r="AP149" s="7681"/>
      <c r="AQ149" s="7926"/>
      <c r="AR149" s="7926"/>
      <c r="AS149" s="8083"/>
      <c r="AT149" s="8097"/>
      <c r="AU149" s="8098"/>
      <c r="AV149" s="8081"/>
      <c r="AW149" s="8082"/>
    </row>
    <row r="150" spans="1:98">
      <c r="A150" s="7984"/>
      <c r="B150" s="8076"/>
      <c r="C150" s="2158" t="s">
        <v>79</v>
      </c>
      <c r="D150" s="2462" t="s">
        <v>58</v>
      </c>
      <c r="E150" s="2240" t="s">
        <v>59</v>
      </c>
      <c r="F150" s="2001" t="s">
        <v>58</v>
      </c>
      <c r="G150" s="1997" t="s">
        <v>59</v>
      </c>
      <c r="H150" s="2001" t="s">
        <v>58</v>
      </c>
      <c r="I150" s="1997" t="s">
        <v>59</v>
      </c>
      <c r="J150" s="2001" t="s">
        <v>58</v>
      </c>
      <c r="K150" s="1997" t="s">
        <v>59</v>
      </c>
      <c r="L150" s="2001" t="s">
        <v>58</v>
      </c>
      <c r="M150" s="1997" t="s">
        <v>59</v>
      </c>
      <c r="N150" s="2001" t="s">
        <v>58</v>
      </c>
      <c r="O150" s="1997" t="s">
        <v>59</v>
      </c>
      <c r="P150" s="2001" t="s">
        <v>58</v>
      </c>
      <c r="Q150" s="1997" t="s">
        <v>59</v>
      </c>
      <c r="R150" s="2001" t="s">
        <v>58</v>
      </c>
      <c r="S150" s="1997" t="s">
        <v>59</v>
      </c>
      <c r="T150" s="2001" t="s">
        <v>58</v>
      </c>
      <c r="U150" s="1997" t="s">
        <v>59</v>
      </c>
      <c r="V150" s="2001" t="s">
        <v>58</v>
      </c>
      <c r="W150" s="1997" t="s">
        <v>59</v>
      </c>
      <c r="X150" s="2001" t="s">
        <v>58</v>
      </c>
      <c r="Y150" s="1997" t="s">
        <v>59</v>
      </c>
      <c r="Z150" s="2001" t="s">
        <v>58</v>
      </c>
      <c r="AA150" s="1997" t="s">
        <v>59</v>
      </c>
      <c r="AB150" s="2001" t="s">
        <v>58</v>
      </c>
      <c r="AC150" s="1997" t="s">
        <v>59</v>
      </c>
      <c r="AD150" s="2001" t="s">
        <v>58</v>
      </c>
      <c r="AE150" s="1997" t="s">
        <v>59</v>
      </c>
      <c r="AF150" s="2001" t="s">
        <v>58</v>
      </c>
      <c r="AG150" s="1997" t="s">
        <v>59</v>
      </c>
      <c r="AH150" s="2001" t="s">
        <v>58</v>
      </c>
      <c r="AI150" s="1997" t="s">
        <v>59</v>
      </c>
      <c r="AJ150" s="2001" t="s">
        <v>58</v>
      </c>
      <c r="AK150" s="1997" t="s">
        <v>59</v>
      </c>
      <c r="AL150" s="2001" t="s">
        <v>58</v>
      </c>
      <c r="AM150" s="1997" t="s">
        <v>59</v>
      </c>
      <c r="AN150" s="2001" t="s">
        <v>58</v>
      </c>
      <c r="AO150" s="1971" t="s">
        <v>59</v>
      </c>
      <c r="AP150" s="7676"/>
      <c r="AQ150" s="7728"/>
      <c r="AR150" s="7728"/>
      <c r="AS150" s="7647"/>
      <c r="AT150" s="2560" t="s">
        <v>1341</v>
      </c>
      <c r="AU150" s="1347" t="s">
        <v>1123</v>
      </c>
      <c r="AV150" s="2500" t="s">
        <v>1342</v>
      </c>
      <c r="AW150" s="213" t="s">
        <v>1343</v>
      </c>
    </row>
    <row r="151" spans="1:98">
      <c r="A151" s="8073" t="s">
        <v>98</v>
      </c>
      <c r="B151" s="7837"/>
      <c r="C151" s="2146">
        <f>SUM(D151+E151)</f>
        <v>0</v>
      </c>
      <c r="D151" s="2561">
        <f>SUM(F151+H151+J151+L151+N151+P151+R151+T151+V151+X151+Z151+AB151+AD151+AF151+AH151+AJ151+AL151+AN151)</f>
        <v>0</v>
      </c>
      <c r="E151" s="2349">
        <f>SUM(G151+I151+K151+M151+O151+Q151+S151+U151+W151+Y151+AA151+AC151+AE151+AG151+AI151+AK151+AM151+AO151)</f>
        <v>0</v>
      </c>
      <c r="F151" s="2005"/>
      <c r="G151" s="2010"/>
      <c r="H151" s="2005"/>
      <c r="I151" s="2010"/>
      <c r="J151" s="2005"/>
      <c r="K151" s="2195"/>
      <c r="L151" s="2005"/>
      <c r="M151" s="2195"/>
      <c r="N151" s="2005"/>
      <c r="O151" s="2195"/>
      <c r="P151" s="2005"/>
      <c r="Q151" s="2195"/>
      <c r="R151" s="2005"/>
      <c r="S151" s="2195"/>
      <c r="T151" s="2005"/>
      <c r="U151" s="2195"/>
      <c r="V151" s="2005"/>
      <c r="W151" s="2195"/>
      <c r="X151" s="2005"/>
      <c r="Y151" s="2195"/>
      <c r="Z151" s="2005"/>
      <c r="AA151" s="2195"/>
      <c r="AB151" s="2005"/>
      <c r="AC151" s="2195"/>
      <c r="AD151" s="2005"/>
      <c r="AE151" s="2195"/>
      <c r="AF151" s="2005"/>
      <c r="AG151" s="2195"/>
      <c r="AH151" s="2005"/>
      <c r="AI151" s="2195"/>
      <c r="AJ151" s="2005"/>
      <c r="AK151" s="2195"/>
      <c r="AL151" s="2005"/>
      <c r="AM151" s="2195"/>
      <c r="AN151" s="2350"/>
      <c r="AO151" s="2009"/>
      <c r="AP151" s="42"/>
      <c r="AQ151" s="145"/>
      <c r="AR151" s="145"/>
      <c r="AS151" s="2187"/>
      <c r="AT151" s="2005"/>
      <c r="AU151" s="2195"/>
      <c r="AV151" s="2562"/>
      <c r="AW151" s="2563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>
      <c r="A152" s="7668" t="s">
        <v>65</v>
      </c>
      <c r="B152" s="2556" t="s">
        <v>1344</v>
      </c>
      <c r="C152" s="1922">
        <f>SUM(D152:E152)</f>
        <v>0</v>
      </c>
      <c r="D152" s="831"/>
      <c r="E152" s="2501">
        <f>SUM(K152+M152+O152+Q152+S152+U152+W152+Y152+AA152+AC152+AE152+AG152+AI152+AK152+AM152+AO152)</f>
        <v>0</v>
      </c>
      <c r="F152" s="2403"/>
      <c r="G152" s="2404"/>
      <c r="H152" s="2403"/>
      <c r="I152" s="2404"/>
      <c r="J152" s="2403"/>
      <c r="K152" s="2328"/>
      <c r="L152" s="2403"/>
      <c r="M152" s="2328"/>
      <c r="N152" s="2403"/>
      <c r="O152" s="2328"/>
      <c r="P152" s="2403"/>
      <c r="Q152" s="2328"/>
      <c r="R152" s="2403"/>
      <c r="S152" s="2328"/>
      <c r="T152" s="2403"/>
      <c r="U152" s="2328"/>
      <c r="V152" s="2403"/>
      <c r="W152" s="2328"/>
      <c r="X152" s="2403"/>
      <c r="Y152" s="2328"/>
      <c r="Z152" s="2403"/>
      <c r="AA152" s="2328"/>
      <c r="AB152" s="2403"/>
      <c r="AC152" s="2328"/>
      <c r="AD152" s="2403"/>
      <c r="AE152" s="2328"/>
      <c r="AF152" s="2403"/>
      <c r="AG152" s="2328"/>
      <c r="AH152" s="2403"/>
      <c r="AI152" s="2328"/>
      <c r="AJ152" s="2403"/>
      <c r="AK152" s="2328"/>
      <c r="AL152" s="2403"/>
      <c r="AM152" s="2328"/>
      <c r="AN152" s="2403"/>
      <c r="AO152" s="1931"/>
      <c r="AP152" s="2367"/>
      <c r="AQ152" s="827"/>
      <c r="AR152" s="827"/>
      <c r="AS152" s="2328"/>
      <c r="AT152" s="2257"/>
      <c r="AU152" s="2328"/>
      <c r="AV152" s="2564"/>
      <c r="AW152" s="2565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>
      <c r="A153" s="7989"/>
      <c r="B153" s="1112" t="s">
        <v>1345</v>
      </c>
      <c r="C153" s="1922">
        <f>SUM(D153:E153)</f>
        <v>0</v>
      </c>
      <c r="D153" s="741"/>
      <c r="E153" s="880">
        <f>SUM(K153+M153+O153+Q153+S153+U153+W153+Y153+AA153+AC153+AE153+AG153+AI153+AK153+AM153+AO153)</f>
        <v>0</v>
      </c>
      <c r="F153" s="1929"/>
      <c r="G153" s="1241"/>
      <c r="H153" s="1929"/>
      <c r="I153" s="1241"/>
      <c r="J153" s="1929"/>
      <c r="K153" s="748"/>
      <c r="L153" s="1929"/>
      <c r="M153" s="748"/>
      <c r="N153" s="1929"/>
      <c r="O153" s="748"/>
      <c r="P153" s="1929"/>
      <c r="Q153" s="748"/>
      <c r="R153" s="1929"/>
      <c r="S153" s="748"/>
      <c r="T153" s="1929"/>
      <c r="U153" s="748"/>
      <c r="V153" s="1929"/>
      <c r="W153" s="748"/>
      <c r="X153" s="1929"/>
      <c r="Y153" s="748"/>
      <c r="Z153" s="1929"/>
      <c r="AA153" s="748"/>
      <c r="AB153" s="1929"/>
      <c r="AC153" s="748"/>
      <c r="AD153" s="1929"/>
      <c r="AE153" s="748"/>
      <c r="AF153" s="1929"/>
      <c r="AG153" s="748"/>
      <c r="AH153" s="1929"/>
      <c r="AI153" s="748"/>
      <c r="AJ153" s="1929"/>
      <c r="AK153" s="748"/>
      <c r="AL153" s="1929"/>
      <c r="AM153" s="748"/>
      <c r="AN153" s="2566"/>
      <c r="AO153" s="785"/>
      <c r="AP153" s="1957"/>
      <c r="AQ153" s="786"/>
      <c r="AR153" s="786"/>
      <c r="AS153" s="748"/>
      <c r="AT153" s="1926"/>
      <c r="AU153" s="748"/>
      <c r="AV153" s="1124"/>
      <c r="AW153" s="874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>
      <c r="A154" s="7989"/>
      <c r="B154" s="1200" t="s">
        <v>1346</v>
      </c>
      <c r="C154" s="1245">
        <f t="shared" ref="C154:C161" si="46">SUM(D154+E154)</f>
        <v>0</v>
      </c>
      <c r="D154" s="2144">
        <f>SUM(F154+H154+J154+L154+N154+P154+R154+T154+V154+X154+Z154+AB154+AD154+AF154+AH154+AJ154+AL154+AN154)</f>
        <v>0</v>
      </c>
      <c r="E154" s="1162">
        <f>SUM(G154+I154+K154+M154+O154+Q154+S154+U154+W154+Y154+AA154+AC154+AE154+AG154+AI154+AK154+AM154+AO154)</f>
        <v>0</v>
      </c>
      <c r="F154" s="1163"/>
      <c r="G154" s="877"/>
      <c r="H154" s="1163"/>
      <c r="I154" s="877"/>
      <c r="J154" s="1163"/>
      <c r="K154" s="877"/>
      <c r="L154" s="1163"/>
      <c r="M154" s="877"/>
      <c r="N154" s="1163"/>
      <c r="O154" s="877"/>
      <c r="P154" s="1163"/>
      <c r="Q154" s="877"/>
      <c r="R154" s="1163"/>
      <c r="S154" s="877"/>
      <c r="T154" s="1163"/>
      <c r="U154" s="877"/>
      <c r="V154" s="1163"/>
      <c r="W154" s="877"/>
      <c r="X154" s="1163"/>
      <c r="Y154" s="877"/>
      <c r="Z154" s="1163"/>
      <c r="AA154" s="877"/>
      <c r="AB154" s="1163"/>
      <c r="AC154" s="877"/>
      <c r="AD154" s="1163"/>
      <c r="AE154" s="877"/>
      <c r="AF154" s="1163"/>
      <c r="AG154" s="877"/>
      <c r="AH154" s="1163"/>
      <c r="AI154" s="877"/>
      <c r="AJ154" s="1163"/>
      <c r="AK154" s="877"/>
      <c r="AL154" s="1163"/>
      <c r="AM154" s="877"/>
      <c r="AN154" s="1166"/>
      <c r="AO154" s="1920"/>
      <c r="AP154" s="878"/>
      <c r="AQ154" s="1992"/>
      <c r="AR154" s="1992"/>
      <c r="AS154" s="877"/>
      <c r="AT154" s="1163"/>
      <c r="AU154" s="877"/>
      <c r="AV154" s="1124"/>
      <c r="AW154" s="874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>
      <c r="A155" s="7967"/>
      <c r="B155" s="1108" t="s">
        <v>1347</v>
      </c>
      <c r="C155" s="2567">
        <f t="shared" si="46"/>
        <v>0</v>
      </c>
      <c r="D155" s="179">
        <f>SUM(P155+R155+T155+V155+X155+Z155+AB155+AD155)</f>
        <v>0</v>
      </c>
      <c r="E155" s="2455">
        <f>SUM(Q155+S155+U155+W155+Y155+AA155+AC155+AE155)</f>
        <v>0</v>
      </c>
      <c r="F155" s="1303"/>
      <c r="G155" s="1305"/>
      <c r="H155" s="1303"/>
      <c r="I155" s="1305"/>
      <c r="J155" s="1303"/>
      <c r="K155" s="1305"/>
      <c r="L155" s="1303"/>
      <c r="M155" s="1305"/>
      <c r="N155" s="1303"/>
      <c r="O155" s="1305"/>
      <c r="P155" s="1179"/>
      <c r="Q155" s="1110"/>
      <c r="R155" s="1179"/>
      <c r="S155" s="1110"/>
      <c r="T155" s="1179"/>
      <c r="U155" s="1110"/>
      <c r="V155" s="1179"/>
      <c r="W155" s="1110"/>
      <c r="X155" s="1179"/>
      <c r="Y155" s="1110"/>
      <c r="Z155" s="1179"/>
      <c r="AA155" s="1110"/>
      <c r="AB155" s="1179"/>
      <c r="AC155" s="1183"/>
      <c r="AD155" s="1179"/>
      <c r="AE155" s="1110"/>
      <c r="AF155" s="1303"/>
      <c r="AG155" s="1305"/>
      <c r="AH155" s="1303"/>
      <c r="AI155" s="1305"/>
      <c r="AJ155" s="1303"/>
      <c r="AK155" s="1305"/>
      <c r="AL155" s="1303"/>
      <c r="AM155" s="1305"/>
      <c r="AN155" s="1303"/>
      <c r="AO155" s="1381"/>
      <c r="AP155" s="1216"/>
      <c r="AQ155" s="1109"/>
      <c r="AR155" s="1109"/>
      <c r="AS155" s="1110"/>
      <c r="AT155" s="1179"/>
      <c r="AU155" s="1110"/>
      <c r="AV155" s="1145"/>
      <c r="AW155" s="1146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>
      <c r="A156" s="8115" t="s">
        <v>105</v>
      </c>
      <c r="B156" s="8116"/>
      <c r="C156" s="1917">
        <f t="shared" si="46"/>
        <v>0</v>
      </c>
      <c r="D156" s="784">
        <f>SUM(F156+H156+J156+L156+N156+P156+R156+T156+V156+X156+Z156+AB156+AD156+AF156+AH156+AJ156+AL156+AN156)</f>
        <v>0</v>
      </c>
      <c r="E156" s="1162">
        <f>SUM(G156+I156+K156+M156+O156+Q156+S156+U156+W156+Y156+AA156+AC156+AE156+AG156+AI156+AK156+AM156+AO156)</f>
        <v>0</v>
      </c>
      <c r="F156" s="1926"/>
      <c r="G156" s="1177"/>
      <c r="H156" s="1926"/>
      <c r="I156" s="1177"/>
      <c r="J156" s="1926"/>
      <c r="K156" s="748"/>
      <c r="L156" s="1926"/>
      <c r="M156" s="748"/>
      <c r="N156" s="1926"/>
      <c r="O156" s="748"/>
      <c r="P156" s="1926"/>
      <c r="Q156" s="748"/>
      <c r="R156" s="1926"/>
      <c r="S156" s="748"/>
      <c r="T156" s="1926"/>
      <c r="U156" s="748"/>
      <c r="V156" s="1926"/>
      <c r="W156" s="748"/>
      <c r="X156" s="1926"/>
      <c r="Y156" s="748"/>
      <c r="Z156" s="1926"/>
      <c r="AA156" s="748"/>
      <c r="AB156" s="1926"/>
      <c r="AC156" s="748"/>
      <c r="AD156" s="1926"/>
      <c r="AE156" s="748"/>
      <c r="AF156" s="1926"/>
      <c r="AG156" s="748"/>
      <c r="AH156" s="1926"/>
      <c r="AI156" s="748"/>
      <c r="AJ156" s="1926"/>
      <c r="AK156" s="1177"/>
      <c r="AL156" s="1926"/>
      <c r="AM156" s="1177"/>
      <c r="AN156" s="2155"/>
      <c r="AO156" s="785"/>
      <c r="AP156" s="1957"/>
      <c r="AQ156" s="786"/>
      <c r="AR156" s="786"/>
      <c r="AS156" s="748"/>
      <c r="AT156" s="1926"/>
      <c r="AU156" s="748"/>
      <c r="AV156" s="2564"/>
      <c r="AW156" s="2565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>
      <c r="A157" s="8079" t="s">
        <v>1348</v>
      </c>
      <c r="B157" s="8080"/>
      <c r="C157" s="1153">
        <f t="shared" si="46"/>
        <v>0</v>
      </c>
      <c r="D157" s="2144">
        <f>SUM(F157+H157+J157+N157+L157+P157+R157+T157+V157+X157+Z157+AB157+AD157+AF157+AH157+AJ157+AL157+AN157)</f>
        <v>0</v>
      </c>
      <c r="E157" s="1162">
        <f>SUM(G157+I157+K157+M157+O157+Q157+S157+U157+W157+Y157+AA157+AC157+AE157+AG157+AI157+AK157+AM157+AO157)</f>
        <v>0</v>
      </c>
      <c r="F157" s="1163"/>
      <c r="G157" s="1164"/>
      <c r="H157" s="1163"/>
      <c r="I157" s="1164"/>
      <c r="J157" s="1163"/>
      <c r="K157" s="877"/>
      <c r="L157" s="1163"/>
      <c r="M157" s="877"/>
      <c r="N157" s="1163"/>
      <c r="O157" s="877"/>
      <c r="P157" s="1163"/>
      <c r="Q157" s="877"/>
      <c r="R157" s="1163"/>
      <c r="S157" s="877"/>
      <c r="T157" s="1163"/>
      <c r="U157" s="877"/>
      <c r="V157" s="1163"/>
      <c r="W157" s="877"/>
      <c r="X157" s="1163"/>
      <c r="Y157" s="877"/>
      <c r="Z157" s="1163"/>
      <c r="AA157" s="877"/>
      <c r="AB157" s="1163"/>
      <c r="AC157" s="877"/>
      <c r="AD157" s="1163"/>
      <c r="AE157" s="1164"/>
      <c r="AF157" s="1163"/>
      <c r="AG157" s="1164"/>
      <c r="AH157" s="1163"/>
      <c r="AI157" s="1164"/>
      <c r="AJ157" s="1163"/>
      <c r="AK157" s="1164"/>
      <c r="AL157" s="1163"/>
      <c r="AM157" s="1164"/>
      <c r="AN157" s="1166"/>
      <c r="AO157" s="1920"/>
      <c r="AP157" s="878"/>
      <c r="AQ157" s="1992"/>
      <c r="AR157" s="1992"/>
      <c r="AS157" s="877"/>
      <c r="AT157" s="1163"/>
      <c r="AU157" s="877"/>
      <c r="AV157" s="1163"/>
      <c r="AW157" s="877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8077" t="s">
        <v>510</v>
      </c>
      <c r="B158" s="8078"/>
      <c r="C158" s="2568">
        <f t="shared" si="46"/>
        <v>0</v>
      </c>
      <c r="D158" s="2144">
        <f>SUM(F158+H158+J158+N158+L158+P158+R158+T158+V158+X158+Z158+AB158+AD158+AF158+AH158+AJ158+AL158+AN158)</f>
        <v>0</v>
      </c>
      <c r="E158" s="1162">
        <f>SUM(G158+I158+K158+M158+O158+Q158+S158+U158+W158+Y158+AA158+AC158+AE158+AG158+AI158+AK158+AM158+AO158)</f>
        <v>0</v>
      </c>
      <c r="F158" s="1163"/>
      <c r="G158" s="1164"/>
      <c r="H158" s="1163"/>
      <c r="I158" s="1164"/>
      <c r="J158" s="1163"/>
      <c r="K158" s="877"/>
      <c r="L158" s="1163"/>
      <c r="M158" s="877"/>
      <c r="N158" s="1163"/>
      <c r="O158" s="877"/>
      <c r="P158" s="1163"/>
      <c r="Q158" s="877"/>
      <c r="R158" s="1163"/>
      <c r="S158" s="877"/>
      <c r="T158" s="1163"/>
      <c r="U158" s="877"/>
      <c r="V158" s="1163"/>
      <c r="W158" s="877"/>
      <c r="X158" s="1163"/>
      <c r="Y158" s="877"/>
      <c r="Z158" s="1163"/>
      <c r="AA158" s="877"/>
      <c r="AB158" s="1163"/>
      <c r="AC158" s="877"/>
      <c r="AD158" s="1163"/>
      <c r="AE158" s="1164"/>
      <c r="AF158" s="1163"/>
      <c r="AG158" s="1164"/>
      <c r="AH158" s="1163"/>
      <c r="AI158" s="1164"/>
      <c r="AJ158" s="1163"/>
      <c r="AK158" s="1164"/>
      <c r="AL158" s="1163"/>
      <c r="AM158" s="1164"/>
      <c r="AN158" s="1166"/>
      <c r="AO158" s="1920"/>
      <c r="AP158" s="878"/>
      <c r="AQ158" s="1992"/>
      <c r="AR158" s="1992"/>
      <c r="AS158" s="877"/>
      <c r="AT158" s="1163"/>
      <c r="AU158" s="877"/>
      <c r="AV158" s="1124"/>
      <c r="AW158" s="874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>
      <c r="A159" s="8079" t="s">
        <v>1349</v>
      </c>
      <c r="B159" s="8080"/>
      <c r="C159" s="1153">
        <f t="shared" si="46"/>
        <v>0</v>
      </c>
      <c r="D159" s="2144">
        <f>SUM(F159+H159+J159+N159+L159+P159+R159+T159+V159+X159+Z159+AB159+AD159+AF159+AH159+AJ159+AL159+AN159)</f>
        <v>0</v>
      </c>
      <c r="E159" s="1162">
        <f>SUM(G159+I159+K159+M159+O159+Q159+S159+U159+W159+Y159+AA159+AC159+AE159+AG159+AI159+AK159+AM159+AO159)</f>
        <v>0</v>
      </c>
      <c r="F159" s="1163"/>
      <c r="G159" s="1164"/>
      <c r="H159" s="1163"/>
      <c r="I159" s="1164"/>
      <c r="J159" s="1163"/>
      <c r="K159" s="877"/>
      <c r="L159" s="1163"/>
      <c r="M159" s="877"/>
      <c r="N159" s="1163"/>
      <c r="O159" s="877"/>
      <c r="P159" s="1163"/>
      <c r="Q159" s="877"/>
      <c r="R159" s="1163"/>
      <c r="S159" s="877"/>
      <c r="T159" s="1163"/>
      <c r="U159" s="877"/>
      <c r="V159" s="1163"/>
      <c r="W159" s="877"/>
      <c r="X159" s="1163"/>
      <c r="Y159" s="877"/>
      <c r="Z159" s="1163"/>
      <c r="AA159" s="877"/>
      <c r="AB159" s="1163"/>
      <c r="AC159" s="877"/>
      <c r="AD159" s="1163"/>
      <c r="AE159" s="877"/>
      <c r="AF159" s="1163"/>
      <c r="AG159" s="877"/>
      <c r="AH159" s="1163"/>
      <c r="AI159" s="877"/>
      <c r="AJ159" s="1163"/>
      <c r="AK159" s="1164"/>
      <c r="AL159" s="1163"/>
      <c r="AM159" s="1164"/>
      <c r="AN159" s="1166"/>
      <c r="AO159" s="1920"/>
      <c r="AP159" s="878"/>
      <c r="AQ159" s="1992"/>
      <c r="AR159" s="1992"/>
      <c r="AS159" s="877"/>
      <c r="AT159" s="1163"/>
      <c r="AU159" s="877"/>
      <c r="AV159" s="1163"/>
      <c r="AW159" s="877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8079" t="s">
        <v>1050</v>
      </c>
      <c r="B160" s="8080"/>
      <c r="C160" s="1181">
        <f>SUM(D160+E160)</f>
        <v>0</v>
      </c>
      <c r="D160" s="2144">
        <f>SUM(F160+H160+J160+N160+L160+P160+R160+T160+V160+X160+Z160+AB160+AD160+AF160+AH160+AJ160+AL160+AN160)</f>
        <v>0</v>
      </c>
      <c r="E160" s="1162">
        <f>SUM(G160+I160+K160+M160+O160+Q160+S160+U160+W160+Y160+AA160+AC160+AE160+AG160+AI160+AK160+AM160+AO160)</f>
        <v>0</v>
      </c>
      <c r="F160" s="1170"/>
      <c r="G160" s="1171"/>
      <c r="H160" s="1170"/>
      <c r="I160" s="1171"/>
      <c r="J160" s="1170"/>
      <c r="K160" s="1174"/>
      <c r="L160" s="1170"/>
      <c r="M160" s="1174"/>
      <c r="N160" s="1170"/>
      <c r="O160" s="1174"/>
      <c r="P160" s="1170"/>
      <c r="Q160" s="1174"/>
      <c r="R160" s="1170"/>
      <c r="S160" s="1174"/>
      <c r="T160" s="1170"/>
      <c r="U160" s="1174"/>
      <c r="V160" s="1170"/>
      <c r="W160" s="1174"/>
      <c r="X160" s="1170"/>
      <c r="Y160" s="1174"/>
      <c r="Z160" s="1170"/>
      <c r="AA160" s="1174"/>
      <c r="AB160" s="1170"/>
      <c r="AC160" s="1174"/>
      <c r="AD160" s="1170"/>
      <c r="AE160" s="1174"/>
      <c r="AF160" s="1170"/>
      <c r="AG160" s="1174"/>
      <c r="AH160" s="1170"/>
      <c r="AI160" s="1174"/>
      <c r="AJ160" s="1170"/>
      <c r="AK160" s="1171"/>
      <c r="AL160" s="1170"/>
      <c r="AM160" s="1171"/>
      <c r="AN160" s="1175"/>
      <c r="AO160" s="1176"/>
      <c r="AP160" s="1221"/>
      <c r="AQ160" s="1219"/>
      <c r="AR160" s="1219"/>
      <c r="AS160" s="1174"/>
      <c r="AT160" s="1170"/>
      <c r="AU160" s="1174"/>
      <c r="AV160" s="1163"/>
      <c r="AW160" s="877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>
      <c r="A161" s="8123" t="s">
        <v>1052</v>
      </c>
      <c r="B161" s="8124"/>
      <c r="C161" s="1167">
        <f t="shared" si="46"/>
        <v>0</v>
      </c>
      <c r="D161" s="2157">
        <f>SUM(F161+H161+J161+L161+N161+P161+R161+T161+V161+X161+Z161+AB161+AD161+AF161+AH161+AJ161+AL161+AN161)</f>
        <v>0</v>
      </c>
      <c r="E161" s="2145">
        <f>SUM(G161+I161+K161+M161+O161+Q161+S161+U161+W161+Y161+AA161+AC161+AE161+AG161+AI161+AK161+AM161+AO161)</f>
        <v>0</v>
      </c>
      <c r="F161" s="1179"/>
      <c r="G161" s="1183"/>
      <c r="H161" s="1179"/>
      <c r="I161" s="1183"/>
      <c r="J161" s="1179"/>
      <c r="K161" s="1110"/>
      <c r="L161" s="1179"/>
      <c r="M161" s="1110"/>
      <c r="N161" s="1179"/>
      <c r="O161" s="1110"/>
      <c r="P161" s="1179"/>
      <c r="Q161" s="1110"/>
      <c r="R161" s="1179"/>
      <c r="S161" s="1110"/>
      <c r="T161" s="1179"/>
      <c r="U161" s="1110"/>
      <c r="V161" s="1179"/>
      <c r="W161" s="1110"/>
      <c r="X161" s="1179"/>
      <c r="Y161" s="1110"/>
      <c r="Z161" s="1179"/>
      <c r="AA161" s="1110"/>
      <c r="AB161" s="1179"/>
      <c r="AC161" s="1110"/>
      <c r="AD161" s="1179"/>
      <c r="AE161" s="1110"/>
      <c r="AF161" s="1179"/>
      <c r="AG161" s="1110"/>
      <c r="AH161" s="1179"/>
      <c r="AI161" s="1110"/>
      <c r="AJ161" s="1179"/>
      <c r="AK161" s="1110"/>
      <c r="AL161" s="1179"/>
      <c r="AM161" s="1110"/>
      <c r="AN161" s="1186"/>
      <c r="AO161" s="1215"/>
      <c r="AP161" s="1216"/>
      <c r="AQ161" s="1109"/>
      <c r="AR161" s="1109"/>
      <c r="AS161" s="1110"/>
      <c r="AT161" s="1179"/>
      <c r="AU161" s="1110"/>
      <c r="AV161" s="1179"/>
      <c r="AW161" s="1110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>
      <c r="A162" s="7670" t="s">
        <v>77</v>
      </c>
      <c r="B162" s="7717"/>
      <c r="C162" s="2453">
        <f t="shared" ref="C162:AS162" si="49">SUM(C151:C161)</f>
        <v>0</v>
      </c>
      <c r="D162" s="186">
        <f t="shared" si="49"/>
        <v>0</v>
      </c>
      <c r="E162" s="2505">
        <f t="shared" si="49"/>
        <v>0</v>
      </c>
      <c r="F162" s="2530">
        <f t="shared" si="49"/>
        <v>0</v>
      </c>
      <c r="G162" s="2553">
        <f t="shared" si="49"/>
        <v>0</v>
      </c>
      <c r="H162" s="2530">
        <f t="shared" si="49"/>
        <v>0</v>
      </c>
      <c r="I162" s="2553">
        <f t="shared" si="49"/>
        <v>0</v>
      </c>
      <c r="J162" s="1979">
        <f t="shared" si="49"/>
        <v>0</v>
      </c>
      <c r="K162" s="2124">
        <f t="shared" si="49"/>
        <v>0</v>
      </c>
      <c r="L162" s="1979">
        <f t="shared" si="49"/>
        <v>0</v>
      </c>
      <c r="M162" s="2124">
        <f t="shared" si="49"/>
        <v>0</v>
      </c>
      <c r="N162" s="1979">
        <f t="shared" ref="N162:O162" si="50">SUM(N151:N161)</f>
        <v>0</v>
      </c>
      <c r="O162" s="2124">
        <f t="shared" si="50"/>
        <v>0</v>
      </c>
      <c r="P162" s="1979">
        <f t="shared" si="49"/>
        <v>0</v>
      </c>
      <c r="Q162" s="2124">
        <f t="shared" si="49"/>
        <v>0</v>
      </c>
      <c r="R162" s="1979">
        <f t="shared" si="49"/>
        <v>0</v>
      </c>
      <c r="S162" s="2124">
        <f t="shared" si="49"/>
        <v>0</v>
      </c>
      <c r="T162" s="1979">
        <f t="shared" si="49"/>
        <v>0</v>
      </c>
      <c r="U162" s="2124">
        <f t="shared" si="49"/>
        <v>0</v>
      </c>
      <c r="V162" s="1979">
        <f t="shared" si="49"/>
        <v>0</v>
      </c>
      <c r="W162" s="2124">
        <f t="shared" si="49"/>
        <v>0</v>
      </c>
      <c r="X162" s="1979">
        <f t="shared" si="49"/>
        <v>0</v>
      </c>
      <c r="Y162" s="2124">
        <f t="shared" si="49"/>
        <v>0</v>
      </c>
      <c r="Z162" s="1979">
        <f t="shared" si="49"/>
        <v>0</v>
      </c>
      <c r="AA162" s="2124">
        <f t="shared" si="49"/>
        <v>0</v>
      </c>
      <c r="AB162" s="1979">
        <f t="shared" si="49"/>
        <v>0</v>
      </c>
      <c r="AC162" s="2124">
        <f t="shared" si="49"/>
        <v>0</v>
      </c>
      <c r="AD162" s="1979">
        <f t="shared" si="49"/>
        <v>0</v>
      </c>
      <c r="AE162" s="2124">
        <f t="shared" si="49"/>
        <v>0</v>
      </c>
      <c r="AF162" s="1979">
        <f t="shared" si="49"/>
        <v>0</v>
      </c>
      <c r="AG162" s="2124">
        <f t="shared" si="49"/>
        <v>0</v>
      </c>
      <c r="AH162" s="1979">
        <f t="shared" si="49"/>
        <v>0</v>
      </c>
      <c r="AI162" s="2124">
        <f t="shared" si="49"/>
        <v>0</v>
      </c>
      <c r="AJ162" s="1979">
        <f t="shared" si="49"/>
        <v>0</v>
      </c>
      <c r="AK162" s="2124">
        <f t="shared" si="49"/>
        <v>0</v>
      </c>
      <c r="AL162" s="1979">
        <f t="shared" si="49"/>
        <v>0</v>
      </c>
      <c r="AM162" s="2124">
        <f t="shared" si="49"/>
        <v>0</v>
      </c>
      <c r="AN162" s="2059">
        <f t="shared" si="49"/>
        <v>0</v>
      </c>
      <c r="AO162" s="2308">
        <f t="shared" si="49"/>
        <v>0</v>
      </c>
      <c r="AP162" s="2553">
        <f t="shared" si="49"/>
        <v>0</v>
      </c>
      <c r="AQ162" s="2552">
        <f t="shared" si="49"/>
        <v>0</v>
      </c>
      <c r="AR162" s="2552">
        <f t="shared" si="49"/>
        <v>0</v>
      </c>
      <c r="AS162" s="2553">
        <f t="shared" si="49"/>
        <v>0</v>
      </c>
      <c r="AT162" s="2036">
        <f>SUM(AT151:AT161)</f>
        <v>0</v>
      </c>
      <c r="AU162" s="2036">
        <f>SUM(AU151:AU161)</f>
        <v>0</v>
      </c>
      <c r="AV162" s="2552">
        <f>SUM(AV159:AV161)+AV157</f>
        <v>0</v>
      </c>
      <c r="AW162" s="2552">
        <f>SUM(AW159:AW161)+AW157</f>
        <v>0</v>
      </c>
    </row>
    <row r="163" spans="1:98" s="5" customFormat="1" ht="18" customHeight="1">
      <c r="A163" s="2489" t="s">
        <v>1350</v>
      </c>
      <c r="B163" s="2159"/>
      <c r="C163" s="2159"/>
      <c r="D163" s="2159"/>
      <c r="E163" s="2159"/>
      <c r="F163" s="2569"/>
      <c r="G163" s="2569"/>
      <c r="H163" s="2569"/>
      <c r="I163" s="2569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7909" t="s">
        <v>220</v>
      </c>
      <c r="B164" s="7668" t="s">
        <v>27</v>
      </c>
      <c r="C164" s="7759" t="s">
        <v>193</v>
      </c>
      <c r="D164" s="7841"/>
      <c r="E164" s="7760"/>
      <c r="F164" s="7701" t="s">
        <v>101</v>
      </c>
      <c r="G164" s="7968"/>
      <c r="H164" s="7968"/>
      <c r="I164" s="7968"/>
      <c r="J164" s="7968"/>
      <c r="K164" s="7968"/>
      <c r="L164" s="7968"/>
      <c r="M164" s="7968"/>
      <c r="N164" s="7968"/>
      <c r="O164" s="7968"/>
      <c r="P164" s="7968"/>
      <c r="Q164" s="7968"/>
      <c r="R164" s="7968"/>
      <c r="S164" s="7968"/>
      <c r="T164" s="7968"/>
      <c r="U164" s="7968"/>
      <c r="V164" s="7968"/>
      <c r="W164" s="7968"/>
      <c r="X164" s="7968"/>
      <c r="Y164" s="7968"/>
      <c r="Z164" s="7968"/>
      <c r="AA164" s="7968"/>
      <c r="AB164" s="7968"/>
      <c r="AC164" s="7968"/>
      <c r="AD164" s="7968"/>
      <c r="AE164" s="7968"/>
      <c r="AF164" s="7968"/>
      <c r="AG164" s="7968"/>
      <c r="AH164" s="7968"/>
      <c r="AI164" s="7968"/>
      <c r="AJ164" s="7968"/>
      <c r="AK164" s="7968"/>
      <c r="AL164" s="7968"/>
      <c r="AM164" s="7968"/>
      <c r="AN164" s="7968"/>
      <c r="AO164" s="7703"/>
      <c r="AP164" s="7682" t="s">
        <v>609</v>
      </c>
      <c r="AQ164" s="7699" t="s">
        <v>462</v>
      </c>
      <c r="AR164" s="7682"/>
      <c r="AS164" s="8125" t="s">
        <v>36</v>
      </c>
      <c r="AT164" s="8092" t="s">
        <v>37</v>
      </c>
      <c r="AU164" s="8022" t="s">
        <v>34</v>
      </c>
      <c r="AV164" s="7971" t="s">
        <v>35</v>
      </c>
    </row>
    <row r="165" spans="1:98">
      <c r="A165" s="7910"/>
      <c r="B165" s="7989"/>
      <c r="C165" s="7984"/>
      <c r="D165" s="7983"/>
      <c r="E165" s="8076"/>
      <c r="F165" s="7670" t="s">
        <v>348</v>
      </c>
      <c r="G165" s="7717"/>
      <c r="H165" s="7670" t="s">
        <v>331</v>
      </c>
      <c r="I165" s="7717"/>
      <c r="J165" s="7670" t="s">
        <v>94</v>
      </c>
      <c r="K165" s="7717"/>
      <c r="L165" s="7670" t="s">
        <v>1219</v>
      </c>
      <c r="M165" s="7717"/>
      <c r="N165" s="7670" t="s">
        <v>1220</v>
      </c>
      <c r="O165" s="7717"/>
      <c r="P165" s="7670" t="s">
        <v>45</v>
      </c>
      <c r="Q165" s="7717"/>
      <c r="R165" s="7701" t="s">
        <v>46</v>
      </c>
      <c r="S165" s="7924"/>
      <c r="T165" s="7701" t="s">
        <v>47</v>
      </c>
      <c r="U165" s="7924"/>
      <c r="V165" s="7701" t="s">
        <v>48</v>
      </c>
      <c r="W165" s="7924"/>
      <c r="X165" s="7701" t="s">
        <v>49</v>
      </c>
      <c r="Y165" s="7924"/>
      <c r="Z165" s="7701" t="s">
        <v>50</v>
      </c>
      <c r="AA165" s="7924"/>
      <c r="AB165" s="7701" t="s">
        <v>51</v>
      </c>
      <c r="AC165" s="7924"/>
      <c r="AD165" s="7701" t="s">
        <v>52</v>
      </c>
      <c r="AE165" s="7924"/>
      <c r="AF165" s="7701" t="s">
        <v>53</v>
      </c>
      <c r="AG165" s="7924"/>
      <c r="AH165" s="7701" t="s">
        <v>54</v>
      </c>
      <c r="AI165" s="7924"/>
      <c r="AJ165" s="7701" t="s">
        <v>55</v>
      </c>
      <c r="AK165" s="7924"/>
      <c r="AL165" s="7701" t="s">
        <v>56</v>
      </c>
      <c r="AM165" s="7924"/>
      <c r="AN165" s="7701" t="s">
        <v>57</v>
      </c>
      <c r="AO165" s="7703"/>
      <c r="AP165" s="7653"/>
      <c r="AQ165" s="7962"/>
      <c r="AR165" s="7964"/>
      <c r="AS165" s="8126"/>
      <c r="AT165" s="8093"/>
      <c r="AU165" s="8023"/>
      <c r="AV165" s="7972"/>
    </row>
    <row r="166" spans="1:98" ht="26.25" customHeight="1">
      <c r="A166" s="7961"/>
      <c r="B166" s="7967"/>
      <c r="C166" s="2024" t="s">
        <v>79</v>
      </c>
      <c r="D166" s="2255" t="s">
        <v>58</v>
      </c>
      <c r="E166" s="129" t="s">
        <v>59</v>
      </c>
      <c r="F166" s="1990" t="s">
        <v>528</v>
      </c>
      <c r="G166" s="1980" t="s">
        <v>763</v>
      </c>
      <c r="H166" s="2001" t="s">
        <v>528</v>
      </c>
      <c r="I166" s="1997" t="s">
        <v>763</v>
      </c>
      <c r="J166" s="1990" t="s">
        <v>528</v>
      </c>
      <c r="K166" s="1980" t="s">
        <v>763</v>
      </c>
      <c r="L166" s="1990" t="s">
        <v>528</v>
      </c>
      <c r="M166" s="1980" t="s">
        <v>763</v>
      </c>
      <c r="N166" s="1990" t="s">
        <v>528</v>
      </c>
      <c r="O166" s="1980" t="s">
        <v>763</v>
      </c>
      <c r="P166" s="1990" t="s">
        <v>528</v>
      </c>
      <c r="Q166" s="1980" t="s">
        <v>763</v>
      </c>
      <c r="R166" s="2001" t="s">
        <v>528</v>
      </c>
      <c r="S166" s="1997" t="s">
        <v>763</v>
      </c>
      <c r="T166" s="2001" t="s">
        <v>528</v>
      </c>
      <c r="U166" s="1997" t="s">
        <v>763</v>
      </c>
      <c r="V166" s="1990" t="s">
        <v>528</v>
      </c>
      <c r="W166" s="1980" t="s">
        <v>763</v>
      </c>
      <c r="X166" s="2001" t="s">
        <v>528</v>
      </c>
      <c r="Y166" s="1997" t="s">
        <v>763</v>
      </c>
      <c r="Z166" s="2001" t="s">
        <v>528</v>
      </c>
      <c r="AA166" s="1997" t="s">
        <v>763</v>
      </c>
      <c r="AB166" s="1990" t="s">
        <v>528</v>
      </c>
      <c r="AC166" s="1980" t="s">
        <v>763</v>
      </c>
      <c r="AD166" s="1990" t="s">
        <v>528</v>
      </c>
      <c r="AE166" s="1980" t="s">
        <v>763</v>
      </c>
      <c r="AF166" s="2001" t="s">
        <v>528</v>
      </c>
      <c r="AG166" s="1997" t="s">
        <v>763</v>
      </c>
      <c r="AH166" s="2001" t="s">
        <v>528</v>
      </c>
      <c r="AI166" s="1997" t="s">
        <v>763</v>
      </c>
      <c r="AJ166" s="1990" t="s">
        <v>528</v>
      </c>
      <c r="AK166" s="1980" t="s">
        <v>763</v>
      </c>
      <c r="AL166" s="2001" t="s">
        <v>528</v>
      </c>
      <c r="AM166" s="1997" t="s">
        <v>763</v>
      </c>
      <c r="AN166" s="1990" t="s">
        <v>528</v>
      </c>
      <c r="AO166" s="1972" t="s">
        <v>763</v>
      </c>
      <c r="AP166" s="7964"/>
      <c r="AQ166" s="1995" t="s">
        <v>467</v>
      </c>
      <c r="AR166" s="1980" t="s">
        <v>468</v>
      </c>
      <c r="AS166" s="8127"/>
      <c r="AT166" s="8094"/>
      <c r="AU166" s="8024"/>
      <c r="AV166" s="7973"/>
    </row>
    <row r="167" spans="1:98">
      <c r="A167" s="8038" t="s">
        <v>1351</v>
      </c>
      <c r="B167" s="2570" t="s">
        <v>98</v>
      </c>
      <c r="C167" s="2571">
        <f t="shared" ref="C167:C176" si="51">SUM(D167+E167)</f>
        <v>0</v>
      </c>
      <c r="D167" s="832">
        <f t="shared" ref="D167:D175" si="52">SUM(F167+H167+J167+L167+N167+P167+R167+T167+V167+X167+Z167+AB167+AD167+AF167+AH167+AJ167+AL167+AN167)</f>
        <v>0</v>
      </c>
      <c r="E167" s="2143">
        <f t="shared" ref="E167:E175" si="53">SUM(G167+I167+K167+M167+O167+Q167+S167+U167+W167+Y167+AA167+AC167+AE167+AG167+AI167+AK167+AM167+AO167)</f>
        <v>0</v>
      </c>
      <c r="F167" s="2257"/>
      <c r="G167" s="2327"/>
      <c r="H167" s="2257"/>
      <c r="I167" s="2327"/>
      <c r="J167" s="2257"/>
      <c r="K167" s="2328"/>
      <c r="L167" s="2257"/>
      <c r="M167" s="2328"/>
      <c r="N167" s="2257"/>
      <c r="O167" s="2328"/>
      <c r="P167" s="2257"/>
      <c r="Q167" s="2328"/>
      <c r="R167" s="2257"/>
      <c r="S167" s="2328"/>
      <c r="T167" s="2257"/>
      <c r="U167" s="2328"/>
      <c r="V167" s="2257"/>
      <c r="W167" s="2328"/>
      <c r="X167" s="2257"/>
      <c r="Y167" s="2328"/>
      <c r="Z167" s="2257"/>
      <c r="AA167" s="2328"/>
      <c r="AB167" s="2257"/>
      <c r="AC167" s="2328"/>
      <c r="AD167" s="2257"/>
      <c r="AE167" s="2328"/>
      <c r="AF167" s="2257"/>
      <c r="AG167" s="2328"/>
      <c r="AH167" s="2257"/>
      <c r="AI167" s="2328"/>
      <c r="AJ167" s="2257"/>
      <c r="AK167" s="2328"/>
      <c r="AL167" s="2257"/>
      <c r="AM167" s="2328"/>
      <c r="AN167" s="2267"/>
      <c r="AO167" s="1931"/>
      <c r="AP167" s="2327"/>
      <c r="AQ167" s="2258"/>
      <c r="AR167" s="2327"/>
      <c r="AS167" s="2257"/>
      <c r="AT167" s="2572"/>
      <c r="AU167" s="2573"/>
      <c r="AV167" s="2321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>
      <c r="A168" s="8039"/>
      <c r="B168" s="1338" t="s">
        <v>65</v>
      </c>
      <c r="C168" s="1167">
        <f t="shared" si="51"/>
        <v>0</v>
      </c>
      <c r="D168" s="2157">
        <f t="shared" si="52"/>
        <v>0</v>
      </c>
      <c r="E168" s="1169">
        <f t="shared" si="53"/>
        <v>0</v>
      </c>
      <c r="F168" s="1179"/>
      <c r="G168" s="1183"/>
      <c r="H168" s="1179"/>
      <c r="I168" s="1183"/>
      <c r="J168" s="1179"/>
      <c r="K168" s="1110"/>
      <c r="L168" s="1179"/>
      <c r="M168" s="1110"/>
      <c r="N168" s="1179"/>
      <c r="O168" s="1110"/>
      <c r="P168" s="1179"/>
      <c r="Q168" s="1110"/>
      <c r="R168" s="1179"/>
      <c r="S168" s="1110"/>
      <c r="T168" s="1179"/>
      <c r="U168" s="1110"/>
      <c r="V168" s="1179"/>
      <c r="W168" s="1110"/>
      <c r="X168" s="1179"/>
      <c r="Y168" s="1110"/>
      <c r="Z168" s="1179"/>
      <c r="AA168" s="1110"/>
      <c r="AB168" s="1179"/>
      <c r="AC168" s="1110"/>
      <c r="AD168" s="1179"/>
      <c r="AE168" s="1110"/>
      <c r="AF168" s="1179"/>
      <c r="AG168" s="1110"/>
      <c r="AH168" s="1179"/>
      <c r="AI168" s="1110"/>
      <c r="AJ168" s="1179"/>
      <c r="AK168" s="1110"/>
      <c r="AL168" s="1179"/>
      <c r="AM168" s="1110"/>
      <c r="AN168" s="1186"/>
      <c r="AO168" s="1215"/>
      <c r="AP168" s="1183"/>
      <c r="AQ168" s="1184"/>
      <c r="AR168" s="1183"/>
      <c r="AS168" s="1179"/>
      <c r="AT168" s="1185"/>
      <c r="AU168" s="2574"/>
      <c r="AV168" s="1285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>
      <c r="A169" s="8040" t="s">
        <v>1352</v>
      </c>
      <c r="B169" s="2570" t="s">
        <v>98</v>
      </c>
      <c r="C169" s="2571">
        <f t="shared" si="51"/>
        <v>0</v>
      </c>
      <c r="D169" s="832">
        <f t="shared" si="52"/>
        <v>0</v>
      </c>
      <c r="E169" s="2143">
        <f t="shared" si="53"/>
        <v>0</v>
      </c>
      <c r="F169" s="2257"/>
      <c r="G169" s="2327"/>
      <c r="H169" s="2257"/>
      <c r="I169" s="2327"/>
      <c r="J169" s="2257"/>
      <c r="K169" s="2328"/>
      <c r="L169" s="2257"/>
      <c r="M169" s="2328"/>
      <c r="N169" s="2257"/>
      <c r="O169" s="2328"/>
      <c r="P169" s="2257"/>
      <c r="Q169" s="2328"/>
      <c r="R169" s="2257"/>
      <c r="S169" s="2328"/>
      <c r="T169" s="2257"/>
      <c r="U169" s="2328"/>
      <c r="V169" s="2257"/>
      <c r="W169" s="2328"/>
      <c r="X169" s="2257"/>
      <c r="Y169" s="2328"/>
      <c r="Z169" s="2257"/>
      <c r="AA169" s="2328"/>
      <c r="AB169" s="2257"/>
      <c r="AC169" s="2328"/>
      <c r="AD169" s="2257"/>
      <c r="AE169" s="2328"/>
      <c r="AF169" s="2257"/>
      <c r="AG169" s="2328"/>
      <c r="AH169" s="2257"/>
      <c r="AI169" s="2328"/>
      <c r="AJ169" s="2257"/>
      <c r="AK169" s="2328"/>
      <c r="AL169" s="2257"/>
      <c r="AM169" s="2328"/>
      <c r="AN169" s="2267"/>
      <c r="AO169" s="1931"/>
      <c r="AP169" s="2327"/>
      <c r="AQ169" s="2258"/>
      <c r="AR169" s="2327"/>
      <c r="AS169" s="2257"/>
      <c r="AT169" s="2572"/>
      <c r="AU169" s="2573"/>
      <c r="AV169" s="2321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>
      <c r="A170" s="8041"/>
      <c r="B170" s="2576" t="s">
        <v>65</v>
      </c>
      <c r="C170" s="1153">
        <f t="shared" si="51"/>
        <v>0</v>
      </c>
      <c r="D170" s="2144">
        <f t="shared" si="52"/>
        <v>0</v>
      </c>
      <c r="E170" s="1162">
        <f t="shared" si="53"/>
        <v>0</v>
      </c>
      <c r="F170" s="1163"/>
      <c r="G170" s="1164"/>
      <c r="H170" s="1163"/>
      <c r="I170" s="1164"/>
      <c r="J170" s="1163"/>
      <c r="K170" s="877"/>
      <c r="L170" s="1163"/>
      <c r="M170" s="877"/>
      <c r="N170" s="1163"/>
      <c r="O170" s="877"/>
      <c r="P170" s="1163"/>
      <c r="Q170" s="877"/>
      <c r="R170" s="1163"/>
      <c r="S170" s="877"/>
      <c r="T170" s="1163"/>
      <c r="U170" s="877"/>
      <c r="V170" s="1163"/>
      <c r="W170" s="877"/>
      <c r="X170" s="1163"/>
      <c r="Y170" s="877"/>
      <c r="Z170" s="1163"/>
      <c r="AA170" s="877"/>
      <c r="AB170" s="1163"/>
      <c r="AC170" s="877"/>
      <c r="AD170" s="1163"/>
      <c r="AE170" s="877"/>
      <c r="AF170" s="1163"/>
      <c r="AG170" s="877"/>
      <c r="AH170" s="1163"/>
      <c r="AI170" s="877"/>
      <c r="AJ170" s="1163"/>
      <c r="AK170" s="877"/>
      <c r="AL170" s="1163"/>
      <c r="AM170" s="877"/>
      <c r="AN170" s="1166"/>
      <c r="AO170" s="1920"/>
      <c r="AP170" s="1164"/>
      <c r="AQ170" s="1165"/>
      <c r="AR170" s="1164"/>
      <c r="AS170" s="1163"/>
      <c r="AT170" s="876"/>
      <c r="AU170" s="2577"/>
      <c r="AV170" s="2323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>
      <c r="A171" s="8042"/>
      <c r="B171" s="1338" t="s">
        <v>1049</v>
      </c>
      <c r="C171" s="1167">
        <f t="shared" si="51"/>
        <v>0</v>
      </c>
      <c r="D171" s="2157">
        <f t="shared" si="52"/>
        <v>0</v>
      </c>
      <c r="E171" s="1169">
        <f t="shared" si="53"/>
        <v>0</v>
      </c>
      <c r="F171" s="1179"/>
      <c r="G171" s="1183"/>
      <c r="H171" s="1179"/>
      <c r="I171" s="1183"/>
      <c r="J171" s="1179"/>
      <c r="K171" s="1110"/>
      <c r="L171" s="1179"/>
      <c r="M171" s="1110"/>
      <c r="N171" s="1179"/>
      <c r="O171" s="1110"/>
      <c r="P171" s="1179"/>
      <c r="Q171" s="1110"/>
      <c r="R171" s="1179"/>
      <c r="S171" s="1110"/>
      <c r="T171" s="1179"/>
      <c r="U171" s="1110"/>
      <c r="V171" s="1179"/>
      <c r="W171" s="1110"/>
      <c r="X171" s="1179"/>
      <c r="Y171" s="1110"/>
      <c r="Z171" s="1179"/>
      <c r="AA171" s="1110"/>
      <c r="AB171" s="1179"/>
      <c r="AC171" s="1110"/>
      <c r="AD171" s="1179"/>
      <c r="AE171" s="1110"/>
      <c r="AF171" s="1179"/>
      <c r="AG171" s="1110"/>
      <c r="AH171" s="1179"/>
      <c r="AI171" s="1110"/>
      <c r="AJ171" s="1179"/>
      <c r="AK171" s="1110"/>
      <c r="AL171" s="1179"/>
      <c r="AM171" s="1110"/>
      <c r="AN171" s="1186"/>
      <c r="AO171" s="1215"/>
      <c r="AP171" s="1183"/>
      <c r="AQ171" s="1184"/>
      <c r="AR171" s="1183"/>
      <c r="AS171" s="1179"/>
      <c r="AT171" s="1185"/>
      <c r="AU171" s="2574"/>
      <c r="AV171" s="1285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>
      <c r="A172" s="7837" t="s">
        <v>1353</v>
      </c>
      <c r="B172" s="2570" t="s">
        <v>98</v>
      </c>
      <c r="C172" s="2571">
        <f t="shared" si="51"/>
        <v>0</v>
      </c>
      <c r="D172" s="832">
        <f t="shared" si="52"/>
        <v>0</v>
      </c>
      <c r="E172" s="2143">
        <f t="shared" si="53"/>
        <v>0</v>
      </c>
      <c r="F172" s="2257"/>
      <c r="G172" s="2327"/>
      <c r="H172" s="2257"/>
      <c r="I172" s="2327"/>
      <c r="J172" s="2257"/>
      <c r="K172" s="2328"/>
      <c r="L172" s="2257"/>
      <c r="M172" s="2328"/>
      <c r="N172" s="2257"/>
      <c r="O172" s="2328"/>
      <c r="P172" s="2257"/>
      <c r="Q172" s="2328"/>
      <c r="R172" s="2257"/>
      <c r="S172" s="2328"/>
      <c r="T172" s="2257"/>
      <c r="U172" s="2328"/>
      <c r="V172" s="2257"/>
      <c r="W172" s="2328"/>
      <c r="X172" s="2257"/>
      <c r="Y172" s="2327"/>
      <c r="Z172" s="2257"/>
      <c r="AA172" s="2328"/>
      <c r="AB172" s="2257"/>
      <c r="AC172" s="2328"/>
      <c r="AD172" s="2257"/>
      <c r="AE172" s="2328"/>
      <c r="AF172" s="2257"/>
      <c r="AG172" s="2328"/>
      <c r="AH172" s="2257"/>
      <c r="AI172" s="2328"/>
      <c r="AJ172" s="2257"/>
      <c r="AK172" s="2328"/>
      <c r="AL172" s="2257"/>
      <c r="AM172" s="2328"/>
      <c r="AN172" s="2267"/>
      <c r="AO172" s="1931"/>
      <c r="AP172" s="2327"/>
      <c r="AQ172" s="2258"/>
      <c r="AR172" s="2327"/>
      <c r="AS172" s="2257"/>
      <c r="AT172" s="2572"/>
      <c r="AU172" s="2573"/>
      <c r="AV172" s="2321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>
      <c r="A173" s="7835"/>
      <c r="B173" s="1338" t="s">
        <v>65</v>
      </c>
      <c r="C173" s="1153">
        <f t="shared" si="51"/>
        <v>0</v>
      </c>
      <c r="D173" s="2157">
        <f t="shared" si="52"/>
        <v>0</v>
      </c>
      <c r="E173" s="1169">
        <f t="shared" si="53"/>
        <v>0</v>
      </c>
      <c r="F173" s="1179"/>
      <c r="G173" s="1183"/>
      <c r="H173" s="1179"/>
      <c r="I173" s="1183"/>
      <c r="J173" s="1179"/>
      <c r="K173" s="1110"/>
      <c r="L173" s="1179"/>
      <c r="M173" s="1110"/>
      <c r="N173" s="1179"/>
      <c r="O173" s="1110"/>
      <c r="P173" s="1179"/>
      <c r="Q173" s="1110"/>
      <c r="R173" s="1179"/>
      <c r="S173" s="1110"/>
      <c r="T173" s="1179"/>
      <c r="U173" s="1110"/>
      <c r="V173" s="1179"/>
      <c r="W173" s="1110"/>
      <c r="X173" s="1179"/>
      <c r="Y173" s="1110"/>
      <c r="Z173" s="1179"/>
      <c r="AA173" s="1110"/>
      <c r="AB173" s="1179"/>
      <c r="AC173" s="1110"/>
      <c r="AD173" s="1179"/>
      <c r="AE173" s="1110"/>
      <c r="AF173" s="1179"/>
      <c r="AG173" s="1110"/>
      <c r="AH173" s="1179"/>
      <c r="AI173" s="1110"/>
      <c r="AJ173" s="1179"/>
      <c r="AK173" s="1110"/>
      <c r="AL173" s="1179"/>
      <c r="AM173" s="1110"/>
      <c r="AN173" s="1186"/>
      <c r="AO173" s="1215"/>
      <c r="AP173" s="1183"/>
      <c r="AQ173" s="1184"/>
      <c r="AR173" s="1183"/>
      <c r="AS173" s="1179"/>
      <c r="AT173" s="1185"/>
      <c r="AU173" s="2574"/>
      <c r="AV173" s="1285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>
      <c r="A174" s="7837" t="s">
        <v>1354</v>
      </c>
      <c r="B174" s="2570" t="s">
        <v>98</v>
      </c>
      <c r="C174" s="2571">
        <f t="shared" si="51"/>
        <v>0</v>
      </c>
      <c r="D174" s="832">
        <f>SUM(F174+H174+J174+L174+N174+P174+R174+T174+V174+X174+Z174+AB174+AD174+AF174+AH174+AJ174+AL174+AN174)</f>
        <v>0</v>
      </c>
      <c r="E174" s="2143">
        <f>SUM(G174+I174+K174+M174+O174+Q174+S174+U174+W174+Y174+AA174+AC174+AE174+AG174+AI174+AK174+AM174+AO174)</f>
        <v>0</v>
      </c>
      <c r="F174" s="2257"/>
      <c r="G174" s="2327"/>
      <c r="H174" s="2257"/>
      <c r="I174" s="2327"/>
      <c r="J174" s="2257"/>
      <c r="K174" s="2328"/>
      <c r="L174" s="2257"/>
      <c r="M174" s="2328"/>
      <c r="N174" s="2257"/>
      <c r="O174" s="2328"/>
      <c r="P174" s="2257"/>
      <c r="Q174" s="2328"/>
      <c r="R174" s="2257"/>
      <c r="S174" s="2328"/>
      <c r="T174" s="2257"/>
      <c r="U174" s="2328"/>
      <c r="V174" s="2257"/>
      <c r="W174" s="2328"/>
      <c r="X174" s="1926"/>
      <c r="Y174" s="748"/>
      <c r="Z174" s="1926"/>
      <c r="AA174" s="748"/>
      <c r="AB174" s="1926"/>
      <c r="AC174" s="748"/>
      <c r="AD174" s="1926"/>
      <c r="AE174" s="748"/>
      <c r="AF174" s="1926"/>
      <c r="AG174" s="748"/>
      <c r="AH174" s="1926"/>
      <c r="AI174" s="748"/>
      <c r="AJ174" s="1926"/>
      <c r="AK174" s="748"/>
      <c r="AL174" s="1926"/>
      <c r="AM174" s="748"/>
      <c r="AN174" s="2155"/>
      <c r="AO174" s="785"/>
      <c r="AP174" s="2327"/>
      <c r="AQ174" s="2258"/>
      <c r="AR174" s="2327"/>
      <c r="AS174" s="2257"/>
      <c r="AT174" s="2572"/>
      <c r="AU174" s="2573"/>
      <c r="AV174" s="2321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>
      <c r="A175" s="7835"/>
      <c r="B175" s="1338" t="s">
        <v>65</v>
      </c>
      <c r="C175" s="1153">
        <f t="shared" si="51"/>
        <v>0</v>
      </c>
      <c r="D175" s="2157">
        <f t="shared" si="52"/>
        <v>0</v>
      </c>
      <c r="E175" s="1169">
        <f t="shared" si="53"/>
        <v>0</v>
      </c>
      <c r="F175" s="1179"/>
      <c r="G175" s="1183"/>
      <c r="H175" s="1179"/>
      <c r="I175" s="1183"/>
      <c r="J175" s="1179"/>
      <c r="K175" s="1110"/>
      <c r="L175" s="1179"/>
      <c r="M175" s="1110"/>
      <c r="N175" s="1179"/>
      <c r="O175" s="1110"/>
      <c r="P175" s="1179"/>
      <c r="Q175" s="1110"/>
      <c r="R175" s="1179"/>
      <c r="S175" s="1110"/>
      <c r="T175" s="1179"/>
      <c r="U175" s="1110"/>
      <c r="V175" s="1179"/>
      <c r="W175" s="1110"/>
      <c r="X175" s="638"/>
      <c r="Y175" s="1177"/>
      <c r="Z175" s="1926"/>
      <c r="AA175" s="748"/>
      <c r="AB175" s="1926"/>
      <c r="AC175" s="748"/>
      <c r="AD175" s="1926"/>
      <c r="AE175" s="748"/>
      <c r="AF175" s="1926"/>
      <c r="AG175" s="748"/>
      <c r="AH175" s="1926"/>
      <c r="AI175" s="748"/>
      <c r="AJ175" s="1926"/>
      <c r="AK175" s="748"/>
      <c r="AL175" s="1926"/>
      <c r="AM175" s="748"/>
      <c r="AN175" s="2155"/>
      <c r="AO175" s="785"/>
      <c r="AP175" s="1177"/>
      <c r="AQ175" s="1423"/>
      <c r="AR175" s="1177"/>
      <c r="AS175" s="1926"/>
      <c r="AT175" s="2252"/>
      <c r="AU175" s="2578"/>
      <c r="AV175" s="2579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>
      <c r="A176" s="7697" t="s">
        <v>1355</v>
      </c>
      <c r="B176" s="2570" t="s">
        <v>98</v>
      </c>
      <c r="C176" s="2580">
        <f t="shared" si="51"/>
        <v>0</v>
      </c>
      <c r="D176" s="832">
        <f>SUM(L176+N176+P176+R176+T176+V176+X176+Z176+AB176+AD176+AF176+AH176+AJ176+AL176+AN176)</f>
        <v>0</v>
      </c>
      <c r="E176" s="2349">
        <f>SUM(M176+O176+Q176+S176+U176+W176+Y176+AA176+AC176+AE176+AG176+AI176+AK176+AM176+AO176)</f>
        <v>0</v>
      </c>
      <c r="F176" s="2581"/>
      <c r="G176" s="2199"/>
      <c r="H176" s="2581"/>
      <c r="I176" s="2199"/>
      <c r="J176" s="2581"/>
      <c r="K176" s="2199"/>
      <c r="L176" s="2582"/>
      <c r="M176" s="2195"/>
      <c r="N176" s="2582"/>
      <c r="O176" s="2195"/>
      <c r="P176" s="2005"/>
      <c r="Q176" s="2195"/>
      <c r="R176" s="2005"/>
      <c r="S176" s="2195"/>
      <c r="T176" s="2005"/>
      <c r="U176" s="2195"/>
      <c r="V176" s="2005"/>
      <c r="W176" s="2195"/>
      <c r="X176" s="2005"/>
      <c r="Y176" s="2195"/>
      <c r="Z176" s="2005"/>
      <c r="AA176" s="2195"/>
      <c r="AB176" s="2005"/>
      <c r="AC176" s="2195"/>
      <c r="AD176" s="2005"/>
      <c r="AE176" s="2195"/>
      <c r="AF176" s="2005"/>
      <c r="AG176" s="2195"/>
      <c r="AH176" s="2005"/>
      <c r="AI176" s="2195"/>
      <c r="AJ176" s="2005"/>
      <c r="AK176" s="2195"/>
      <c r="AL176" s="2005"/>
      <c r="AM176" s="2195"/>
      <c r="AN176" s="2350"/>
      <c r="AO176" s="2009"/>
      <c r="AP176" s="2010"/>
      <c r="AQ176" s="2583"/>
      <c r="AR176" s="2010"/>
      <c r="AS176" s="2005"/>
      <c r="AT176" s="2008"/>
      <c r="AU176" s="2584"/>
      <c r="AV176" s="2585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>
      <c r="A177" s="8043"/>
      <c r="B177" s="1338" t="s">
        <v>65</v>
      </c>
      <c r="C177" s="1167">
        <f>SUM(D177+E177)</f>
        <v>0</v>
      </c>
      <c r="D177" s="2157">
        <f>SUM(L177+N177+P177+R177+T177+V177+X177+Z177+AB177+AD177+AF177+AH177+AJ177+AL177+AN177)</f>
        <v>0</v>
      </c>
      <c r="E177" s="1169">
        <f>SUM(M177+O177+Q177+S177+U177+W177+Y177+AA177+AC177+AE177+AG177+AI177+AK177+AM177+AO177)</f>
        <v>0</v>
      </c>
      <c r="F177" s="1303"/>
      <c r="G177" s="1305"/>
      <c r="H177" s="1303"/>
      <c r="I177" s="1305"/>
      <c r="J177" s="1303"/>
      <c r="K177" s="1305"/>
      <c r="L177" s="2586"/>
      <c r="M177" s="1110"/>
      <c r="N177" s="2586"/>
      <c r="O177" s="1110"/>
      <c r="P177" s="1179"/>
      <c r="Q177" s="1110"/>
      <c r="R177" s="1179"/>
      <c r="S177" s="1110"/>
      <c r="T177" s="1179"/>
      <c r="U177" s="1110"/>
      <c r="V177" s="1179"/>
      <c r="W177" s="1110"/>
      <c r="X177" s="1179"/>
      <c r="Y177" s="1110"/>
      <c r="Z177" s="1179"/>
      <c r="AA177" s="1110"/>
      <c r="AB177" s="1179"/>
      <c r="AC177" s="1110"/>
      <c r="AD177" s="1179"/>
      <c r="AE177" s="1110"/>
      <c r="AF177" s="1179"/>
      <c r="AG177" s="1110"/>
      <c r="AH177" s="1179"/>
      <c r="AI177" s="1110"/>
      <c r="AJ177" s="1179"/>
      <c r="AK177" s="1110"/>
      <c r="AL177" s="1179"/>
      <c r="AM177" s="1110"/>
      <c r="AN177" s="1186"/>
      <c r="AO177" s="1215"/>
      <c r="AP177" s="1183"/>
      <c r="AQ177" s="1184"/>
      <c r="AR177" s="1183"/>
      <c r="AS177" s="1179"/>
      <c r="AT177" s="1185"/>
      <c r="AU177" s="2574"/>
      <c r="AV177" s="1285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>
      <c r="A178" s="8055" t="s">
        <v>1356</v>
      </c>
      <c r="B178" s="8056"/>
      <c r="C178" s="8056"/>
      <c r="D178" s="8056"/>
      <c r="E178" s="8056"/>
      <c r="F178" s="8007"/>
      <c r="G178" s="8007"/>
      <c r="H178" s="8007"/>
      <c r="I178" s="8007"/>
      <c r="J178" s="8007"/>
      <c r="K178" s="8007"/>
      <c r="L178" s="8007"/>
      <c r="M178" s="8007"/>
      <c r="N178" s="8007"/>
      <c r="O178" s="8007"/>
      <c r="P178" s="8007"/>
      <c r="Q178" s="8007"/>
      <c r="R178" s="8007"/>
      <c r="S178" s="8007"/>
      <c r="T178" s="8007"/>
      <c r="U178" s="8007"/>
      <c r="V178" s="8007"/>
      <c r="W178" s="8007"/>
      <c r="X178" s="8007"/>
      <c r="Y178" s="8007"/>
      <c r="Z178" s="8007"/>
      <c r="AA178" s="8007"/>
      <c r="AB178" s="8007"/>
      <c r="AC178" s="8007"/>
      <c r="AD178" s="8007"/>
      <c r="AE178" s="8007"/>
      <c r="AF178" s="8007"/>
      <c r="AG178" s="8007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8044" t="s">
        <v>1357</v>
      </c>
      <c r="B179" s="8045"/>
      <c r="C179" s="8052" t="s">
        <v>459</v>
      </c>
      <c r="D179" s="8053"/>
      <c r="E179" s="8053"/>
      <c r="F179" s="7670" t="s">
        <v>101</v>
      </c>
      <c r="G179" s="7915"/>
      <c r="H179" s="7915"/>
      <c r="I179" s="7915"/>
      <c r="J179" s="7915"/>
      <c r="K179" s="7915"/>
      <c r="L179" s="7915"/>
      <c r="M179" s="7915"/>
      <c r="N179" s="7915"/>
      <c r="O179" s="7915"/>
      <c r="P179" s="7915"/>
      <c r="Q179" s="7915"/>
      <c r="R179" s="7915"/>
      <c r="S179" s="7915"/>
      <c r="T179" s="7915"/>
      <c r="U179" s="7915"/>
      <c r="V179" s="7915"/>
      <c r="W179" s="7915"/>
      <c r="X179" s="7915"/>
      <c r="Y179" s="7915"/>
      <c r="Z179" s="7915"/>
      <c r="AA179" s="7915"/>
      <c r="AB179" s="7915"/>
      <c r="AC179" s="7915"/>
      <c r="AD179" s="7915"/>
      <c r="AE179" s="7915"/>
      <c r="AF179" s="7915"/>
      <c r="AG179" s="7915"/>
      <c r="AH179" s="7915"/>
      <c r="AI179" s="7672"/>
      <c r="AJ179" s="8090" t="s">
        <v>1358</v>
      </c>
      <c r="AK179" s="8090"/>
      <c r="AL179" s="8090"/>
      <c r="AM179" s="8091"/>
      <c r="AN179" s="8087" t="s">
        <v>1359</v>
      </c>
      <c r="AO179" s="7637" t="s">
        <v>1360</v>
      </c>
      <c r="AP179" s="8099"/>
      <c r="AQ179" s="8100" t="s">
        <v>37</v>
      </c>
      <c r="AR179" s="8084" t="s">
        <v>36</v>
      </c>
    </row>
    <row r="180" spans="1:98">
      <c r="A180" s="8046"/>
      <c r="B180" s="8047"/>
      <c r="C180" s="8048"/>
      <c r="D180" s="8054"/>
      <c r="E180" s="8049"/>
      <c r="F180" s="8050" t="s">
        <v>1219</v>
      </c>
      <c r="G180" s="8049"/>
      <c r="H180" s="8050" t="s">
        <v>1316</v>
      </c>
      <c r="I180" s="8049"/>
      <c r="J180" s="8050" t="s">
        <v>45</v>
      </c>
      <c r="K180" s="8049"/>
      <c r="L180" s="8050" t="s">
        <v>46</v>
      </c>
      <c r="M180" s="8049"/>
      <c r="N180" s="8050" t="s">
        <v>47</v>
      </c>
      <c r="O180" s="8049"/>
      <c r="P180" s="8050" t="s">
        <v>48</v>
      </c>
      <c r="Q180" s="8049"/>
      <c r="R180" s="8050" t="s">
        <v>49</v>
      </c>
      <c r="S180" s="8049"/>
      <c r="T180" s="8050" t="s">
        <v>50</v>
      </c>
      <c r="U180" s="8049"/>
      <c r="V180" s="8050" t="s">
        <v>51</v>
      </c>
      <c r="W180" s="8049"/>
      <c r="X180" s="8050" t="s">
        <v>52</v>
      </c>
      <c r="Y180" s="8049"/>
      <c r="Z180" s="8050" t="s">
        <v>53</v>
      </c>
      <c r="AA180" s="8049"/>
      <c r="AB180" s="8050" t="s">
        <v>54</v>
      </c>
      <c r="AC180" s="8049"/>
      <c r="AD180" s="8050" t="s">
        <v>55</v>
      </c>
      <c r="AE180" s="8049"/>
      <c r="AF180" s="8050" t="s">
        <v>56</v>
      </c>
      <c r="AG180" s="8049"/>
      <c r="AH180" s="8050" t="s">
        <v>57</v>
      </c>
      <c r="AI180" s="8051"/>
      <c r="AJ180" s="8033" t="s">
        <v>1020</v>
      </c>
      <c r="AK180" s="8035" t="s">
        <v>1361</v>
      </c>
      <c r="AL180" s="8035" t="s">
        <v>1362</v>
      </c>
      <c r="AM180" s="8103" t="s">
        <v>560</v>
      </c>
      <c r="AN180" s="8088"/>
      <c r="AO180" s="8105" t="s">
        <v>1363</v>
      </c>
      <c r="AP180" s="8107" t="s">
        <v>1364</v>
      </c>
      <c r="AQ180" s="8101"/>
      <c r="AR180" s="8085"/>
    </row>
    <row r="181" spans="1:98">
      <c r="A181" s="8048"/>
      <c r="B181" s="8049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034"/>
      <c r="AK181" s="8036"/>
      <c r="AL181" s="8037"/>
      <c r="AM181" s="8104"/>
      <c r="AN181" s="8089"/>
      <c r="AO181" s="8106"/>
      <c r="AP181" s="8108"/>
      <c r="AQ181" s="8102"/>
      <c r="AR181" s="8086"/>
    </row>
    <row r="182" spans="1:98" ht="15" customHeight="1">
      <c r="A182" s="8025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53"/>
      <c r="H182" s="293"/>
      <c r="I182" s="653"/>
      <c r="J182" s="293"/>
      <c r="K182" s="653"/>
      <c r="L182" s="293"/>
      <c r="M182" s="653"/>
      <c r="N182" s="293"/>
      <c r="O182" s="653"/>
      <c r="P182" s="293"/>
      <c r="Q182" s="653"/>
      <c r="R182" s="293"/>
      <c r="S182" s="653"/>
      <c r="T182" s="293"/>
      <c r="U182" s="653"/>
      <c r="V182" s="293"/>
      <c r="W182" s="653"/>
      <c r="X182" s="293"/>
      <c r="Y182" s="653"/>
      <c r="Z182" s="293"/>
      <c r="AA182" s="653"/>
      <c r="AB182" s="293"/>
      <c r="AC182" s="653"/>
      <c r="AD182" s="293"/>
      <c r="AE182" s="653"/>
      <c r="AF182" s="293"/>
      <c r="AG182" s="653"/>
      <c r="AH182" s="293"/>
      <c r="AI182" s="654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>
      <c r="A183" s="8028"/>
      <c r="B183" s="46" t="s">
        <v>975</v>
      </c>
      <c r="C183" s="2587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88">
        <f t="shared" si="69"/>
        <v>0</v>
      </c>
      <c r="F183" s="2589"/>
      <c r="G183" s="2590"/>
      <c r="H183" s="2589"/>
      <c r="I183" s="2590"/>
      <c r="J183" s="2589"/>
      <c r="K183" s="2590"/>
      <c r="L183" s="2589"/>
      <c r="M183" s="2590"/>
      <c r="N183" s="2589"/>
      <c r="O183" s="2590"/>
      <c r="P183" s="2589"/>
      <c r="Q183" s="2590"/>
      <c r="R183" s="2589"/>
      <c r="S183" s="2590"/>
      <c r="T183" s="2589"/>
      <c r="U183" s="2590"/>
      <c r="V183" s="2589"/>
      <c r="W183" s="2590"/>
      <c r="X183" s="2589"/>
      <c r="Y183" s="2590"/>
      <c r="Z183" s="2589"/>
      <c r="AA183" s="2590"/>
      <c r="AB183" s="2589"/>
      <c r="AC183" s="2590"/>
      <c r="AD183" s="2589"/>
      <c r="AE183" s="2590"/>
      <c r="AF183" s="2589"/>
      <c r="AG183" s="2590"/>
      <c r="AH183" s="2589"/>
      <c r="AI183" s="2591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>
      <c r="A184" s="8029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53"/>
      <c r="H184" s="293"/>
      <c r="I184" s="653"/>
      <c r="J184" s="293"/>
      <c r="K184" s="653"/>
      <c r="L184" s="293"/>
      <c r="M184" s="653"/>
      <c r="N184" s="293"/>
      <c r="O184" s="653"/>
      <c r="P184" s="293"/>
      <c r="Q184" s="653"/>
      <c r="R184" s="293"/>
      <c r="S184" s="653"/>
      <c r="T184" s="293"/>
      <c r="U184" s="653"/>
      <c r="V184" s="293"/>
      <c r="W184" s="653"/>
      <c r="X184" s="293"/>
      <c r="Y184" s="653"/>
      <c r="Z184" s="293"/>
      <c r="AA184" s="653"/>
      <c r="AB184" s="293"/>
      <c r="AC184" s="653"/>
      <c r="AD184" s="293"/>
      <c r="AE184" s="653"/>
      <c r="AF184" s="293"/>
      <c r="AG184" s="653"/>
      <c r="AH184" s="293"/>
      <c r="AI184" s="654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>
      <c r="A185" s="8030"/>
      <c r="B185" s="48" t="s">
        <v>975</v>
      </c>
      <c r="C185" s="2587">
        <f t="shared" si="75"/>
        <v>0</v>
      </c>
      <c r="D185" s="139">
        <f t="shared" si="76"/>
        <v>0</v>
      </c>
      <c r="E185" s="2588">
        <f t="shared" si="69"/>
        <v>0</v>
      </c>
      <c r="F185" s="2589"/>
      <c r="G185" s="2590"/>
      <c r="H185" s="2589"/>
      <c r="I185" s="2590"/>
      <c r="J185" s="2589"/>
      <c r="K185" s="2590"/>
      <c r="L185" s="2589"/>
      <c r="M185" s="2590"/>
      <c r="N185" s="2589"/>
      <c r="O185" s="2590"/>
      <c r="P185" s="2589"/>
      <c r="Q185" s="2590"/>
      <c r="R185" s="2589"/>
      <c r="S185" s="2590"/>
      <c r="T185" s="2589"/>
      <c r="U185" s="2590"/>
      <c r="V185" s="2589"/>
      <c r="W185" s="2590"/>
      <c r="X185" s="2589"/>
      <c r="Y185" s="2590"/>
      <c r="Z185" s="2589"/>
      <c r="AA185" s="2590"/>
      <c r="AB185" s="2589"/>
      <c r="AC185" s="2590"/>
      <c r="AD185" s="2589"/>
      <c r="AE185" s="2590"/>
      <c r="AF185" s="2589"/>
      <c r="AG185" s="2590"/>
      <c r="AH185" s="2589"/>
      <c r="AI185" s="2591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>
      <c r="A186" s="8031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53"/>
      <c r="H186" s="293"/>
      <c r="I186" s="653"/>
      <c r="J186" s="293"/>
      <c r="K186" s="653"/>
      <c r="L186" s="293"/>
      <c r="M186" s="653"/>
      <c r="N186" s="293"/>
      <c r="O186" s="653"/>
      <c r="P186" s="293"/>
      <c r="Q186" s="653"/>
      <c r="R186" s="293"/>
      <c r="S186" s="653"/>
      <c r="T186" s="293"/>
      <c r="U186" s="653"/>
      <c r="V186" s="293"/>
      <c r="W186" s="653"/>
      <c r="X186" s="293"/>
      <c r="Y186" s="653"/>
      <c r="Z186" s="293"/>
      <c r="AA186" s="653"/>
      <c r="AB186" s="293"/>
      <c r="AC186" s="653"/>
      <c r="AD186" s="293"/>
      <c r="AE186" s="653"/>
      <c r="AF186" s="293"/>
      <c r="AG186" s="653"/>
      <c r="AH186" s="293"/>
      <c r="AI186" s="654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>
      <c r="A187" s="8032"/>
      <c r="B187" s="46" t="s">
        <v>975</v>
      </c>
      <c r="C187" s="2587">
        <f>SUM(D187+E187)</f>
        <v>0</v>
      </c>
      <c r="D187" s="139">
        <f t="shared" si="76"/>
        <v>0</v>
      </c>
      <c r="E187" s="2588">
        <f t="shared" si="69"/>
        <v>0</v>
      </c>
      <c r="F187" s="2589"/>
      <c r="G187" s="2590"/>
      <c r="H187" s="2589"/>
      <c r="I187" s="2590"/>
      <c r="J187" s="2589"/>
      <c r="K187" s="2590"/>
      <c r="L187" s="2589"/>
      <c r="M187" s="2590"/>
      <c r="N187" s="2589"/>
      <c r="O187" s="2590"/>
      <c r="P187" s="2589"/>
      <c r="Q187" s="2590"/>
      <c r="R187" s="2589"/>
      <c r="S187" s="2590"/>
      <c r="T187" s="2589"/>
      <c r="U187" s="2590"/>
      <c r="V187" s="2589"/>
      <c r="W187" s="2590"/>
      <c r="X187" s="2589"/>
      <c r="Y187" s="2590"/>
      <c r="Z187" s="2589"/>
      <c r="AA187" s="2590"/>
      <c r="AB187" s="2589"/>
      <c r="AC187" s="2590"/>
      <c r="AD187" s="2589"/>
      <c r="AE187" s="2590"/>
      <c r="AF187" s="2589"/>
      <c r="AG187" s="2590"/>
      <c r="AH187" s="2589"/>
      <c r="AI187" s="2591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>
      <c r="A188" s="8025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53"/>
      <c r="H188" s="293"/>
      <c r="I188" s="653"/>
      <c r="J188" s="293"/>
      <c r="K188" s="653"/>
      <c r="L188" s="293"/>
      <c r="M188" s="653"/>
      <c r="N188" s="293"/>
      <c r="O188" s="653"/>
      <c r="P188" s="293"/>
      <c r="Q188" s="653"/>
      <c r="R188" s="293"/>
      <c r="S188" s="653"/>
      <c r="T188" s="293"/>
      <c r="U188" s="653"/>
      <c r="V188" s="293"/>
      <c r="W188" s="653"/>
      <c r="X188" s="293"/>
      <c r="Y188" s="653"/>
      <c r="Z188" s="293"/>
      <c r="AA188" s="653"/>
      <c r="AB188" s="293"/>
      <c r="AC188" s="653"/>
      <c r="AD188" s="293"/>
      <c r="AE188" s="653"/>
      <c r="AF188" s="293"/>
      <c r="AG188" s="653"/>
      <c r="AH188" s="293"/>
      <c r="AI188" s="654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>
      <c r="A189" s="8026"/>
      <c r="B189" s="46" t="s">
        <v>975</v>
      </c>
      <c r="C189" s="2587">
        <f t="shared" si="75"/>
        <v>0</v>
      </c>
      <c r="D189" s="139">
        <f t="shared" si="76"/>
        <v>0</v>
      </c>
      <c r="E189" s="2588">
        <f t="shared" si="69"/>
        <v>0</v>
      </c>
      <c r="F189" s="2589"/>
      <c r="G189" s="2590"/>
      <c r="H189" s="2589"/>
      <c r="I189" s="2590"/>
      <c r="J189" s="2589"/>
      <c r="K189" s="2590"/>
      <c r="L189" s="2589"/>
      <c r="M189" s="2590"/>
      <c r="N189" s="2589"/>
      <c r="O189" s="2590"/>
      <c r="P189" s="2589"/>
      <c r="Q189" s="2590"/>
      <c r="R189" s="2589"/>
      <c r="S189" s="2590"/>
      <c r="T189" s="2589"/>
      <c r="U189" s="2590"/>
      <c r="V189" s="2589"/>
      <c r="W189" s="2590"/>
      <c r="X189" s="2589"/>
      <c r="Y189" s="2590"/>
      <c r="Z189" s="2589"/>
      <c r="AA189" s="2590"/>
      <c r="AB189" s="2589"/>
      <c r="AC189" s="2590"/>
      <c r="AD189" s="2589"/>
      <c r="AE189" s="2590"/>
      <c r="AF189" s="2589"/>
      <c r="AG189" s="2590"/>
      <c r="AH189" s="2589"/>
      <c r="AI189" s="2591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>
      <c r="A190" s="8025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>
      <c r="A191" s="8027"/>
      <c r="B191" s="50" t="s">
        <v>975</v>
      </c>
      <c r="C191" s="2587">
        <f t="shared" si="75"/>
        <v>0</v>
      </c>
      <c r="D191" s="139">
        <f t="shared" si="76"/>
        <v>0</v>
      </c>
      <c r="E191" s="2588">
        <f t="shared" si="69"/>
        <v>0</v>
      </c>
      <c r="F191" s="2589"/>
      <c r="G191" s="2590"/>
      <c r="H191" s="2589"/>
      <c r="I191" s="2590"/>
      <c r="J191" s="2589"/>
      <c r="K191" s="2590"/>
      <c r="L191" s="2589"/>
      <c r="M191" s="2590"/>
      <c r="N191" s="2589"/>
      <c r="O191" s="2590"/>
      <c r="P191" s="2589"/>
      <c r="Q191" s="2590"/>
      <c r="R191" s="2589"/>
      <c r="S191" s="2590"/>
      <c r="T191" s="2589"/>
      <c r="U191" s="2590"/>
      <c r="V191" s="2589"/>
      <c r="W191" s="2590"/>
      <c r="X191" s="2589"/>
      <c r="Y191" s="2590"/>
      <c r="Z191" s="2589"/>
      <c r="AA191" s="2590"/>
      <c r="AB191" s="2589"/>
      <c r="AC191" s="2590"/>
      <c r="AD191" s="2589"/>
      <c r="AE191" s="2590"/>
      <c r="AF191" s="2589"/>
      <c r="AG191" s="2590"/>
      <c r="AH191" s="2589"/>
      <c r="AI191" s="2591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>
      <c r="A192" s="8006" t="s">
        <v>1370</v>
      </c>
      <c r="B192" s="8007"/>
      <c r="C192" s="8007"/>
      <c r="D192" s="8007"/>
      <c r="E192" s="8007"/>
      <c r="F192" s="8007"/>
      <c r="G192" s="8007"/>
      <c r="H192" s="8007"/>
      <c r="I192" s="8007"/>
      <c r="J192" s="8007"/>
      <c r="K192" s="8007"/>
      <c r="L192" s="8007"/>
      <c r="M192" s="8007"/>
      <c r="N192" s="8007"/>
      <c r="O192" s="8007"/>
      <c r="P192" s="8007"/>
      <c r="Q192" s="8007"/>
    </row>
    <row r="193" spans="1:102" ht="15" customHeight="1">
      <c r="A193" s="8009" t="s">
        <v>1371</v>
      </c>
      <c r="B193" s="8010"/>
      <c r="C193" s="8016" t="s">
        <v>394</v>
      </c>
      <c r="D193" s="8133" t="s">
        <v>58</v>
      </c>
      <c r="E193" s="8017" t="s">
        <v>59</v>
      </c>
      <c r="F193" s="8067" t="s">
        <v>101</v>
      </c>
      <c r="G193" s="8068"/>
      <c r="H193" s="8068"/>
      <c r="I193" s="8068"/>
      <c r="J193" s="8068"/>
      <c r="K193" s="8068"/>
      <c r="L193" s="8068"/>
      <c r="M193" s="8068"/>
      <c r="N193" s="8068"/>
      <c r="O193" s="8068"/>
      <c r="P193" s="8068"/>
      <c r="Q193" s="8068"/>
      <c r="R193" s="8068"/>
      <c r="S193" s="8069"/>
      <c r="T193" s="8137" t="s">
        <v>1372</v>
      </c>
      <c r="U193" s="8140" t="s">
        <v>460</v>
      </c>
      <c r="V193" s="8057" t="s">
        <v>37</v>
      </c>
      <c r="W193" s="8060" t="s">
        <v>36</v>
      </c>
      <c r="X193" s="7975" t="s">
        <v>34</v>
      </c>
      <c r="Y193" s="7927" t="s">
        <v>35</v>
      </c>
      <c r="Z193" s="8063" t="s">
        <v>1373</v>
      </c>
      <c r="AA193" s="8064"/>
    </row>
    <row r="194" spans="1:102">
      <c r="A194" s="8011"/>
      <c r="B194" s="8012"/>
      <c r="C194" s="8016"/>
      <c r="D194" s="8133"/>
      <c r="E194" s="8018"/>
      <c r="F194" s="8013" t="s">
        <v>1374</v>
      </c>
      <c r="G194" s="8014"/>
      <c r="H194" s="8128" t="s">
        <v>1375</v>
      </c>
      <c r="I194" s="8014"/>
      <c r="J194" s="8129" t="s">
        <v>1376</v>
      </c>
      <c r="K194" s="8130"/>
      <c r="L194" s="8013" t="s">
        <v>1377</v>
      </c>
      <c r="M194" s="8014"/>
      <c r="N194" s="8013" t="s">
        <v>1378</v>
      </c>
      <c r="O194" s="8014"/>
      <c r="P194" s="8013" t="s">
        <v>1379</v>
      </c>
      <c r="Q194" s="8014"/>
      <c r="R194" s="8131" t="s">
        <v>520</v>
      </c>
      <c r="S194" s="8132"/>
      <c r="T194" s="8138"/>
      <c r="U194" s="8141"/>
      <c r="V194" s="8058"/>
      <c r="W194" s="8061"/>
      <c r="X194" s="7976"/>
      <c r="Y194" s="7928"/>
      <c r="Z194" s="8065"/>
      <c r="AA194" s="8066"/>
    </row>
    <row r="195" spans="1:102" ht="36" customHeight="1">
      <c r="A195" s="8013"/>
      <c r="B195" s="8014"/>
      <c r="C195" s="8016"/>
      <c r="D195" s="8133"/>
      <c r="E195" s="8018"/>
      <c r="F195" s="1978" t="s">
        <v>528</v>
      </c>
      <c r="G195" s="2592" t="s">
        <v>763</v>
      </c>
      <c r="H195" s="1978" t="s">
        <v>528</v>
      </c>
      <c r="I195" s="2592" t="s">
        <v>763</v>
      </c>
      <c r="J195" s="1978" t="s">
        <v>528</v>
      </c>
      <c r="K195" s="2592" t="s">
        <v>763</v>
      </c>
      <c r="L195" s="1978" t="s">
        <v>528</v>
      </c>
      <c r="M195" s="2592" t="s">
        <v>763</v>
      </c>
      <c r="N195" s="1978" t="s">
        <v>528</v>
      </c>
      <c r="O195" s="2592" t="s">
        <v>763</v>
      </c>
      <c r="P195" s="1978" t="s">
        <v>528</v>
      </c>
      <c r="Q195" s="2592" t="s">
        <v>763</v>
      </c>
      <c r="R195" s="2593" t="s">
        <v>528</v>
      </c>
      <c r="S195" s="328" t="s">
        <v>763</v>
      </c>
      <c r="T195" s="8139"/>
      <c r="U195" s="8142"/>
      <c r="V195" s="8059"/>
      <c r="W195" s="8062"/>
      <c r="X195" s="7977"/>
      <c r="Y195" s="7929"/>
      <c r="Z195" s="2594" t="s">
        <v>467</v>
      </c>
      <c r="AA195" s="2595" t="s">
        <v>1380</v>
      </c>
    </row>
    <row r="196" spans="1:102">
      <c r="A196" s="8134" t="s">
        <v>1381</v>
      </c>
      <c r="B196" s="8134"/>
      <c r="C196" s="2596">
        <f>SUM(D196:E196)</f>
        <v>0</v>
      </c>
      <c r="D196" s="2597">
        <f>SUM(F196,H196,J196,L196,N196,P196,R196)</f>
        <v>0</v>
      </c>
      <c r="E196" s="2598">
        <f>SUM(G196,I196,K196,M196,O196,Q196,S196)</f>
        <v>0</v>
      </c>
      <c r="F196" s="2599"/>
      <c r="G196" s="2600"/>
      <c r="H196" s="2599"/>
      <c r="I196" s="2600"/>
      <c r="J196" s="2599"/>
      <c r="K196" s="2600"/>
      <c r="L196" s="2599"/>
      <c r="M196" s="2600"/>
      <c r="N196" s="2599"/>
      <c r="O196" s="2600"/>
      <c r="P196" s="2599"/>
      <c r="Q196" s="2600"/>
      <c r="R196" s="2601"/>
      <c r="S196" s="2602"/>
      <c r="T196" s="2603"/>
      <c r="U196" s="2604"/>
      <c r="V196" s="2605"/>
      <c r="W196" s="2606"/>
      <c r="X196" s="2607"/>
      <c r="Y196" s="2608"/>
      <c r="Z196" s="2609"/>
      <c r="AA196" s="2610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>
      <c r="A197" s="8135" t="s">
        <v>1382</v>
      </c>
      <c r="B197" s="2611" t="s">
        <v>1383</v>
      </c>
      <c r="C197" s="1922">
        <f>SUM(D197,E197)</f>
        <v>0</v>
      </c>
      <c r="D197" s="744">
        <f>SUM(F197,H197,J197,L197)</f>
        <v>0</v>
      </c>
      <c r="E197" s="2282">
        <f>SUM(G197,I197,K197,M197)</f>
        <v>0</v>
      </c>
      <c r="F197" s="1947"/>
      <c r="G197" s="747"/>
      <c r="H197" s="1947"/>
      <c r="I197" s="747"/>
      <c r="J197" s="1947"/>
      <c r="K197" s="747"/>
      <c r="L197" s="1947"/>
      <c r="M197" s="747"/>
      <c r="N197" s="2612"/>
      <c r="O197" s="752"/>
      <c r="P197" s="2612"/>
      <c r="Q197" s="752"/>
      <c r="R197" s="2613"/>
      <c r="S197" s="738"/>
      <c r="T197" s="727"/>
      <c r="U197" s="724"/>
      <c r="V197" s="721"/>
      <c r="W197" s="715"/>
      <c r="X197" s="712"/>
      <c r="Y197" s="718"/>
      <c r="Z197" s="618"/>
      <c r="AA197" s="619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>
      <c r="A198" s="8135"/>
      <c r="B198" s="2614" t="s">
        <v>1384</v>
      </c>
      <c r="C198" s="1245">
        <f t="shared" ref="C198:C202" si="92">SUM(D198,E198)</f>
        <v>0</v>
      </c>
      <c r="D198" s="744">
        <f>SUM(F198,H198,J198,L198)</f>
        <v>0</v>
      </c>
      <c r="E198" s="2282">
        <f>SUM(G198,I198,K198,M198)</f>
        <v>0</v>
      </c>
      <c r="F198" s="2615"/>
      <c r="G198" s="1095"/>
      <c r="H198" s="2615"/>
      <c r="I198" s="1095"/>
      <c r="J198" s="2615"/>
      <c r="K198" s="1095"/>
      <c r="L198" s="2615"/>
      <c r="M198" s="1095"/>
      <c r="N198" s="2616"/>
      <c r="O198" s="1096"/>
      <c r="P198" s="2616"/>
      <c r="Q198" s="1096"/>
      <c r="R198" s="2617"/>
      <c r="S198" s="822"/>
      <c r="T198" s="728"/>
      <c r="U198" s="725"/>
      <c r="V198" s="722"/>
      <c r="W198" s="716"/>
      <c r="X198" s="713"/>
      <c r="Y198" s="719"/>
      <c r="Z198" s="620"/>
      <c r="AA198" s="621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>
      <c r="A199" s="8135"/>
      <c r="B199" s="2614" t="s">
        <v>1385</v>
      </c>
      <c r="C199" s="1245">
        <f t="shared" si="92"/>
        <v>0</v>
      </c>
      <c r="D199" s="2331">
        <f>SUM(F199,H199,J199,L199,N199,P199,R199)</f>
        <v>0</v>
      </c>
      <c r="E199" s="2276">
        <f>SUM(G199,I199,K199,M199,O199,Q199,S199)</f>
        <v>0</v>
      </c>
      <c r="F199" s="2615"/>
      <c r="G199" s="1095"/>
      <c r="H199" s="2615"/>
      <c r="I199" s="1095"/>
      <c r="J199" s="2615"/>
      <c r="K199" s="1095"/>
      <c r="L199" s="2615"/>
      <c r="M199" s="1095"/>
      <c r="N199" s="2615"/>
      <c r="O199" s="1095"/>
      <c r="P199" s="2615"/>
      <c r="Q199" s="1095"/>
      <c r="R199" s="2618"/>
      <c r="S199" s="823"/>
      <c r="T199" s="728"/>
      <c r="U199" s="725"/>
      <c r="V199" s="722"/>
      <c r="W199" s="716"/>
      <c r="X199" s="713"/>
      <c r="Y199" s="719"/>
      <c r="Z199" s="620"/>
      <c r="AA199" s="621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>
      <c r="A200" s="8135"/>
      <c r="B200" s="2614" t="s">
        <v>1386</v>
      </c>
      <c r="C200" s="1245">
        <f t="shared" si="92"/>
        <v>0</v>
      </c>
      <c r="D200" s="2331">
        <f>SUM(F200,H200,J200,L200)</f>
        <v>0</v>
      </c>
      <c r="E200" s="2276">
        <f>SUM(G200,I200,K200,M200)</f>
        <v>0</v>
      </c>
      <c r="F200" s="2615"/>
      <c r="G200" s="1095"/>
      <c r="H200" s="2615"/>
      <c r="I200" s="1095"/>
      <c r="J200" s="2615"/>
      <c r="K200" s="1095"/>
      <c r="L200" s="2615"/>
      <c r="M200" s="1095"/>
      <c r="N200" s="2616"/>
      <c r="O200" s="1096"/>
      <c r="P200" s="2616"/>
      <c r="Q200" s="1096"/>
      <c r="R200" s="2617"/>
      <c r="S200" s="822"/>
      <c r="T200" s="728"/>
      <c r="U200" s="725"/>
      <c r="V200" s="722"/>
      <c r="W200" s="716"/>
      <c r="X200" s="713"/>
      <c r="Y200" s="719"/>
      <c r="Z200" s="620"/>
      <c r="AA200" s="621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>
      <c r="A201" s="8135"/>
      <c r="B201" s="2614" t="s">
        <v>1387</v>
      </c>
      <c r="C201" s="1245">
        <f t="shared" si="92"/>
        <v>0</v>
      </c>
      <c r="D201" s="2331">
        <f>SUM(F201,H201,J201,L201,N201,P201,R201)</f>
        <v>0</v>
      </c>
      <c r="E201" s="2276">
        <f>SUM(G201,I201,K201,M201,O201,Q201,S201)</f>
        <v>0</v>
      </c>
      <c r="F201" s="2615"/>
      <c r="G201" s="1095"/>
      <c r="H201" s="2615"/>
      <c r="I201" s="1095"/>
      <c r="J201" s="2615"/>
      <c r="K201" s="1095"/>
      <c r="L201" s="2615"/>
      <c r="M201" s="1095"/>
      <c r="N201" s="2615"/>
      <c r="O201" s="1095"/>
      <c r="P201" s="2615"/>
      <c r="Q201" s="1095"/>
      <c r="R201" s="2618"/>
      <c r="S201" s="823"/>
      <c r="T201" s="728"/>
      <c r="U201" s="725"/>
      <c r="V201" s="722"/>
      <c r="W201" s="716"/>
      <c r="X201" s="713"/>
      <c r="Y201" s="719"/>
      <c r="Z201" s="620"/>
      <c r="AA201" s="621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>
      <c r="A202" s="8136"/>
      <c r="B202" s="1949" t="s">
        <v>914</v>
      </c>
      <c r="C202" s="1243">
        <f t="shared" si="92"/>
        <v>0</v>
      </c>
      <c r="D202" s="1244">
        <f>SUM(F202,H202,J202,L202,N202,P202,R202)</f>
        <v>0</v>
      </c>
      <c r="E202" s="2281">
        <f>SUM(G202,I202,K202,M202,O202,Q202,S202)</f>
        <v>0</v>
      </c>
      <c r="F202" s="1951"/>
      <c r="G202" s="1953"/>
      <c r="H202" s="1951"/>
      <c r="I202" s="1953"/>
      <c r="J202" s="1951"/>
      <c r="K202" s="1953"/>
      <c r="L202" s="1951"/>
      <c r="M202" s="1953"/>
      <c r="N202" s="1951"/>
      <c r="O202" s="1953"/>
      <c r="P202" s="1951"/>
      <c r="Q202" s="1953"/>
      <c r="R202" s="1952"/>
      <c r="S202" s="2619"/>
      <c r="T202" s="729"/>
      <c r="U202" s="726"/>
      <c r="V202" s="723"/>
      <c r="W202" s="717"/>
      <c r="X202" s="714"/>
      <c r="Y202" s="720"/>
      <c r="Z202" s="622"/>
      <c r="AA202" s="623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>
      <c r="A203" s="8006" t="s">
        <v>1388</v>
      </c>
      <c r="B203" s="8007"/>
      <c r="C203" s="8007"/>
      <c r="D203" s="8007"/>
      <c r="E203" s="8007"/>
    </row>
    <row r="204" spans="1:102">
      <c r="A204" s="8009" t="s">
        <v>1371</v>
      </c>
      <c r="B204" s="8010"/>
      <c r="C204" s="8015" t="s">
        <v>931</v>
      </c>
      <c r="D204" s="8016" t="s">
        <v>58</v>
      </c>
      <c r="E204" s="8017" t="s">
        <v>59</v>
      </c>
      <c r="F204" s="7903" t="s">
        <v>673</v>
      </c>
      <c r="G204" s="7999"/>
      <c r="H204" s="8020" t="s">
        <v>1389</v>
      </c>
      <c r="I204" s="8020"/>
      <c r="CB204"/>
      <c r="CC204"/>
      <c r="CD204"/>
      <c r="CE204"/>
      <c r="CU204" s="17"/>
      <c r="CV204" s="17"/>
      <c r="CW204" s="17"/>
      <c r="CX204" s="17"/>
    </row>
    <row r="205" spans="1:102">
      <c r="A205" s="8011"/>
      <c r="B205" s="8012"/>
      <c r="C205" s="8015"/>
      <c r="D205" s="8016"/>
      <c r="E205" s="8018"/>
      <c r="F205" s="8021" t="s">
        <v>58</v>
      </c>
      <c r="G205" s="7997" t="s">
        <v>59</v>
      </c>
      <c r="H205" s="7998" t="s">
        <v>58</v>
      </c>
      <c r="I205" s="7999" t="s">
        <v>59</v>
      </c>
      <c r="CB205"/>
      <c r="CC205"/>
      <c r="CD205"/>
      <c r="CE205"/>
      <c r="CU205" s="17"/>
      <c r="CV205" s="17"/>
      <c r="CW205" s="17"/>
      <c r="CX205" s="17"/>
    </row>
    <row r="206" spans="1:102">
      <c r="A206" s="8013"/>
      <c r="B206" s="8014"/>
      <c r="C206" s="8015"/>
      <c r="D206" s="8016"/>
      <c r="E206" s="8018"/>
      <c r="F206" s="8021"/>
      <c r="G206" s="7997"/>
      <c r="H206" s="7998"/>
      <c r="I206" s="7999"/>
      <c r="CB206"/>
      <c r="CC206"/>
      <c r="CD206"/>
      <c r="CE206"/>
      <c r="CU206" s="17"/>
      <c r="CV206" s="17"/>
      <c r="CW206" s="17"/>
      <c r="CX206" s="17"/>
    </row>
    <row r="207" spans="1:102" ht="22.5" customHeight="1">
      <c r="A207" s="8019" t="s">
        <v>1390</v>
      </c>
      <c r="B207" s="8019"/>
      <c r="C207" s="2620">
        <f>SUM(F207:I207)</f>
        <v>0</v>
      </c>
      <c r="D207" s="2621">
        <f>SUM(F207+H207)</f>
        <v>0</v>
      </c>
      <c r="E207" s="2622">
        <f>SUM(G207+I207)</f>
        <v>0</v>
      </c>
      <c r="F207" s="2623"/>
      <c r="G207" s="2624"/>
      <c r="H207" s="2625"/>
      <c r="I207" s="2626"/>
      <c r="CB207"/>
      <c r="CC207"/>
      <c r="CD207"/>
      <c r="CE207"/>
      <c r="CU207" s="17"/>
      <c r="CV207" s="17"/>
      <c r="CW207" s="17"/>
      <c r="CX207" s="17"/>
    </row>
    <row r="208" spans="1:102" ht="15" customHeight="1">
      <c r="A208" s="8008" t="s">
        <v>1391</v>
      </c>
      <c r="B208" s="8008"/>
      <c r="C208" s="2620">
        <f>SUM(F208:I208)</f>
        <v>0</v>
      </c>
      <c r="D208" s="2596">
        <f>SUM(F208+H208)</f>
        <v>0</v>
      </c>
      <c r="E208" s="2622">
        <f>SUM(G208+I208)</f>
        <v>0</v>
      </c>
      <c r="F208" s="2627"/>
      <c r="G208" s="624"/>
      <c r="H208" s="2628"/>
      <c r="I208" s="2629"/>
      <c r="CB208"/>
      <c r="CC208"/>
      <c r="CD208"/>
      <c r="CE208"/>
      <c r="CU208" s="17"/>
      <c r="CV208" s="17"/>
      <c r="CW208" s="17"/>
      <c r="CX208" s="17"/>
    </row>
    <row r="209" spans="1:95">
      <c r="A209" s="8006" t="s">
        <v>1392</v>
      </c>
      <c r="B209" s="8007"/>
      <c r="C209" s="8007"/>
      <c r="D209" s="8007"/>
      <c r="E209" s="8007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>
      <c r="A210" s="7668" t="s">
        <v>220</v>
      </c>
      <c r="B210" s="7668" t="s">
        <v>77</v>
      </c>
      <c r="C210" s="7670" t="s">
        <v>101</v>
      </c>
      <c r="D210" s="7915"/>
      <c r="E210" s="7915"/>
      <c r="F210" s="7915"/>
      <c r="G210" s="7915"/>
      <c r="H210" s="7915"/>
      <c r="I210" s="7915"/>
      <c r="J210" s="7672"/>
      <c r="K210" s="8000" t="s">
        <v>1012</v>
      </c>
      <c r="L210" s="8001"/>
      <c r="M210" s="8002"/>
    </row>
    <row r="211" spans="1:95">
      <c r="A211" s="7989"/>
      <c r="B211" s="7989"/>
      <c r="C211" s="7903" t="s">
        <v>1393</v>
      </c>
      <c r="D211" s="7999"/>
      <c r="E211" s="7701" t="s">
        <v>45</v>
      </c>
      <c r="F211" s="7924"/>
      <c r="G211" s="7701" t="s">
        <v>46</v>
      </c>
      <c r="H211" s="7924"/>
      <c r="I211" s="7701" t="s">
        <v>1394</v>
      </c>
      <c r="J211" s="7703"/>
      <c r="K211" s="8003"/>
      <c r="L211" s="8004"/>
      <c r="M211" s="8005"/>
    </row>
    <row r="212" spans="1:95">
      <c r="A212" s="7967"/>
      <c r="B212" s="7967"/>
      <c r="C212" s="2001" t="s">
        <v>1395</v>
      </c>
      <c r="D212" s="2073" t="s">
        <v>529</v>
      </c>
      <c r="E212" s="2630" t="s">
        <v>1395</v>
      </c>
      <c r="F212" s="2074" t="s">
        <v>529</v>
      </c>
      <c r="G212" s="2630" t="s">
        <v>1395</v>
      </c>
      <c r="H212" s="2073" t="s">
        <v>529</v>
      </c>
      <c r="I212" s="2630" t="s">
        <v>1395</v>
      </c>
      <c r="J212" s="2631" t="s">
        <v>529</v>
      </c>
      <c r="K212" s="2632" t="s">
        <v>1318</v>
      </c>
      <c r="L212" s="2633" t="s">
        <v>1396</v>
      </c>
      <c r="M212" s="2634" t="s">
        <v>1397</v>
      </c>
    </row>
    <row r="213" spans="1:95">
      <c r="A213" s="2306" t="s">
        <v>1398</v>
      </c>
      <c r="B213" s="2306">
        <f>SUM(C213:J213)</f>
        <v>0</v>
      </c>
      <c r="C213" s="2257"/>
      <c r="D213" s="2327"/>
      <c r="E213" s="2257"/>
      <c r="F213" s="2390"/>
      <c r="G213" s="2257"/>
      <c r="H213" s="2327"/>
      <c r="I213" s="2257"/>
      <c r="J213" s="2502"/>
      <c r="K213" s="2367"/>
      <c r="L213" s="827"/>
      <c r="M213" s="2327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>
      <c r="A214" s="1135" t="s">
        <v>1399</v>
      </c>
      <c r="B214" s="1135">
        <f>SUM(C214:J214)</f>
        <v>0</v>
      </c>
      <c r="C214" s="2257"/>
      <c r="D214" s="2327"/>
      <c r="E214" s="2257"/>
      <c r="F214" s="2390"/>
      <c r="G214" s="2257"/>
      <c r="H214" s="2327"/>
      <c r="I214" s="2257"/>
      <c r="J214" s="2502"/>
      <c r="K214" s="2367"/>
      <c r="L214" s="827"/>
      <c r="M214" s="2327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>
      <c r="A215" s="2504" t="s">
        <v>1400</v>
      </c>
      <c r="B215" s="2504">
        <f>SUM(C215:J215)</f>
        <v>0</v>
      </c>
      <c r="C215" s="5183"/>
      <c r="D215" s="5184"/>
      <c r="E215" s="5183"/>
      <c r="F215" s="5185"/>
      <c r="G215" s="5183"/>
      <c r="H215" s="5184"/>
      <c r="I215" s="5183"/>
      <c r="J215" s="5186"/>
      <c r="K215" s="5187"/>
      <c r="L215" s="5188"/>
      <c r="M215" s="5184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>
      <c r="A216" s="897"/>
    </row>
    <row r="239" spans="1:2" ht="24" hidden="1" customHeight="1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>
      <formula1>0</formula1>
    </dataValidation>
    <dataValidation type="whole" operator="greaterThanOrEqual" allowBlank="1" showInputMessage="1" showErrorMessage="1" errorTitle="Error" error="Favor Ingrese sólo Números." sqref="F167:AV177 AT162:AW162 X12:AB66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>
      <formula1>0</formula1>
    </dataValidation>
    <dataValidation type="whole" allowBlank="1" showInputMessage="1" showErrorMessage="1" sqref="F182:AR191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>
      <formula1>0</formula1>
      <formula2>9.99999999999999E+40</formula2>
    </dataValidation>
    <dataValidation type="whole" allowBlank="1" showInputMessage="1" showErrorMessage="1" sqref="F129:V145 C129:E144">
      <formula1>0</formula1>
      <formula2>9.99999999999999E+41</formula2>
    </dataValidation>
    <dataValidation type="whole" allowBlank="1" showInputMessage="1" showErrorMessage="1" sqref="D12:T13 C36:O66 U12:W66 P15:T66 C12:C34 D15:O34">
      <formula1>0</formula1>
      <formula2>9.99999999999999E+38</formula2>
    </dataValidation>
    <dataValidation type="whole" allowBlank="1" showInputMessage="1" showErrorMessage="1" sqref="AC12:AG66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W248"/>
  <sheetViews>
    <sheetView showGridLines="0" zoomScaleNormal="100" workbookViewId="0"/>
  </sheetViews>
  <sheetFormatPr baseColWidth="10" defaultColWidth="11.42578125" defaultRowHeight="14.25"/>
  <cols>
    <col min="1" max="1" width="44.7109375" style="5542" customWidth="1"/>
    <col min="2" max="2" width="32.5703125" style="5542" customWidth="1"/>
    <col min="3" max="3" width="14.140625" style="5542" customWidth="1"/>
    <col min="4" max="5" width="13.140625" style="5542" customWidth="1"/>
    <col min="6" max="6" width="11.42578125" style="5542" customWidth="1"/>
    <col min="7" max="7" width="11.85546875" style="5542" customWidth="1"/>
    <col min="8" max="9" width="14.42578125" style="5542" customWidth="1"/>
    <col min="10" max="10" width="12.5703125" style="5542" customWidth="1"/>
    <col min="11" max="13" width="11.42578125" style="5542" customWidth="1"/>
    <col min="14" max="14" width="12.42578125" style="5542" customWidth="1"/>
    <col min="15" max="15" width="16.140625" style="5542" customWidth="1"/>
    <col min="16" max="22" width="11.42578125" style="5542" customWidth="1"/>
    <col min="23" max="25" width="13.5703125" style="5542" customWidth="1"/>
    <col min="26" max="26" width="15.140625" style="5542" customWidth="1"/>
    <col min="27" max="27" width="12.85546875" style="5542" customWidth="1"/>
    <col min="28" max="28" width="13.140625" style="5542" customWidth="1"/>
    <col min="29" max="30" width="11.42578125" style="5542" customWidth="1"/>
    <col min="31" max="31" width="13.28515625" style="5542" customWidth="1"/>
    <col min="32" max="33" width="15.140625" style="5542" customWidth="1"/>
    <col min="34" max="37" width="11.42578125" style="5542" customWidth="1"/>
    <col min="38" max="38" width="12.5703125" style="5542" customWidth="1"/>
    <col min="39" max="40" width="13" style="5542" customWidth="1"/>
    <col min="41" max="41" width="13.140625" style="5542" customWidth="1"/>
    <col min="42" max="42" width="13.28515625" style="5542" customWidth="1"/>
    <col min="43" max="43" width="14.42578125" style="5542" customWidth="1"/>
    <col min="44" max="44" width="15.28515625" style="5542" customWidth="1"/>
    <col min="45" max="45" width="15.5703125" style="5542" customWidth="1"/>
    <col min="46" max="72" width="11.42578125" style="5542"/>
    <col min="73" max="73" width="15.42578125" style="5542" customWidth="1"/>
    <col min="74" max="74" width="15.42578125" style="5543" customWidth="1"/>
    <col min="75" max="75" width="15.7109375" style="5543" customWidth="1"/>
    <col min="76" max="77" width="15.7109375" style="6233" customWidth="1"/>
    <col min="78" max="78" width="11" style="5542" hidden="1" customWidth="1"/>
    <col min="79" max="95" width="11.42578125" style="6234" hidden="1" customWidth="1"/>
    <col min="96" max="99" width="11.42578125" style="5542" hidden="1" customWidth="1"/>
    <col min="100" max="104" width="11.42578125" style="5542" customWidth="1"/>
    <col min="105" max="16384" width="11.42578125" style="5542"/>
  </cols>
  <sheetData>
    <row r="1" spans="1:97" ht="16.350000000000001" customHeight="1">
      <c r="A1" s="5539" t="s">
        <v>23</v>
      </c>
    </row>
    <row r="2" spans="1:97" ht="16.350000000000001" customHeight="1">
      <c r="A2" s="5539" t="str">
        <f>CONCATENATE("COMUNA: ",NOMBRE!B2, " (",NOMBRE!C2,NOMBRE!D2,NOMBRE!E2,NOMBRE!F2,NOMBRE!G2,")")</f>
        <v>COMUNA: MAIPU ()</v>
      </c>
    </row>
    <row r="3" spans="1:97" ht="16.350000000000001" customHeight="1">
      <c r="A3" s="5539" t="str">
        <f>CONCATENATE("ESTABLECIMIENTO/ESTRATEGIA: ", NOMBRE!B3, " (",NOMBRE!C3,NOMBRE!D3,NOMBRE!E3,NOMBRE!F3,NOMBRE!G3,NOMBRE!H3,")")</f>
        <v>ESTABLECIMIENTO/ESTRATEGIA: PADDS ()</v>
      </c>
    </row>
    <row r="4" spans="1:97" ht="16.350000000000001" customHeight="1">
      <c r="A4" s="5539" t="str">
        <f>CONCATENATE("MES: ",NOMBRE!B6, " (",NOMBRE!C6,NOMBRE!D6,")")</f>
        <v>MES: MARZO (03)</v>
      </c>
    </row>
    <row r="5" spans="1:97" ht="16.350000000000001" customHeight="1">
      <c r="A5" s="6235" t="str">
        <f>CONCATENATE("AÑO: ",NOMBRE!B7)</f>
        <v>AÑO: 2026</v>
      </c>
      <c r="AP5" s="6236"/>
    </row>
    <row r="6" spans="1:97" ht="15">
      <c r="A6" s="8150" t="s">
        <v>1401</v>
      </c>
      <c r="B6" s="8150"/>
      <c r="C6" s="8150"/>
      <c r="D6" s="8150"/>
      <c r="E6" s="8150"/>
      <c r="F6" s="8150"/>
      <c r="G6" s="8150"/>
      <c r="H6" s="8150"/>
      <c r="I6" s="8150"/>
      <c r="J6" s="8150"/>
      <c r="K6" s="8150"/>
      <c r="L6" s="8150"/>
      <c r="M6" s="8150"/>
      <c r="N6" s="8150"/>
      <c r="O6" s="8150"/>
      <c r="P6" s="6237"/>
      <c r="Q6" s="6237"/>
      <c r="R6" s="6237"/>
      <c r="S6" s="6237"/>
      <c r="T6" s="6238"/>
      <c r="U6" s="6238"/>
      <c r="V6" s="6238"/>
      <c r="W6" s="6238"/>
      <c r="X6" s="6238"/>
      <c r="Y6" s="6238"/>
      <c r="Z6" s="6077"/>
      <c r="AA6" s="6077"/>
      <c r="AB6" s="6077"/>
      <c r="AC6" s="6077"/>
      <c r="AD6" s="6077"/>
      <c r="AE6" s="6077"/>
      <c r="AF6" s="6077"/>
      <c r="AG6" s="6077"/>
      <c r="AH6" s="6077"/>
      <c r="AI6" s="6077"/>
      <c r="AJ6" s="6077"/>
      <c r="AK6" s="6077"/>
      <c r="AL6" s="6077"/>
      <c r="AM6" s="6077"/>
      <c r="AN6" s="6077"/>
      <c r="AO6" s="6077"/>
      <c r="AP6" s="6077"/>
      <c r="AQ6" s="6077"/>
      <c r="AR6" s="6077"/>
    </row>
    <row r="7" spans="1:97" s="6234" customFormat="1" ht="32.1" customHeight="1">
      <c r="A7" s="918" t="s">
        <v>1402</v>
      </c>
      <c r="B7" s="918"/>
      <c r="C7" s="918"/>
      <c r="D7" s="918"/>
      <c r="E7" s="918"/>
      <c r="F7" s="918"/>
      <c r="G7" s="918"/>
      <c r="H7" s="918"/>
      <c r="I7" s="918"/>
      <c r="J7" s="918"/>
      <c r="K7" s="918"/>
      <c r="L7" s="918"/>
      <c r="M7" s="918"/>
      <c r="N7" s="918"/>
      <c r="O7" s="918"/>
      <c r="BV7" s="6239"/>
      <c r="BW7" s="6239"/>
      <c r="BX7" s="6239"/>
      <c r="BY7" s="6239"/>
    </row>
    <row r="8" spans="1:97" s="6234" customFormat="1" ht="18" customHeight="1">
      <c r="A8" s="6240" t="s">
        <v>1403</v>
      </c>
      <c r="B8" s="6240"/>
      <c r="C8" s="6240"/>
      <c r="D8" s="6240"/>
      <c r="E8" s="6240"/>
      <c r="F8" s="6240"/>
      <c r="G8" s="6240"/>
      <c r="H8" s="6240"/>
      <c r="I8" s="6240"/>
      <c r="J8" s="6240"/>
      <c r="K8" s="6240"/>
      <c r="L8" s="6240"/>
      <c r="M8" s="6240"/>
      <c r="N8" s="918"/>
      <c r="O8" s="918"/>
      <c r="AS8" s="6239"/>
      <c r="AT8" s="6239"/>
      <c r="AU8" s="6239"/>
      <c r="AV8" s="6239"/>
      <c r="AW8" s="6239"/>
      <c r="AX8" s="6239"/>
      <c r="AY8" s="6239"/>
      <c r="AZ8" s="6239"/>
      <c r="BA8" s="6239"/>
      <c r="BB8" s="6239"/>
      <c r="BC8" s="6239"/>
      <c r="BD8" s="6239"/>
      <c r="BE8" s="6239"/>
      <c r="BF8" s="6239"/>
      <c r="BG8" s="6239"/>
      <c r="BV8" s="6239"/>
      <c r="BW8" s="6239"/>
      <c r="BX8" s="6239"/>
      <c r="BY8" s="6239"/>
    </row>
    <row r="9" spans="1:97" ht="32.1" customHeight="1">
      <c r="A9" s="8151" t="s">
        <v>1404</v>
      </c>
      <c r="B9" s="8154" t="s">
        <v>1405</v>
      </c>
      <c r="C9" s="8155"/>
      <c r="D9" s="8143"/>
      <c r="E9" s="8156" t="s">
        <v>1406</v>
      </c>
      <c r="F9" s="8156"/>
      <c r="G9" s="8156"/>
      <c r="H9" s="8156"/>
      <c r="I9" s="8156"/>
      <c r="J9" s="8156"/>
      <c r="K9" s="8156"/>
      <c r="L9" s="8156"/>
      <c r="M9" s="8156"/>
      <c r="N9" s="8156"/>
      <c r="O9" s="8156"/>
      <c r="P9" s="8156"/>
      <c r="Q9" s="8156"/>
      <c r="R9" s="8156"/>
      <c r="S9" s="8156"/>
      <c r="T9" s="8156"/>
      <c r="U9" s="8156"/>
      <c r="V9" s="8156"/>
      <c r="W9" s="8156"/>
      <c r="X9" s="8156"/>
      <c r="Y9" s="8156"/>
      <c r="Z9" s="8156"/>
      <c r="AA9" s="8156"/>
      <c r="AB9" s="8156"/>
      <c r="AC9" s="8156"/>
      <c r="AD9" s="8156"/>
      <c r="AE9" s="8156"/>
      <c r="AF9" s="8156"/>
      <c r="AG9" s="8156"/>
      <c r="AH9" s="8156"/>
      <c r="AI9" s="8156"/>
      <c r="AJ9" s="8156"/>
      <c r="AK9" s="8156"/>
      <c r="AL9" s="8157"/>
      <c r="AM9" s="8143" t="s">
        <v>609</v>
      </c>
      <c r="AN9" s="8145" t="s">
        <v>1407</v>
      </c>
      <c r="AO9" s="8147"/>
      <c r="AP9" s="8147"/>
      <c r="AQ9" s="8164"/>
      <c r="AR9" s="8161" t="s">
        <v>1408</v>
      </c>
      <c r="AS9" s="8161" t="s">
        <v>1409</v>
      </c>
      <c r="AT9" s="5543"/>
      <c r="AU9" s="5543"/>
      <c r="AV9" s="5543"/>
      <c r="AW9" s="5543"/>
      <c r="AX9" s="5543"/>
      <c r="AY9" s="5543"/>
      <c r="AZ9" s="5543"/>
      <c r="BA9" s="5543"/>
      <c r="BB9" s="5543"/>
      <c r="BC9" s="5543"/>
      <c r="BD9" s="5543"/>
      <c r="BE9" s="5543"/>
      <c r="BF9" s="5543"/>
      <c r="BG9" s="5543"/>
    </row>
    <row r="10" spans="1:97" ht="16.350000000000001" customHeight="1">
      <c r="A10" s="8152"/>
      <c r="B10" s="8148"/>
      <c r="C10" s="8149"/>
      <c r="D10" s="8144"/>
      <c r="E10" s="8156" t="s">
        <v>348</v>
      </c>
      <c r="F10" s="8156"/>
      <c r="G10" s="8156" t="s">
        <v>331</v>
      </c>
      <c r="H10" s="8156"/>
      <c r="I10" s="8156" t="s">
        <v>94</v>
      </c>
      <c r="J10" s="8156"/>
      <c r="K10" s="8156" t="s">
        <v>44</v>
      </c>
      <c r="L10" s="8156"/>
      <c r="M10" s="8156" t="s">
        <v>45</v>
      </c>
      <c r="N10" s="8156"/>
      <c r="O10" s="8158" t="s">
        <v>46</v>
      </c>
      <c r="P10" s="8158"/>
      <c r="Q10" s="8158" t="s">
        <v>47</v>
      </c>
      <c r="R10" s="8158"/>
      <c r="S10" s="8158" t="s">
        <v>48</v>
      </c>
      <c r="T10" s="8158"/>
      <c r="U10" s="8158" t="s">
        <v>49</v>
      </c>
      <c r="V10" s="8158"/>
      <c r="W10" s="8158" t="s">
        <v>50</v>
      </c>
      <c r="X10" s="8158"/>
      <c r="Y10" s="8158" t="s">
        <v>51</v>
      </c>
      <c r="Z10" s="8158"/>
      <c r="AA10" s="8158" t="s">
        <v>52</v>
      </c>
      <c r="AB10" s="8158"/>
      <c r="AC10" s="8158" t="s">
        <v>53</v>
      </c>
      <c r="AD10" s="8158"/>
      <c r="AE10" s="8158" t="s">
        <v>54</v>
      </c>
      <c r="AF10" s="8158"/>
      <c r="AG10" s="8158" t="s">
        <v>55</v>
      </c>
      <c r="AH10" s="8158"/>
      <c r="AI10" s="8158" t="s">
        <v>56</v>
      </c>
      <c r="AJ10" s="8158"/>
      <c r="AK10" s="8158" t="s">
        <v>57</v>
      </c>
      <c r="AL10" s="8165"/>
      <c r="AM10" s="7357"/>
      <c r="AN10" s="8166" t="s">
        <v>1410</v>
      </c>
      <c r="AO10" s="8159" t="s">
        <v>1411</v>
      </c>
      <c r="AP10" s="8159" t="s">
        <v>1412</v>
      </c>
      <c r="AQ10" s="8160" t="s">
        <v>1413</v>
      </c>
      <c r="AR10" s="7153"/>
      <c r="AS10" s="7153"/>
      <c r="AT10" s="5543"/>
      <c r="AU10" s="5543"/>
      <c r="AV10" s="5543"/>
      <c r="AW10" s="5543"/>
      <c r="AX10" s="5543"/>
      <c r="AY10" s="5543"/>
      <c r="AZ10" s="5543"/>
      <c r="BA10" s="5543"/>
      <c r="BB10" s="5543"/>
      <c r="BC10" s="5543"/>
      <c r="BD10" s="5543"/>
      <c r="BE10" s="5543"/>
      <c r="BF10" s="5543"/>
      <c r="BG10" s="5543"/>
    </row>
    <row r="11" spans="1:97" ht="23.25" customHeight="1">
      <c r="A11" s="8153"/>
      <c r="B11" s="6250" t="s">
        <v>79</v>
      </c>
      <c r="C11" s="6251" t="s">
        <v>58</v>
      </c>
      <c r="D11" s="5525" t="s">
        <v>59</v>
      </c>
      <c r="E11" s="6248" t="s">
        <v>58</v>
      </c>
      <c r="F11" s="6242" t="s">
        <v>59</v>
      </c>
      <c r="G11" s="6248" t="s">
        <v>58</v>
      </c>
      <c r="H11" s="6242" t="s">
        <v>59</v>
      </c>
      <c r="I11" s="6248" t="s">
        <v>58</v>
      </c>
      <c r="J11" s="6242" t="s">
        <v>59</v>
      </c>
      <c r="K11" s="6248" t="s">
        <v>58</v>
      </c>
      <c r="L11" s="6242" t="s">
        <v>59</v>
      </c>
      <c r="M11" s="6248" t="s">
        <v>58</v>
      </c>
      <c r="N11" s="6242" t="s">
        <v>59</v>
      </c>
      <c r="O11" s="6248" t="s">
        <v>58</v>
      </c>
      <c r="P11" s="6242" t="s">
        <v>59</v>
      </c>
      <c r="Q11" s="6248" t="s">
        <v>58</v>
      </c>
      <c r="R11" s="6242" t="s">
        <v>59</v>
      </c>
      <c r="S11" s="6248" t="s">
        <v>58</v>
      </c>
      <c r="T11" s="6242" t="s">
        <v>59</v>
      </c>
      <c r="U11" s="6248" t="s">
        <v>58</v>
      </c>
      <c r="V11" s="6242" t="s">
        <v>59</v>
      </c>
      <c r="W11" s="6248" t="s">
        <v>58</v>
      </c>
      <c r="X11" s="6242" t="s">
        <v>59</v>
      </c>
      <c r="Y11" s="6248" t="s">
        <v>58</v>
      </c>
      <c r="Z11" s="6242" t="s">
        <v>59</v>
      </c>
      <c r="AA11" s="6248" t="s">
        <v>58</v>
      </c>
      <c r="AB11" s="6242" t="s">
        <v>59</v>
      </c>
      <c r="AC11" s="6248" t="s">
        <v>58</v>
      </c>
      <c r="AD11" s="6242" t="s">
        <v>59</v>
      </c>
      <c r="AE11" s="6248" t="s">
        <v>58</v>
      </c>
      <c r="AF11" s="6242" t="s">
        <v>59</v>
      </c>
      <c r="AG11" s="6252" t="s">
        <v>58</v>
      </c>
      <c r="AH11" s="6227" t="s">
        <v>59</v>
      </c>
      <c r="AI11" s="6248" t="s">
        <v>58</v>
      </c>
      <c r="AJ11" s="6242" t="s">
        <v>59</v>
      </c>
      <c r="AK11" s="6252" t="s">
        <v>58</v>
      </c>
      <c r="AL11" s="6253" t="s">
        <v>59</v>
      </c>
      <c r="AM11" s="8144"/>
      <c r="AN11" s="8167"/>
      <c r="AO11" s="7211"/>
      <c r="AP11" s="7211"/>
      <c r="AQ11" s="7368"/>
      <c r="AR11" s="8162"/>
      <c r="AS11" s="8162"/>
      <c r="AT11" s="5543"/>
      <c r="AU11" s="5543"/>
      <c r="AV11" s="5543"/>
      <c r="AW11" s="5543"/>
      <c r="AX11" s="5543"/>
      <c r="AY11" s="5543"/>
      <c r="AZ11" s="5543"/>
      <c r="BA11" s="5543"/>
      <c r="BB11" s="5543"/>
      <c r="BC11" s="5543"/>
      <c r="BD11" s="5543"/>
      <c r="BE11" s="5543"/>
      <c r="BF11" s="5543"/>
      <c r="BG11" s="5543"/>
    </row>
    <row r="12" spans="1:97" ht="15" customHeight="1">
      <c r="A12" s="6255" t="s">
        <v>1414</v>
      </c>
      <c r="B12" s="6256">
        <f>SUM(C12+D12)</f>
        <v>0</v>
      </c>
      <c r="C12" s="926">
        <f t="shared" ref="C12:D15" si="0">SUM(E12+G12+I12+K12+M12+O12+Q12+S12+U12+W12+Y12+AA12+AC12+AE12+AG12+AI12+AK12)</f>
        <v>0</v>
      </c>
      <c r="D12" s="6257">
        <f t="shared" si="0"/>
        <v>0</v>
      </c>
      <c r="E12" s="6258"/>
      <c r="F12" s="5806"/>
      <c r="G12" s="6258"/>
      <c r="H12" s="5806"/>
      <c r="I12" s="6258"/>
      <c r="J12" s="5806"/>
      <c r="K12" s="6259"/>
      <c r="L12" s="5806"/>
      <c r="M12" s="6258"/>
      <c r="N12" s="5806"/>
      <c r="O12" s="6259"/>
      <c r="P12" s="5806"/>
      <c r="Q12" s="6258"/>
      <c r="R12" s="5806"/>
      <c r="S12" s="6259"/>
      <c r="T12" s="6260"/>
      <c r="U12" s="6259"/>
      <c r="V12" s="6260"/>
      <c r="W12" s="6259"/>
      <c r="X12" s="6260"/>
      <c r="Y12" s="6259"/>
      <c r="Z12" s="6260"/>
      <c r="AA12" s="6259"/>
      <c r="AB12" s="5806"/>
      <c r="AC12" s="6259"/>
      <c r="AD12" s="5806"/>
      <c r="AE12" s="6259"/>
      <c r="AF12" s="5806"/>
      <c r="AG12" s="6259"/>
      <c r="AH12" s="6260"/>
      <c r="AI12" s="6259"/>
      <c r="AJ12" s="6260"/>
      <c r="AK12" s="6259"/>
      <c r="AL12" s="6261"/>
      <c r="AM12" s="6260"/>
      <c r="AN12" s="6259"/>
      <c r="AO12" s="6258"/>
      <c r="AP12" s="6258"/>
      <c r="AQ12" s="6260"/>
      <c r="AR12" s="6147"/>
      <c r="AS12" s="6147"/>
      <c r="AT12" s="6262" t="str">
        <f>CA12&amp;CB12&amp;CC12&amp;CD12&amp;CE12&amp;CF12&amp;CG12</f>
        <v/>
      </c>
      <c r="AU12" s="6263"/>
      <c r="AV12" s="6263"/>
      <c r="AW12" s="6263"/>
      <c r="AX12" s="6263"/>
      <c r="AY12" s="6263"/>
      <c r="AZ12" s="6263"/>
      <c r="BA12" s="6263"/>
      <c r="BB12" s="6263"/>
      <c r="BC12" s="6263"/>
      <c r="BD12" s="6263"/>
      <c r="BE12" s="5543"/>
      <c r="BF12" s="5543"/>
      <c r="BG12" s="5543"/>
      <c r="CA12" s="6264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64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64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64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64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64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64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65">
        <f t="shared" ref="CM12:CR12" si="1">IF(AND($B12&gt;0,AM12=""),1,IF(AM12&gt;$B12,1,0))</f>
        <v>0</v>
      </c>
      <c r="CN12" s="6265">
        <f t="shared" si="1"/>
        <v>0</v>
      </c>
      <c r="CO12" s="6265">
        <f t="shared" si="1"/>
        <v>0</v>
      </c>
      <c r="CP12" s="6265">
        <f t="shared" si="1"/>
        <v>0</v>
      </c>
      <c r="CQ12" s="6265">
        <f t="shared" si="1"/>
        <v>0</v>
      </c>
      <c r="CR12" s="6266">
        <f t="shared" si="1"/>
        <v>0</v>
      </c>
      <c r="CS12" s="6265">
        <f>IF(AND($B12&gt;0,AS12=""),1,IF($B12&gt;AS12,1,0))</f>
        <v>0</v>
      </c>
    </row>
    <row r="13" spans="1:97" ht="15" customHeight="1">
      <c r="A13" s="1527" t="s">
        <v>1415</v>
      </c>
      <c r="B13" s="937">
        <f>SUM(C13+D13)</f>
        <v>0</v>
      </c>
      <c r="C13" s="938">
        <f t="shared" si="0"/>
        <v>0</v>
      </c>
      <c r="D13" s="6267">
        <f t="shared" si="0"/>
        <v>0</v>
      </c>
      <c r="E13" s="5878"/>
      <c r="F13" s="5816"/>
      <c r="G13" s="5878"/>
      <c r="H13" s="5816"/>
      <c r="I13" s="5878"/>
      <c r="J13" s="5816"/>
      <c r="K13" s="5878"/>
      <c r="L13" s="5816"/>
      <c r="M13" s="5814"/>
      <c r="N13" s="5815"/>
      <c r="O13" s="5814"/>
      <c r="P13" s="5815"/>
      <c r="Q13" s="5814"/>
      <c r="R13" s="5815"/>
      <c r="S13" s="5814"/>
      <c r="T13" s="5815"/>
      <c r="U13" s="5814"/>
      <c r="V13" s="5815"/>
      <c r="W13" s="5814"/>
      <c r="X13" s="5815"/>
      <c r="Y13" s="5814"/>
      <c r="Z13" s="5815"/>
      <c r="AA13" s="5814"/>
      <c r="AB13" s="5815"/>
      <c r="AC13" s="5814"/>
      <c r="AD13" s="5815"/>
      <c r="AE13" s="5814"/>
      <c r="AF13" s="5815"/>
      <c r="AG13" s="5814"/>
      <c r="AH13" s="5815"/>
      <c r="AI13" s="5814"/>
      <c r="AJ13" s="5815"/>
      <c r="AK13" s="5814"/>
      <c r="AL13" s="6149"/>
      <c r="AM13" s="5815"/>
      <c r="AN13" s="5814"/>
      <c r="AO13" s="5878"/>
      <c r="AP13" s="5878"/>
      <c r="AQ13" s="5815"/>
      <c r="AR13" s="6151"/>
      <c r="AS13" s="6151"/>
      <c r="AT13" s="6262" t="str">
        <f>CA13&amp;CB13&amp;CC13&amp;CD13&amp;CE13&amp;CF13&amp;CG13</f>
        <v/>
      </c>
      <c r="AU13" s="6263"/>
      <c r="AV13" s="6263"/>
      <c r="AW13" s="6263"/>
      <c r="AX13" s="6263"/>
      <c r="AY13" s="6263"/>
      <c r="AZ13" s="6263"/>
      <c r="BA13" s="6263"/>
      <c r="BB13" s="6263"/>
      <c r="BC13" s="6263"/>
      <c r="BD13" s="6263"/>
      <c r="BE13" s="5543"/>
      <c r="BF13" s="5543"/>
      <c r="BG13" s="5543"/>
      <c r="CA13" s="6264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64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64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64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64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64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64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65">
        <f t="shared" ref="CM13:CM15" si="2">IF(AND($B13&gt;0,AM13=""),1,IF(AM13&gt;$B13,1,0))</f>
        <v>0</v>
      </c>
      <c r="CN13" s="6265">
        <f t="shared" ref="CN13:CR15" si="3">IF(AND($B13&gt;0,AN13=""),1,IF(AN13&gt;$B13,1,0))</f>
        <v>0</v>
      </c>
      <c r="CO13" s="6265">
        <f t="shared" si="3"/>
        <v>0</v>
      </c>
      <c r="CP13" s="6265">
        <f t="shared" si="3"/>
        <v>0</v>
      </c>
      <c r="CQ13" s="6265">
        <f t="shared" si="3"/>
        <v>0</v>
      </c>
      <c r="CR13" s="6265">
        <f t="shared" si="3"/>
        <v>0</v>
      </c>
      <c r="CS13" s="6265">
        <f>IF(AND($B13&gt;0,AS13=""),1,IF($B13&gt;AS13,1,0))</f>
        <v>0</v>
      </c>
    </row>
    <row r="14" spans="1:97" ht="15" customHeight="1">
      <c r="A14" s="5534" t="s">
        <v>1416</v>
      </c>
      <c r="B14" s="5812">
        <f>SUM(C14+D14)</f>
        <v>0</v>
      </c>
      <c r="C14" s="6268">
        <f t="shared" si="0"/>
        <v>0</v>
      </c>
      <c r="D14" s="6269">
        <f t="shared" si="0"/>
        <v>0</v>
      </c>
      <c r="E14" s="5814"/>
      <c r="F14" s="5815"/>
      <c r="G14" s="5814"/>
      <c r="H14" s="5815"/>
      <c r="I14" s="5814"/>
      <c r="J14" s="5815"/>
      <c r="K14" s="5814"/>
      <c r="L14" s="5815"/>
      <c r="M14" s="5814"/>
      <c r="N14" s="5815"/>
      <c r="O14" s="5814"/>
      <c r="P14" s="5815"/>
      <c r="Q14" s="5814"/>
      <c r="R14" s="5815"/>
      <c r="S14" s="5814"/>
      <c r="T14" s="5815"/>
      <c r="U14" s="5814"/>
      <c r="V14" s="5815"/>
      <c r="W14" s="5814"/>
      <c r="X14" s="5815"/>
      <c r="Y14" s="5814"/>
      <c r="Z14" s="5815"/>
      <c r="AA14" s="5814"/>
      <c r="AB14" s="5815"/>
      <c r="AC14" s="5814"/>
      <c r="AD14" s="5815"/>
      <c r="AE14" s="5814"/>
      <c r="AF14" s="5815"/>
      <c r="AG14" s="5814"/>
      <c r="AH14" s="5815"/>
      <c r="AI14" s="5814"/>
      <c r="AJ14" s="5815"/>
      <c r="AK14" s="5814"/>
      <c r="AL14" s="6149"/>
      <c r="AM14" s="5815"/>
      <c r="AN14" s="5817"/>
      <c r="AO14" s="6270"/>
      <c r="AP14" s="6270"/>
      <c r="AQ14" s="5830"/>
      <c r="AR14" s="6271"/>
      <c r="AS14" s="6151"/>
      <c r="AT14" s="6262" t="str">
        <f t="shared" ref="AT14" si="4">CA14&amp;CB14&amp;CC14&amp;CD14&amp;CE14&amp;CF14&amp;CG14</f>
        <v/>
      </c>
      <c r="AU14" s="6263"/>
      <c r="AV14" s="6263"/>
      <c r="AW14" s="6263"/>
      <c r="AX14" s="6263"/>
      <c r="AY14" s="6263"/>
      <c r="AZ14" s="6263"/>
      <c r="BA14" s="6263"/>
      <c r="BB14" s="6263"/>
      <c r="BC14" s="6263"/>
      <c r="BD14" s="6263"/>
      <c r="BE14" s="5543"/>
      <c r="BF14" s="5543"/>
      <c r="BG14" s="5543"/>
      <c r="CA14" s="6264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72"/>
      <c r="CC14" s="6272"/>
      <c r="CD14" s="6272"/>
      <c r="CE14" s="6272"/>
      <c r="CF14" s="6272"/>
      <c r="CG14" s="6272"/>
      <c r="CM14" s="6265">
        <f t="shared" si="2"/>
        <v>0</v>
      </c>
      <c r="CN14" s="6272"/>
      <c r="CO14" s="6272"/>
      <c r="CP14" s="6272"/>
      <c r="CQ14" s="6272"/>
      <c r="CR14" s="6273"/>
      <c r="CS14" s="6273"/>
    </row>
    <row r="15" spans="1:97" ht="15" customHeight="1">
      <c r="A15" s="6274" t="s">
        <v>1417</v>
      </c>
      <c r="B15" s="5939">
        <f>SUM(C15+D15)</f>
        <v>0</v>
      </c>
      <c r="C15" s="6275">
        <f t="shared" si="0"/>
        <v>0</v>
      </c>
      <c r="D15" s="6276">
        <f t="shared" si="0"/>
        <v>0</v>
      </c>
      <c r="E15" s="5854"/>
      <c r="F15" s="5855"/>
      <c r="G15" s="5854"/>
      <c r="H15" s="5855"/>
      <c r="I15" s="5854"/>
      <c r="J15" s="5855"/>
      <c r="K15" s="5854"/>
      <c r="L15" s="5855"/>
      <c r="M15" s="5854"/>
      <c r="N15" s="5855"/>
      <c r="O15" s="5854"/>
      <c r="P15" s="5855"/>
      <c r="Q15" s="5854"/>
      <c r="R15" s="5855"/>
      <c r="S15" s="5854"/>
      <c r="T15" s="5855"/>
      <c r="U15" s="5854"/>
      <c r="V15" s="5855"/>
      <c r="W15" s="5854"/>
      <c r="X15" s="5855"/>
      <c r="Y15" s="5854"/>
      <c r="Z15" s="5855"/>
      <c r="AA15" s="5854"/>
      <c r="AB15" s="5855"/>
      <c r="AC15" s="5854"/>
      <c r="AD15" s="5855"/>
      <c r="AE15" s="5854"/>
      <c r="AF15" s="5855"/>
      <c r="AG15" s="5854"/>
      <c r="AH15" s="5855"/>
      <c r="AI15" s="5854"/>
      <c r="AJ15" s="5855"/>
      <c r="AK15" s="5854"/>
      <c r="AL15" s="6155"/>
      <c r="AM15" s="5855"/>
      <c r="AN15" s="5854"/>
      <c r="AO15" s="6095"/>
      <c r="AP15" s="6095"/>
      <c r="AQ15" s="5855"/>
      <c r="AR15" s="5942"/>
      <c r="AS15" s="5942"/>
      <c r="AT15" s="6262" t="str">
        <f>CA15&amp;CB15&amp;CC15&amp;CD15&amp;CE15&amp;CF15&amp;CG15</f>
        <v/>
      </c>
      <c r="AU15" s="6263"/>
      <c r="AV15" s="6263"/>
      <c r="AW15" s="6263"/>
      <c r="AX15" s="6263"/>
      <c r="AY15" s="6263"/>
      <c r="AZ15" s="6263"/>
      <c r="BA15" s="6263"/>
      <c r="BB15" s="6263"/>
      <c r="BC15" s="6263"/>
      <c r="BD15" s="6263"/>
      <c r="BE15" s="5543"/>
      <c r="BF15" s="5543"/>
      <c r="BG15" s="5543"/>
      <c r="CA15" s="6264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64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64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64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64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64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64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65">
        <f t="shared" si="2"/>
        <v>0</v>
      </c>
      <c r="CN15" s="6265">
        <f t="shared" si="3"/>
        <v>0</v>
      </c>
      <c r="CO15" s="6265">
        <f t="shared" si="3"/>
        <v>0</v>
      </c>
      <c r="CP15" s="6265">
        <f t="shared" si="3"/>
        <v>0</v>
      </c>
      <c r="CQ15" s="6265">
        <f t="shared" si="3"/>
        <v>0</v>
      </c>
      <c r="CR15" s="6265">
        <f t="shared" si="3"/>
        <v>0</v>
      </c>
      <c r="CS15" s="6265">
        <f>IF(AND($B15&gt;0,AS15=""),1,IF($B15&gt;AS15,1,0))</f>
        <v>0</v>
      </c>
    </row>
    <row r="16" spans="1:97" s="6234" customFormat="1" ht="18" customHeight="1">
      <c r="A16" s="955" t="s">
        <v>1418</v>
      </c>
      <c r="B16" s="6239"/>
      <c r="C16" s="6239"/>
      <c r="D16" s="6239"/>
      <c r="E16" s="6239"/>
      <c r="F16" s="6239"/>
      <c r="G16" s="6239"/>
      <c r="H16" s="6239"/>
      <c r="I16" s="6239"/>
      <c r="J16" s="6239"/>
      <c r="K16" s="6239"/>
      <c r="L16" s="6239"/>
      <c r="M16" s="6239"/>
      <c r="N16" s="6239"/>
      <c r="O16" s="6239"/>
      <c r="P16" s="6239"/>
      <c r="Q16" s="6239"/>
      <c r="R16" s="6239"/>
      <c r="S16" s="6239"/>
      <c r="T16" s="6239"/>
      <c r="U16" s="6239"/>
      <c r="V16" s="6239"/>
      <c r="W16" s="6239"/>
      <c r="X16" s="6239"/>
      <c r="Y16" s="6239"/>
      <c r="Z16" s="6239"/>
      <c r="AA16" s="6239"/>
      <c r="AB16" s="6239"/>
      <c r="AC16" s="6239"/>
      <c r="AD16" s="6239"/>
      <c r="AE16" s="6239"/>
      <c r="AF16" s="6239"/>
      <c r="AG16" s="6239"/>
      <c r="AH16" s="6239"/>
      <c r="AI16" s="6239"/>
      <c r="AJ16" s="6239"/>
      <c r="AK16" s="6239"/>
      <c r="AL16" s="6239"/>
      <c r="AM16" s="6239"/>
      <c r="AN16" s="6239"/>
      <c r="AO16" s="6239"/>
      <c r="AP16" s="6239"/>
      <c r="AQ16" s="6239"/>
      <c r="AR16" s="6239"/>
      <c r="AS16" s="6239"/>
      <c r="AT16" s="6239"/>
      <c r="AU16" s="6239"/>
      <c r="AV16" s="6239"/>
      <c r="AW16" s="6239"/>
      <c r="AX16" s="6239"/>
      <c r="AY16" s="6239"/>
      <c r="AZ16" s="6239"/>
      <c r="BA16" s="6239"/>
      <c r="BB16" s="6239"/>
      <c r="BC16" s="6239"/>
      <c r="BD16" s="6239"/>
      <c r="BE16" s="6239"/>
      <c r="BF16" s="6239"/>
      <c r="BG16" s="6239"/>
      <c r="BH16" s="6239"/>
      <c r="BI16" s="6239"/>
      <c r="BV16" s="6239"/>
      <c r="BW16" s="6239"/>
      <c r="BX16" s="6239"/>
      <c r="BY16" s="6239"/>
    </row>
    <row r="17" spans="1:101" ht="19.5" customHeight="1">
      <c r="A17" s="8151" t="s">
        <v>1419</v>
      </c>
      <c r="B17" s="8154" t="s">
        <v>1405</v>
      </c>
      <c r="C17" s="8155"/>
      <c r="D17" s="8143"/>
      <c r="E17" s="8145" t="s">
        <v>1406</v>
      </c>
      <c r="F17" s="8147"/>
      <c r="G17" s="8147"/>
      <c r="H17" s="8147"/>
      <c r="I17" s="8147"/>
      <c r="J17" s="8147"/>
      <c r="K17" s="8147"/>
      <c r="L17" s="8147"/>
      <c r="M17" s="8147"/>
      <c r="N17" s="8147"/>
      <c r="O17" s="8147"/>
      <c r="P17" s="8147"/>
      <c r="Q17" s="8147"/>
      <c r="R17" s="8147"/>
      <c r="S17" s="8147"/>
      <c r="T17" s="8147"/>
      <c r="U17" s="8147"/>
      <c r="V17" s="8147"/>
      <c r="W17" s="8147"/>
      <c r="X17" s="8147"/>
      <c r="Y17" s="8147"/>
      <c r="Z17" s="8147"/>
      <c r="AA17" s="8147"/>
      <c r="AB17" s="8147"/>
      <c r="AC17" s="8147"/>
      <c r="AD17" s="8147"/>
      <c r="AE17" s="8147"/>
      <c r="AF17" s="8147"/>
      <c r="AG17" s="8147"/>
      <c r="AH17" s="8147"/>
      <c r="AI17" s="8147"/>
      <c r="AJ17" s="8147"/>
      <c r="AK17" s="8147"/>
      <c r="AL17" s="7604"/>
      <c r="AM17" s="8168" t="s">
        <v>609</v>
      </c>
      <c r="AN17" s="7496" t="s">
        <v>1420</v>
      </c>
      <c r="AO17" s="8170" t="s">
        <v>1409</v>
      </c>
      <c r="AP17" s="8171" t="s">
        <v>478</v>
      </c>
      <c r="AQ17" s="8173" t="s">
        <v>1421</v>
      </c>
      <c r="AR17" s="8170" t="s">
        <v>35</v>
      </c>
      <c r="AS17" s="8145" t="s">
        <v>1422</v>
      </c>
      <c r="AT17" s="8147"/>
      <c r="AU17" s="8147"/>
      <c r="AV17" s="8147"/>
      <c r="AW17" s="8146"/>
      <c r="AX17" s="8143" t="s">
        <v>1423</v>
      </c>
      <c r="AY17" s="5543"/>
      <c r="AZ17" s="5543"/>
      <c r="BA17" s="5543"/>
      <c r="BB17" s="5543"/>
      <c r="BC17" s="5543"/>
      <c r="BD17" s="5543"/>
      <c r="BE17" s="5543"/>
      <c r="BF17" s="5543"/>
      <c r="BG17" s="5543"/>
      <c r="BH17" s="5543"/>
      <c r="BI17" s="5543"/>
      <c r="BJ17" s="5543"/>
      <c r="BK17" s="5543"/>
      <c r="BV17" s="5542"/>
      <c r="BW17" s="5542"/>
      <c r="BX17" s="5543"/>
      <c r="BY17" s="5543"/>
      <c r="BZ17" s="6233"/>
      <c r="CA17" s="6233"/>
      <c r="CB17" s="5542"/>
      <c r="CR17" s="6234"/>
      <c r="CS17" s="6234"/>
    </row>
    <row r="18" spans="1:101" ht="15.75" customHeight="1">
      <c r="A18" s="8152"/>
      <c r="B18" s="8148"/>
      <c r="C18" s="8149"/>
      <c r="D18" s="8144"/>
      <c r="E18" s="8145" t="s">
        <v>348</v>
      </c>
      <c r="F18" s="8164"/>
      <c r="G18" s="8145" t="s">
        <v>331</v>
      </c>
      <c r="H18" s="8164"/>
      <c r="I18" s="8145" t="s">
        <v>94</v>
      </c>
      <c r="J18" s="8164"/>
      <c r="K18" s="8145" t="s">
        <v>44</v>
      </c>
      <c r="L18" s="8164"/>
      <c r="M18" s="8145" t="s">
        <v>45</v>
      </c>
      <c r="N18" s="8164"/>
      <c r="O18" s="8182" t="s">
        <v>46</v>
      </c>
      <c r="P18" s="8183"/>
      <c r="Q18" s="8182" t="s">
        <v>47</v>
      </c>
      <c r="R18" s="8183"/>
      <c r="S18" s="8182" t="s">
        <v>48</v>
      </c>
      <c r="T18" s="8183"/>
      <c r="U18" s="8182" t="s">
        <v>49</v>
      </c>
      <c r="V18" s="8183"/>
      <c r="W18" s="8182" t="s">
        <v>50</v>
      </c>
      <c r="X18" s="8183"/>
      <c r="Y18" s="8182" t="s">
        <v>51</v>
      </c>
      <c r="Z18" s="8183"/>
      <c r="AA18" s="8182" t="s">
        <v>52</v>
      </c>
      <c r="AB18" s="8183"/>
      <c r="AC18" s="8182" t="s">
        <v>53</v>
      </c>
      <c r="AD18" s="8183"/>
      <c r="AE18" s="8182" t="s">
        <v>54</v>
      </c>
      <c r="AF18" s="8183"/>
      <c r="AG18" s="8182" t="s">
        <v>55</v>
      </c>
      <c r="AH18" s="8183"/>
      <c r="AI18" s="8182" t="s">
        <v>56</v>
      </c>
      <c r="AJ18" s="8183"/>
      <c r="AK18" s="8182" t="s">
        <v>57</v>
      </c>
      <c r="AL18" s="8184"/>
      <c r="AM18" s="7251"/>
      <c r="AN18" s="7182"/>
      <c r="AO18" s="7153"/>
      <c r="AP18" s="7445"/>
      <c r="AQ18" s="8174"/>
      <c r="AR18" s="7153"/>
      <c r="AS18" s="8143" t="s">
        <v>1424</v>
      </c>
      <c r="AT18" s="8148" t="s">
        <v>1425</v>
      </c>
      <c r="AU18" s="8144"/>
      <c r="AV18" s="8145" t="s">
        <v>1426</v>
      </c>
      <c r="AW18" s="8146"/>
      <c r="AX18" s="7357"/>
      <c r="AY18" s="5543"/>
      <c r="AZ18" s="5543"/>
      <c r="BA18" s="5543"/>
      <c r="BB18" s="5543"/>
      <c r="BC18" s="5543"/>
      <c r="BD18" s="5543"/>
      <c r="BE18" s="5543"/>
      <c r="BF18" s="5543"/>
      <c r="BG18" s="5543"/>
      <c r="BH18" s="5543"/>
      <c r="BI18" s="5543"/>
      <c r="BJ18" s="5543"/>
      <c r="BK18" s="5543"/>
      <c r="BL18" s="5543"/>
      <c r="BV18" s="5542"/>
      <c r="BW18" s="5542"/>
      <c r="BX18" s="5542"/>
      <c r="BY18" s="5543"/>
      <c r="BZ18" s="5543"/>
      <c r="CA18" s="6233"/>
      <c r="CB18" s="6233"/>
      <c r="CC18" s="5542"/>
      <c r="CR18" s="6234"/>
      <c r="CS18" s="6234"/>
      <c r="CT18" s="6234"/>
    </row>
    <row r="19" spans="1:101" ht="22.5" customHeight="1">
      <c r="A19" s="8153"/>
      <c r="B19" s="6278" t="s">
        <v>79</v>
      </c>
      <c r="C19" s="6279" t="s">
        <v>466</v>
      </c>
      <c r="D19" s="6245" t="s">
        <v>59</v>
      </c>
      <c r="E19" s="6280" t="s">
        <v>466</v>
      </c>
      <c r="F19" s="6245" t="s">
        <v>59</v>
      </c>
      <c r="G19" s="6280" t="s">
        <v>466</v>
      </c>
      <c r="H19" s="6245" t="s">
        <v>59</v>
      </c>
      <c r="I19" s="6280" t="s">
        <v>466</v>
      </c>
      <c r="J19" s="6245" t="s">
        <v>59</v>
      </c>
      <c r="K19" s="6280" t="s">
        <v>466</v>
      </c>
      <c r="L19" s="6245" t="s">
        <v>59</v>
      </c>
      <c r="M19" s="6280" t="s">
        <v>466</v>
      </c>
      <c r="N19" s="6245" t="s">
        <v>59</v>
      </c>
      <c r="O19" s="6280" t="s">
        <v>466</v>
      </c>
      <c r="P19" s="6245" t="s">
        <v>59</v>
      </c>
      <c r="Q19" s="6280" t="s">
        <v>466</v>
      </c>
      <c r="R19" s="6245" t="s">
        <v>59</v>
      </c>
      <c r="S19" s="6280" t="s">
        <v>466</v>
      </c>
      <c r="T19" s="6245" t="s">
        <v>59</v>
      </c>
      <c r="U19" s="6280" t="s">
        <v>466</v>
      </c>
      <c r="V19" s="6245" t="s">
        <v>59</v>
      </c>
      <c r="W19" s="6280" t="s">
        <v>466</v>
      </c>
      <c r="X19" s="6245" t="s">
        <v>59</v>
      </c>
      <c r="Y19" s="6280" t="s">
        <v>466</v>
      </c>
      <c r="Z19" s="6245" t="s">
        <v>59</v>
      </c>
      <c r="AA19" s="6280" t="s">
        <v>466</v>
      </c>
      <c r="AB19" s="6245" t="s">
        <v>59</v>
      </c>
      <c r="AC19" s="6280" t="s">
        <v>466</v>
      </c>
      <c r="AD19" s="6245" t="s">
        <v>59</v>
      </c>
      <c r="AE19" s="6280" t="s">
        <v>466</v>
      </c>
      <c r="AF19" s="6245" t="s">
        <v>59</v>
      </c>
      <c r="AG19" s="6280" t="s">
        <v>466</v>
      </c>
      <c r="AH19" s="6245" t="s">
        <v>59</v>
      </c>
      <c r="AI19" s="6280" t="s">
        <v>466</v>
      </c>
      <c r="AJ19" s="6245" t="s">
        <v>59</v>
      </c>
      <c r="AK19" s="6280" t="s">
        <v>466</v>
      </c>
      <c r="AL19" s="6141" t="s">
        <v>59</v>
      </c>
      <c r="AM19" s="8169"/>
      <c r="AN19" s="7541"/>
      <c r="AO19" s="8162"/>
      <c r="AP19" s="8172"/>
      <c r="AQ19" s="8175"/>
      <c r="AR19" s="8162"/>
      <c r="AS19" s="8149"/>
      <c r="AT19" s="6282" t="s">
        <v>58</v>
      </c>
      <c r="AU19" s="6283" t="s">
        <v>59</v>
      </c>
      <c r="AV19" s="6284" t="s">
        <v>58</v>
      </c>
      <c r="AW19" s="6285" t="s">
        <v>1427</v>
      </c>
      <c r="AX19" s="8144"/>
      <c r="AY19" s="5543"/>
      <c r="AZ19" s="5543"/>
      <c r="BA19" s="5543"/>
      <c r="BB19" s="5543"/>
      <c r="BC19" s="5543"/>
      <c r="BD19" s="5543"/>
      <c r="BE19" s="5543"/>
      <c r="BF19" s="5543"/>
      <c r="BG19" s="5543"/>
      <c r="BH19" s="5543"/>
      <c r="BI19" s="5543"/>
      <c r="BJ19" s="5543"/>
      <c r="BK19" s="5543"/>
      <c r="BL19" s="5543"/>
      <c r="BM19" s="5543"/>
      <c r="BN19" s="5543"/>
      <c r="BO19" s="5543"/>
      <c r="BV19" s="5542"/>
      <c r="BW19" s="5542"/>
      <c r="BX19" s="5542"/>
      <c r="BY19" s="5542"/>
      <c r="CA19" s="5542"/>
      <c r="CB19" s="5543"/>
      <c r="CC19" s="5543"/>
      <c r="CD19" s="6233"/>
      <c r="CE19" s="6233"/>
      <c r="CF19" s="5542"/>
      <c r="CR19" s="6234"/>
      <c r="CS19" s="6234"/>
      <c r="CT19" s="6234"/>
      <c r="CU19" s="6234"/>
      <c r="CV19" s="6234"/>
      <c r="CW19" s="6234"/>
    </row>
    <row r="20" spans="1:101" ht="15">
      <c r="A20" s="6286" t="s">
        <v>1428</v>
      </c>
      <c r="B20" s="1537">
        <f t="shared" ref="B20:B26" si="5">SUM(C20+D20)</f>
        <v>0</v>
      </c>
      <c r="C20" s="6287">
        <f t="shared" ref="C20:D26" si="6">SUM(E20+G20+I20+K20+M20+O20+Q20+S20+U20+W20+Y20+AA20+AC20+AE20+AG20+AI20+AK20)</f>
        <v>0</v>
      </c>
      <c r="D20" s="1529">
        <f t="shared" si="6"/>
        <v>0</v>
      </c>
      <c r="E20" s="5831"/>
      <c r="F20" s="6002"/>
      <c r="G20" s="5831"/>
      <c r="H20" s="6002"/>
      <c r="I20" s="5831"/>
      <c r="J20" s="6091"/>
      <c r="K20" s="5831"/>
      <c r="L20" s="6091"/>
      <c r="M20" s="5831"/>
      <c r="N20" s="6091"/>
      <c r="O20" s="6288"/>
      <c r="P20" s="6091"/>
      <c r="Q20" s="6288"/>
      <c r="R20" s="6091"/>
      <c r="S20" s="6288"/>
      <c r="T20" s="6091"/>
      <c r="U20" s="6288"/>
      <c r="V20" s="6091"/>
      <c r="W20" s="6288"/>
      <c r="X20" s="6091"/>
      <c r="Y20" s="6288"/>
      <c r="Z20" s="6091"/>
      <c r="AA20" s="6288"/>
      <c r="AB20" s="6091"/>
      <c r="AC20" s="6288"/>
      <c r="AD20" s="6091"/>
      <c r="AE20" s="6288"/>
      <c r="AF20" s="6091"/>
      <c r="AG20" s="6288"/>
      <c r="AH20" s="6091"/>
      <c r="AI20" s="6288"/>
      <c r="AJ20" s="6091"/>
      <c r="AK20" s="6288"/>
      <c r="AL20" s="6093"/>
      <c r="AM20" s="6289"/>
      <c r="AN20" s="5934"/>
      <c r="AO20" s="5933"/>
      <c r="AP20" s="6290"/>
      <c r="AQ20" s="6291"/>
      <c r="AR20" s="5283"/>
      <c r="AS20" s="6292">
        <f>SUM(AT20:AW20)</f>
        <v>0</v>
      </c>
      <c r="AT20" s="6293"/>
      <c r="AU20" s="6294"/>
      <c r="AV20" s="6293"/>
      <c r="AW20" s="6295"/>
      <c r="AX20" s="6296"/>
      <c r="AY20" s="6262" t="str">
        <f>$CA20&amp;$CB20&amp;$CC20&amp;$CD20&amp;$CE20&amp;$CF20&amp;CG20</f>
        <v/>
      </c>
      <c r="AZ20" s="6263"/>
      <c r="BA20" s="6263"/>
      <c r="BB20" s="6263"/>
      <c r="BC20" s="6263"/>
      <c r="BD20" s="6263"/>
      <c r="BE20" s="6263"/>
      <c r="BF20" s="5543"/>
      <c r="BG20" s="5543"/>
      <c r="BH20" s="5543"/>
      <c r="BI20" s="5543"/>
      <c r="BJ20" s="5543"/>
      <c r="BK20" s="5543"/>
      <c r="BL20" s="5543"/>
      <c r="BM20" s="5543"/>
      <c r="BN20" s="5543"/>
      <c r="BO20" s="5543"/>
      <c r="BV20" s="5542"/>
      <c r="BW20" s="5542"/>
      <c r="BX20" s="5542"/>
      <c r="BY20" s="5542"/>
      <c r="CA20" s="6264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64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64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64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64" t="str">
        <f t="shared" si="7"/>
        <v/>
      </c>
      <c r="CF20" s="6264" t="str">
        <f t="shared" si="7"/>
        <v/>
      </c>
      <c r="CG20" s="6264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65">
        <f>IF(AND($B20&gt;0,AM20=""),1,IF(AM20&gt;$B20,1,0))</f>
        <v>0</v>
      </c>
      <c r="CN20" s="6265">
        <f>IF(AND($B20&gt;0,AN20=""),1,IF(AN20&gt;$B20,1,0))</f>
        <v>0</v>
      </c>
      <c r="CO20" s="6265">
        <f>IF(AND($B20&gt;0,AO20=""),1,IF(B20&gt;$AO20,1,0))</f>
        <v>0</v>
      </c>
      <c r="CP20" s="6265">
        <f t="shared" ref="CP20:CR21" si="8">IF(AND($B20&gt;0,AP20=""),1,IF(AP20&gt;$B20,1,0))</f>
        <v>0</v>
      </c>
      <c r="CQ20" s="6265">
        <f t="shared" si="8"/>
        <v>0</v>
      </c>
      <c r="CR20" s="6266">
        <f t="shared" si="8"/>
        <v>0</v>
      </c>
      <c r="CS20" s="6265">
        <f>IF(AND($AS20&gt;0,AX20=""),1,IF(AX20&gt;AS20,1,0))</f>
        <v>0</v>
      </c>
    </row>
    <row r="21" spans="1:101" ht="15">
      <c r="A21" s="1536" t="s">
        <v>1429</v>
      </c>
      <c r="B21" s="1537">
        <f t="shared" si="5"/>
        <v>0</v>
      </c>
      <c r="C21" s="6287">
        <f t="shared" si="6"/>
        <v>0</v>
      </c>
      <c r="D21" s="1529">
        <f t="shared" si="6"/>
        <v>0</v>
      </c>
      <c r="E21" s="5831"/>
      <c r="F21" s="6002"/>
      <c r="G21" s="5831"/>
      <c r="H21" s="6002"/>
      <c r="I21" s="5831"/>
      <c r="J21" s="6091"/>
      <c r="K21" s="5831"/>
      <c r="L21" s="6091"/>
      <c r="M21" s="5831"/>
      <c r="N21" s="6091"/>
      <c r="O21" s="6288"/>
      <c r="P21" s="6091"/>
      <c r="Q21" s="6288"/>
      <c r="R21" s="6091"/>
      <c r="S21" s="6288"/>
      <c r="T21" s="6091"/>
      <c r="U21" s="6288"/>
      <c r="V21" s="6091"/>
      <c r="W21" s="6288"/>
      <c r="X21" s="6091"/>
      <c r="Y21" s="6288"/>
      <c r="Z21" s="6091"/>
      <c r="AA21" s="6288"/>
      <c r="AB21" s="6091"/>
      <c r="AC21" s="6288"/>
      <c r="AD21" s="6091"/>
      <c r="AE21" s="6288"/>
      <c r="AF21" s="6091"/>
      <c r="AG21" s="6288"/>
      <c r="AH21" s="6091"/>
      <c r="AI21" s="6288"/>
      <c r="AJ21" s="6091"/>
      <c r="AK21" s="6288"/>
      <c r="AL21" s="6093"/>
      <c r="AM21" s="6289"/>
      <c r="AN21" s="5934"/>
      <c r="AO21" s="5933"/>
      <c r="AP21" s="6290"/>
      <c r="AQ21" s="6297"/>
      <c r="AR21" s="5282"/>
      <c r="AS21" s="6298"/>
      <c r="AT21" s="6299"/>
      <c r="AU21" s="6300"/>
      <c r="AV21" s="6299"/>
      <c r="AW21" s="6301"/>
      <c r="AX21" s="5883"/>
      <c r="AY21" s="6262" t="str">
        <f t="shared" ref="AY21:AY26" si="9">$CA21&amp;$CB21&amp;$CC21&amp;$CD21&amp;$CE21&amp;$CF21</f>
        <v/>
      </c>
      <c r="AZ21" s="6263"/>
      <c r="BA21" s="6263"/>
      <c r="BB21" s="6263"/>
      <c r="BC21" s="6263"/>
      <c r="BD21" s="6263"/>
      <c r="BE21" s="6263"/>
      <c r="BF21" s="5543"/>
      <c r="BG21" s="5543"/>
      <c r="BH21" s="5543"/>
      <c r="BI21" s="5543"/>
      <c r="BJ21" s="5543"/>
      <c r="BK21" s="5543"/>
      <c r="BL21" s="5543"/>
      <c r="BM21" s="5543"/>
      <c r="BN21" s="5543"/>
      <c r="BO21" s="5543"/>
      <c r="BV21" s="5542"/>
      <c r="BW21" s="5542"/>
      <c r="BX21" s="5542"/>
      <c r="BY21" s="5542"/>
      <c r="CA21" s="6264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64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64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64" t="str">
        <f t="shared" si="7"/>
        <v/>
      </c>
      <c r="CE21" s="6264" t="str">
        <f t="shared" si="7"/>
        <v/>
      </c>
      <c r="CF21" s="6264" t="str">
        <f t="shared" si="7"/>
        <v/>
      </c>
      <c r="CM21" s="6265">
        <f>IF(AND($B21&gt;0,AM21=""),1,IF(AM21&gt;$B21,1,0))</f>
        <v>0</v>
      </c>
      <c r="CN21" s="6265">
        <f>IF(AND($B21&gt;0,AN21=""),1,IF(AN21&gt;$B21,1,0))</f>
        <v>0</v>
      </c>
      <c r="CO21" s="6265">
        <f>IF(AND($B21&gt;0,AO21=""),1,IF(B21&gt;$AO21,1,0))</f>
        <v>0</v>
      </c>
      <c r="CP21" s="6265">
        <f t="shared" si="8"/>
        <v>0</v>
      </c>
      <c r="CQ21" s="6265">
        <f t="shared" si="8"/>
        <v>0</v>
      </c>
      <c r="CR21" s="6266">
        <f t="shared" si="8"/>
        <v>0</v>
      </c>
    </row>
    <row r="22" spans="1:101" ht="15" customHeight="1">
      <c r="A22" s="1743" t="s">
        <v>1430</v>
      </c>
      <c r="B22" s="6302">
        <f t="shared" si="5"/>
        <v>0</v>
      </c>
      <c r="C22" s="6303">
        <f t="shared" si="6"/>
        <v>0</v>
      </c>
      <c r="D22" s="1678">
        <f t="shared" si="6"/>
        <v>0</v>
      </c>
      <c r="E22" s="5871"/>
      <c r="F22" s="5883"/>
      <c r="G22" s="5871"/>
      <c r="H22" s="5883"/>
      <c r="I22" s="5871"/>
      <c r="J22" s="5884"/>
      <c r="K22" s="5871"/>
      <c r="L22" s="5884"/>
      <c r="M22" s="5871"/>
      <c r="N22" s="5884"/>
      <c r="O22" s="6298"/>
      <c r="P22" s="5884"/>
      <c r="Q22" s="6298"/>
      <c r="R22" s="5884"/>
      <c r="S22" s="6298"/>
      <c r="T22" s="5884"/>
      <c r="U22" s="6298"/>
      <c r="V22" s="5884"/>
      <c r="W22" s="6298"/>
      <c r="X22" s="5884"/>
      <c r="Y22" s="6298"/>
      <c r="Z22" s="5884"/>
      <c r="AA22" s="6298"/>
      <c r="AB22" s="5884"/>
      <c r="AC22" s="6298"/>
      <c r="AD22" s="5884"/>
      <c r="AE22" s="6298"/>
      <c r="AF22" s="5884"/>
      <c r="AG22" s="6298"/>
      <c r="AH22" s="5884"/>
      <c r="AI22" s="6298"/>
      <c r="AJ22" s="5884"/>
      <c r="AK22" s="6298"/>
      <c r="AL22" s="6304"/>
      <c r="AM22" s="6305"/>
      <c r="AN22" s="6306"/>
      <c r="AO22" s="6307"/>
      <c r="AP22" s="6308"/>
      <c r="AQ22" s="6309"/>
      <c r="AR22" s="5295"/>
      <c r="AS22" s="6298"/>
      <c r="AT22" s="6299"/>
      <c r="AU22" s="6300"/>
      <c r="AV22" s="6299"/>
      <c r="AW22" s="6301"/>
      <c r="AX22" s="5883"/>
      <c r="AY22" s="6262" t="str">
        <f t="shared" si="9"/>
        <v/>
      </c>
      <c r="AZ22" s="6263"/>
      <c r="BA22" s="6263"/>
      <c r="BB22" s="6263"/>
      <c r="BC22" s="6263"/>
      <c r="BD22" s="6263"/>
      <c r="BE22" s="6263"/>
      <c r="BF22" s="5543"/>
      <c r="BG22" s="5543"/>
      <c r="BH22" s="5543"/>
      <c r="BI22" s="5543"/>
      <c r="BJ22" s="5543"/>
      <c r="BK22" s="5543"/>
      <c r="BL22" s="5543"/>
      <c r="BM22" s="5543"/>
      <c r="BN22" s="5543"/>
      <c r="BO22" s="5543"/>
      <c r="BV22" s="5542"/>
      <c r="BW22" s="5542"/>
      <c r="BX22" s="5542"/>
      <c r="BY22" s="5542"/>
      <c r="CA22" s="6310"/>
      <c r="CB22" s="6310"/>
      <c r="CC22" s="6310"/>
      <c r="CD22" s="6310"/>
      <c r="CE22" s="6310"/>
      <c r="CF22" s="6310"/>
      <c r="CM22" s="6310"/>
      <c r="CN22" s="6310"/>
      <c r="CO22" s="6310"/>
      <c r="CP22" s="6310"/>
      <c r="CQ22" s="6310"/>
      <c r="CR22" s="6311"/>
    </row>
    <row r="23" spans="1:101" ht="15" customHeight="1" thickBot="1">
      <c r="A23" s="6312" t="s">
        <v>1431</v>
      </c>
      <c r="B23" s="1687">
        <f t="shared" si="5"/>
        <v>0</v>
      </c>
      <c r="C23" s="1561">
        <f t="shared" si="6"/>
        <v>0</v>
      </c>
      <c r="D23" s="1562">
        <f t="shared" si="6"/>
        <v>0</v>
      </c>
      <c r="E23" s="5846"/>
      <c r="F23" s="5847"/>
      <c r="G23" s="5846"/>
      <c r="H23" s="5847"/>
      <c r="I23" s="5846"/>
      <c r="J23" s="5835"/>
      <c r="K23" s="5888"/>
      <c r="L23" s="5847"/>
      <c r="M23" s="5846"/>
      <c r="N23" s="5847"/>
      <c r="O23" s="5846"/>
      <c r="P23" s="5847"/>
      <c r="Q23" s="5846"/>
      <c r="R23" s="5847"/>
      <c r="S23" s="5846"/>
      <c r="T23" s="5847"/>
      <c r="U23" s="5846"/>
      <c r="V23" s="5847"/>
      <c r="W23" s="5846"/>
      <c r="X23" s="5847"/>
      <c r="Y23" s="5846"/>
      <c r="Z23" s="5847"/>
      <c r="AA23" s="5846"/>
      <c r="AB23" s="5847"/>
      <c r="AC23" s="5846"/>
      <c r="AD23" s="5847"/>
      <c r="AE23" s="5846"/>
      <c r="AF23" s="5847"/>
      <c r="AG23" s="5846"/>
      <c r="AH23" s="5847"/>
      <c r="AI23" s="5846"/>
      <c r="AJ23" s="5847"/>
      <c r="AK23" s="5846"/>
      <c r="AL23" s="6152"/>
      <c r="AM23" s="6313"/>
      <c r="AN23" s="6153"/>
      <c r="AO23" s="6154"/>
      <c r="AP23" s="5888"/>
      <c r="AQ23" s="6314"/>
      <c r="AR23" s="6315"/>
      <c r="AS23" s="6298"/>
      <c r="AT23" s="6299"/>
      <c r="AU23" s="6300"/>
      <c r="AV23" s="6299"/>
      <c r="AW23" s="6301"/>
      <c r="AX23" s="5883"/>
      <c r="AY23" s="6262" t="str">
        <f t="shared" si="9"/>
        <v/>
      </c>
      <c r="AZ23" s="6263"/>
      <c r="BA23" s="6263"/>
      <c r="BB23" s="6263"/>
      <c r="BC23" s="6263"/>
      <c r="BD23" s="6263"/>
      <c r="BE23" s="6263"/>
      <c r="BF23" s="5543"/>
      <c r="BG23" s="5543"/>
      <c r="BH23" s="5543"/>
      <c r="BI23" s="5543"/>
      <c r="BJ23" s="5543"/>
      <c r="BK23" s="5543"/>
      <c r="BL23" s="5543"/>
      <c r="BM23" s="5543"/>
      <c r="BN23" s="5543"/>
      <c r="BO23" s="5543"/>
      <c r="BV23" s="5542"/>
      <c r="BW23" s="5542"/>
      <c r="BX23" s="5542"/>
      <c r="BY23" s="5542"/>
      <c r="CA23" s="6264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64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64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64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64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64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65">
        <f t="shared" ref="CM23:CN26" si="10">IF(AND($B23&gt;0,AM23=""),1,IF(AM23&gt;$B23,1,0))</f>
        <v>0</v>
      </c>
      <c r="CN23" s="6265">
        <f t="shared" si="10"/>
        <v>0</v>
      </c>
      <c r="CO23" s="6265">
        <f>IF(AND($B23&gt;0,AO23=""),1,IF(B23&gt;$AO23,1,0))</f>
        <v>0</v>
      </c>
      <c r="CP23" s="6265">
        <f>IF(AND($B23&gt;0,AP23=""),1,IF(AP23&gt;$B23,1,0))</f>
        <v>0</v>
      </c>
      <c r="CQ23" s="6265">
        <f>IF(AND($B23&gt;0,AQ23=""),1,IF(AQ23&gt;$B23,1,0))</f>
        <v>0</v>
      </c>
      <c r="CR23" s="6266">
        <f>IF(AND($B23&gt;0,AR23=""),1,IF(AR23&gt;$B23,1,0))</f>
        <v>0</v>
      </c>
    </row>
    <row r="24" spans="1:101" ht="15" customHeight="1" thickTop="1">
      <c r="A24" s="1536" t="s">
        <v>1432</v>
      </c>
      <c r="B24" s="6316">
        <f t="shared" si="5"/>
        <v>0</v>
      </c>
      <c r="C24" s="6317">
        <f t="shared" si="6"/>
        <v>0</v>
      </c>
      <c r="D24" s="6318">
        <f t="shared" si="6"/>
        <v>0</v>
      </c>
      <c r="E24" s="6319"/>
      <c r="F24" s="6320"/>
      <c r="G24" s="6319"/>
      <c r="H24" s="6320"/>
      <c r="I24" s="6319"/>
      <c r="J24" s="6321"/>
      <c r="K24" s="6322"/>
      <c r="L24" s="6320"/>
      <c r="M24" s="6319"/>
      <c r="N24" s="6320"/>
      <c r="O24" s="6319"/>
      <c r="P24" s="6320"/>
      <c r="Q24" s="6319"/>
      <c r="R24" s="6320"/>
      <c r="S24" s="6319"/>
      <c r="T24" s="6320"/>
      <c r="U24" s="6319"/>
      <c r="V24" s="6320"/>
      <c r="W24" s="6319"/>
      <c r="X24" s="6320"/>
      <c r="Y24" s="6319"/>
      <c r="Z24" s="6320"/>
      <c r="AA24" s="6319"/>
      <c r="AB24" s="6320"/>
      <c r="AC24" s="6319"/>
      <c r="AD24" s="6320"/>
      <c r="AE24" s="6319"/>
      <c r="AF24" s="6320"/>
      <c r="AG24" s="6319"/>
      <c r="AH24" s="6320"/>
      <c r="AI24" s="6319"/>
      <c r="AJ24" s="6320"/>
      <c r="AK24" s="6319"/>
      <c r="AL24" s="6323"/>
      <c r="AM24" s="6324"/>
      <c r="AN24" s="6325"/>
      <c r="AO24" s="6326"/>
      <c r="AP24" s="6327"/>
      <c r="AQ24" s="6328"/>
      <c r="AR24" s="6329"/>
      <c r="AS24" s="6330"/>
      <c r="AT24" s="6331"/>
      <c r="AU24" s="6332"/>
      <c r="AV24" s="6331"/>
      <c r="AW24" s="6333"/>
      <c r="AX24" s="6332"/>
      <c r="AY24" s="6262" t="str">
        <f t="shared" si="9"/>
        <v/>
      </c>
      <c r="AZ24" s="6263"/>
      <c r="BA24" s="6263"/>
      <c r="BB24" s="6263"/>
      <c r="BC24" s="6263"/>
      <c r="BD24" s="6263"/>
      <c r="BE24" s="6263"/>
      <c r="BF24" s="5543"/>
      <c r="BG24" s="5543"/>
      <c r="BH24" s="5543"/>
      <c r="BI24" s="5543"/>
      <c r="BJ24" s="5543"/>
      <c r="BK24" s="5543"/>
      <c r="BL24" s="5543"/>
      <c r="BM24" s="5543"/>
      <c r="BN24" s="5543"/>
      <c r="BO24" s="5543"/>
      <c r="BV24" s="5542"/>
      <c r="BW24" s="5542"/>
      <c r="BX24" s="5542"/>
      <c r="BY24" s="5542"/>
      <c r="CA24" s="6264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64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34"/>
      <c r="CD24" s="6334"/>
      <c r="CE24" s="6264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64" t="str">
        <f t="shared" si="11"/>
        <v/>
      </c>
      <c r="CM24" s="6265">
        <f t="shared" si="10"/>
        <v>0</v>
      </c>
      <c r="CN24" s="6265">
        <f t="shared" si="10"/>
        <v>0</v>
      </c>
      <c r="CO24" s="6334"/>
      <c r="CP24" s="6334"/>
      <c r="CQ24" s="6265">
        <f t="shared" ref="CQ24:CR26" si="12">IF(AND($B24&gt;0,AQ24=""),1,IF(AQ24&gt;$B24,1,0))</f>
        <v>0</v>
      </c>
      <c r="CR24" s="6266">
        <f t="shared" si="12"/>
        <v>0</v>
      </c>
    </row>
    <row r="25" spans="1:101" ht="15" customHeight="1">
      <c r="A25" s="1527" t="s">
        <v>1433</v>
      </c>
      <c r="B25" s="1537">
        <f t="shared" si="5"/>
        <v>0</v>
      </c>
      <c r="C25" s="6287">
        <f t="shared" si="6"/>
        <v>0</v>
      </c>
      <c r="D25" s="1539">
        <f t="shared" si="6"/>
        <v>0</v>
      </c>
      <c r="E25" s="5814"/>
      <c r="F25" s="5815"/>
      <c r="G25" s="5814"/>
      <c r="H25" s="5815"/>
      <c r="I25" s="5814"/>
      <c r="J25" s="5816"/>
      <c r="K25" s="5878"/>
      <c r="L25" s="5815"/>
      <c r="M25" s="5814"/>
      <c r="N25" s="5815"/>
      <c r="O25" s="5814"/>
      <c r="P25" s="5815"/>
      <c r="Q25" s="5814"/>
      <c r="R25" s="5815"/>
      <c r="S25" s="5814"/>
      <c r="T25" s="5815"/>
      <c r="U25" s="5814"/>
      <c r="V25" s="5815"/>
      <c r="W25" s="5814"/>
      <c r="X25" s="5815"/>
      <c r="Y25" s="5814"/>
      <c r="Z25" s="5815"/>
      <c r="AA25" s="5814"/>
      <c r="AB25" s="5815"/>
      <c r="AC25" s="5814"/>
      <c r="AD25" s="5815"/>
      <c r="AE25" s="5814"/>
      <c r="AF25" s="5815"/>
      <c r="AG25" s="5814"/>
      <c r="AH25" s="5815"/>
      <c r="AI25" s="5814"/>
      <c r="AJ25" s="5815"/>
      <c r="AK25" s="5814"/>
      <c r="AL25" s="6149"/>
      <c r="AM25" s="6335"/>
      <c r="AN25" s="6150"/>
      <c r="AO25" s="6307"/>
      <c r="AP25" s="6308"/>
      <c r="AQ25" s="6297"/>
      <c r="AR25" s="5282"/>
      <c r="AS25" s="6298"/>
      <c r="AT25" s="6299"/>
      <c r="AU25" s="6300"/>
      <c r="AV25" s="6299"/>
      <c r="AW25" s="6301"/>
      <c r="AX25" s="5883"/>
      <c r="AY25" s="6262" t="str">
        <f t="shared" si="9"/>
        <v/>
      </c>
      <c r="AZ25" s="6263"/>
      <c r="BA25" s="6263"/>
      <c r="BB25" s="6263"/>
      <c r="BC25" s="6263"/>
      <c r="BD25" s="6263"/>
      <c r="BE25" s="6263"/>
      <c r="BF25" s="5543"/>
      <c r="BG25" s="5543"/>
      <c r="BH25" s="5543"/>
      <c r="BI25" s="5543"/>
      <c r="BJ25" s="5543"/>
      <c r="BK25" s="5543"/>
      <c r="BL25" s="5543"/>
      <c r="BM25" s="5543"/>
      <c r="BN25" s="5543"/>
      <c r="BO25" s="5543"/>
      <c r="BV25" s="5542"/>
      <c r="BW25" s="5542"/>
      <c r="BX25" s="5542"/>
      <c r="BY25" s="5542"/>
      <c r="CA25" s="6264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64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34"/>
      <c r="CD25" s="6334"/>
      <c r="CE25" s="6264" t="str">
        <f t="shared" si="11"/>
        <v/>
      </c>
      <c r="CF25" s="6264" t="str">
        <f t="shared" si="11"/>
        <v/>
      </c>
      <c r="CM25" s="6265">
        <f t="shared" si="10"/>
        <v>0</v>
      </c>
      <c r="CN25" s="6265">
        <f t="shared" si="10"/>
        <v>0</v>
      </c>
      <c r="CO25" s="6334"/>
      <c r="CP25" s="6334"/>
      <c r="CQ25" s="6265">
        <f t="shared" si="12"/>
        <v>0</v>
      </c>
      <c r="CR25" s="6266">
        <f t="shared" si="12"/>
        <v>0</v>
      </c>
    </row>
    <row r="26" spans="1:101" ht="15" customHeight="1">
      <c r="A26" s="6336" t="s">
        <v>1434</v>
      </c>
      <c r="B26" s="1528">
        <f t="shared" si="5"/>
        <v>0</v>
      </c>
      <c r="C26" s="935">
        <f t="shared" si="6"/>
        <v>0</v>
      </c>
      <c r="D26" s="6337">
        <f t="shared" si="6"/>
        <v>0</v>
      </c>
      <c r="E26" s="6338"/>
      <c r="F26" s="6339"/>
      <c r="G26" s="6338"/>
      <c r="H26" s="6339"/>
      <c r="I26" s="6338"/>
      <c r="J26" s="6230"/>
      <c r="K26" s="6340"/>
      <c r="L26" s="6339"/>
      <c r="M26" s="6338"/>
      <c r="N26" s="6339"/>
      <c r="O26" s="6338"/>
      <c r="P26" s="6339"/>
      <c r="Q26" s="6338"/>
      <c r="R26" s="6339"/>
      <c r="S26" s="6338"/>
      <c r="T26" s="6339"/>
      <c r="U26" s="6338"/>
      <c r="V26" s="6339"/>
      <c r="W26" s="6338"/>
      <c r="X26" s="6339"/>
      <c r="Y26" s="6338"/>
      <c r="Z26" s="6339"/>
      <c r="AA26" s="6338"/>
      <c r="AB26" s="6339"/>
      <c r="AC26" s="6338"/>
      <c r="AD26" s="6339"/>
      <c r="AE26" s="6338"/>
      <c r="AF26" s="6339"/>
      <c r="AG26" s="6338"/>
      <c r="AH26" s="6339"/>
      <c r="AI26" s="6338"/>
      <c r="AJ26" s="6339"/>
      <c r="AK26" s="6338"/>
      <c r="AL26" s="6341"/>
      <c r="AM26" s="6342"/>
      <c r="AN26" s="6343"/>
      <c r="AO26" s="6344"/>
      <c r="AP26" s="6345"/>
      <c r="AQ26" s="6314"/>
      <c r="AR26" s="6315"/>
      <c r="AS26" s="6346"/>
      <c r="AT26" s="6347"/>
      <c r="AU26" s="6348"/>
      <c r="AV26" s="6347"/>
      <c r="AW26" s="6349"/>
      <c r="AX26" s="6348"/>
      <c r="AY26" s="6262" t="str">
        <f t="shared" si="9"/>
        <v/>
      </c>
      <c r="AZ26" s="6263"/>
      <c r="BA26" s="6263"/>
      <c r="BB26" s="6263"/>
      <c r="BC26" s="6263"/>
      <c r="BD26" s="6263"/>
      <c r="BE26" s="6263"/>
      <c r="BF26" s="5543"/>
      <c r="BG26" s="5543"/>
      <c r="BH26" s="5543"/>
      <c r="BI26" s="5543"/>
      <c r="BJ26" s="5543"/>
      <c r="BK26" s="5543"/>
      <c r="BL26" s="5543"/>
      <c r="BM26" s="5543"/>
      <c r="BN26" s="5543"/>
      <c r="BO26" s="5543"/>
      <c r="BV26" s="5542"/>
      <c r="BW26" s="5542"/>
      <c r="BX26" s="5542"/>
      <c r="BY26" s="5542"/>
      <c r="CA26" s="6264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64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34"/>
      <c r="CD26" s="6334"/>
      <c r="CE26" s="6264" t="str">
        <f t="shared" si="11"/>
        <v/>
      </c>
      <c r="CF26" s="6264" t="str">
        <f t="shared" si="11"/>
        <v/>
      </c>
      <c r="CM26" s="6265">
        <f t="shared" si="10"/>
        <v>0</v>
      </c>
      <c r="CN26" s="6265">
        <f t="shared" si="10"/>
        <v>0</v>
      </c>
      <c r="CO26" s="6334"/>
      <c r="CP26" s="6334"/>
      <c r="CQ26" s="6265">
        <f t="shared" si="12"/>
        <v>0</v>
      </c>
      <c r="CR26" s="6266">
        <f t="shared" si="12"/>
        <v>0</v>
      </c>
    </row>
    <row r="27" spans="1:101" s="6234" customFormat="1" ht="18" customHeight="1">
      <c r="A27" s="8163" t="s">
        <v>1435</v>
      </c>
      <c r="B27" s="8163"/>
      <c r="C27" s="8163"/>
      <c r="D27" s="8163"/>
      <c r="E27" s="8163"/>
      <c r="F27" s="8163"/>
      <c r="G27" s="8163"/>
      <c r="H27" s="8163"/>
      <c r="I27" s="918"/>
      <c r="J27" s="918"/>
      <c r="K27" s="918"/>
      <c r="L27" s="918"/>
      <c r="M27" s="918"/>
      <c r="N27" s="918"/>
      <c r="X27" s="1067"/>
      <c r="Y27" s="1067"/>
      <c r="Z27" s="1067"/>
      <c r="AA27" s="1067"/>
      <c r="AB27" s="1067"/>
      <c r="AC27" s="1067"/>
      <c r="AD27" s="1067"/>
      <c r="AE27" s="1067"/>
      <c r="AF27" s="1067"/>
      <c r="AG27" s="1067"/>
      <c r="AH27" s="1067"/>
      <c r="AI27" s="1067"/>
      <c r="AJ27" s="1067"/>
      <c r="AK27" s="1067"/>
      <c r="AL27" s="1067"/>
      <c r="AM27" s="6350"/>
      <c r="AN27" s="6239"/>
      <c r="AO27" s="6351"/>
      <c r="AP27" s="6351"/>
      <c r="AQ27" s="6352"/>
      <c r="AR27" s="6353"/>
      <c r="AS27" s="6353"/>
      <c r="AT27" s="6353"/>
      <c r="AU27" s="6353"/>
      <c r="AV27" s="6353"/>
      <c r="AW27" s="6353"/>
      <c r="AX27" s="6353"/>
      <c r="AY27" s="6353"/>
      <c r="AZ27" s="6239"/>
      <c r="BA27" s="6239"/>
      <c r="BB27" s="6239"/>
      <c r="BC27" s="6239"/>
      <c r="BD27" s="6239"/>
      <c r="BE27" s="6239"/>
      <c r="BF27" s="6239"/>
      <c r="BG27" s="6239"/>
      <c r="BH27" s="6239"/>
      <c r="BI27" s="6239"/>
      <c r="BV27" s="6239"/>
      <c r="BW27" s="6239"/>
      <c r="BX27" s="6354"/>
      <c r="BY27" s="6354"/>
    </row>
    <row r="28" spans="1:101" ht="16.350000000000001" customHeight="1">
      <c r="A28" s="8176" t="s">
        <v>27</v>
      </c>
      <c r="B28" s="8154" t="s">
        <v>1405</v>
      </c>
      <c r="C28" s="8155"/>
      <c r="D28" s="8143"/>
      <c r="E28" s="8145" t="s">
        <v>101</v>
      </c>
      <c r="F28" s="8147"/>
      <c r="G28" s="8147"/>
      <c r="H28" s="8147"/>
      <c r="I28" s="8147"/>
      <c r="J28" s="8147"/>
      <c r="K28" s="8147"/>
      <c r="L28" s="8147"/>
      <c r="M28" s="8147"/>
      <c r="N28" s="8147"/>
      <c r="O28" s="8147"/>
      <c r="P28" s="8147"/>
      <c r="Q28" s="8147"/>
      <c r="R28" s="8147"/>
      <c r="S28" s="8147"/>
      <c r="T28" s="8147"/>
      <c r="U28" s="8147"/>
      <c r="V28" s="8147"/>
      <c r="W28" s="8147"/>
      <c r="X28" s="8147"/>
      <c r="Y28" s="8147"/>
      <c r="Z28" s="8147"/>
      <c r="AA28" s="8147"/>
      <c r="AB28" s="8147"/>
      <c r="AC28" s="8147"/>
      <c r="AD28" s="8147"/>
      <c r="AE28" s="8147"/>
      <c r="AF28" s="8147"/>
      <c r="AG28" s="8147"/>
      <c r="AH28" s="8147"/>
      <c r="AI28" s="8147"/>
      <c r="AJ28" s="8147"/>
      <c r="AK28" s="8147"/>
      <c r="AL28" s="7604"/>
      <c r="AM28" s="8179" t="s">
        <v>609</v>
      </c>
      <c r="AN28" s="8143" t="s">
        <v>1409</v>
      </c>
      <c r="AO28" s="6355"/>
      <c r="AP28" s="6355"/>
      <c r="AQ28" s="6262"/>
      <c r="AR28" s="6263"/>
      <c r="AS28" s="6263"/>
      <c r="AT28" s="6263"/>
      <c r="AU28" s="6263"/>
      <c r="AV28" s="6263"/>
      <c r="AW28" s="6263"/>
      <c r="AX28" s="6263"/>
      <c r="AY28" s="6263"/>
      <c r="AZ28" s="5543"/>
      <c r="BA28" s="5543"/>
      <c r="BB28" s="5543"/>
      <c r="BC28" s="5543"/>
      <c r="BD28" s="5543"/>
      <c r="BE28" s="5543"/>
      <c r="BF28" s="5543"/>
      <c r="BG28" s="5543"/>
      <c r="BH28" s="5543"/>
      <c r="BI28" s="5543"/>
    </row>
    <row r="29" spans="1:101" ht="16.350000000000001" customHeight="1">
      <c r="A29" s="8177"/>
      <c r="B29" s="8148"/>
      <c r="C29" s="8149"/>
      <c r="D29" s="8144"/>
      <c r="E29" s="8145" t="s">
        <v>1436</v>
      </c>
      <c r="F29" s="8164"/>
      <c r="G29" s="8145" t="s">
        <v>1437</v>
      </c>
      <c r="H29" s="8164"/>
      <c r="I29" s="8145" t="s">
        <v>1438</v>
      </c>
      <c r="J29" s="8164"/>
      <c r="K29" s="8145" t="s">
        <v>1439</v>
      </c>
      <c r="L29" s="8164"/>
      <c r="M29" s="8145" t="s">
        <v>1440</v>
      </c>
      <c r="N29" s="8164"/>
      <c r="O29" s="8182" t="s">
        <v>1441</v>
      </c>
      <c r="P29" s="8183"/>
      <c r="Q29" s="8182" t="s">
        <v>1442</v>
      </c>
      <c r="R29" s="8183"/>
      <c r="S29" s="8182" t="s">
        <v>1443</v>
      </c>
      <c r="T29" s="8183"/>
      <c r="U29" s="8182" t="s">
        <v>1444</v>
      </c>
      <c r="V29" s="8183"/>
      <c r="W29" s="8182" t="s">
        <v>1445</v>
      </c>
      <c r="X29" s="8183"/>
      <c r="Y29" s="8182" t="s">
        <v>1446</v>
      </c>
      <c r="Z29" s="8183"/>
      <c r="AA29" s="8182" t="s">
        <v>1447</v>
      </c>
      <c r="AB29" s="8183"/>
      <c r="AC29" s="8182" t="s">
        <v>1448</v>
      </c>
      <c r="AD29" s="8183"/>
      <c r="AE29" s="8182" t="s">
        <v>1449</v>
      </c>
      <c r="AF29" s="8183"/>
      <c r="AG29" s="8182" t="s">
        <v>1450</v>
      </c>
      <c r="AH29" s="8183"/>
      <c r="AI29" s="8182" t="s">
        <v>1451</v>
      </c>
      <c r="AJ29" s="8183"/>
      <c r="AK29" s="8182" t="s">
        <v>1452</v>
      </c>
      <c r="AL29" s="8184"/>
      <c r="AM29" s="8180"/>
      <c r="AN29" s="7357"/>
      <c r="AO29" s="6355"/>
      <c r="AP29" s="6355"/>
      <c r="AQ29" s="6262"/>
      <c r="AR29" s="6263"/>
      <c r="AS29" s="6263"/>
      <c r="AT29" s="6263"/>
      <c r="AU29" s="6263"/>
      <c r="AV29" s="6263"/>
      <c r="AW29" s="6263"/>
      <c r="AX29" s="6263"/>
      <c r="AY29" s="6263"/>
      <c r="AZ29" s="5543"/>
      <c r="BA29" s="5543"/>
      <c r="BB29" s="5543"/>
      <c r="BC29" s="5543"/>
      <c r="BD29" s="5543"/>
      <c r="BE29" s="5543"/>
      <c r="BF29" s="5543"/>
      <c r="BG29" s="5543"/>
      <c r="BH29" s="5543"/>
      <c r="BI29" s="5543"/>
    </row>
    <row r="30" spans="1:101" ht="16.350000000000001" customHeight="1">
      <c r="A30" s="8178"/>
      <c r="B30" s="6278" t="s">
        <v>79</v>
      </c>
      <c r="C30" s="6251" t="s">
        <v>466</v>
      </c>
      <c r="D30" s="5525" t="s">
        <v>59</v>
      </c>
      <c r="E30" s="6201" t="s">
        <v>466</v>
      </c>
      <c r="F30" s="6245" t="s">
        <v>59</v>
      </c>
      <c r="G30" s="6201" t="s">
        <v>466</v>
      </c>
      <c r="H30" s="6245" t="s">
        <v>59</v>
      </c>
      <c r="I30" s="6201" t="s">
        <v>466</v>
      </c>
      <c r="J30" s="6245" t="s">
        <v>59</v>
      </c>
      <c r="K30" s="6201" t="s">
        <v>466</v>
      </c>
      <c r="L30" s="6245" t="s">
        <v>59</v>
      </c>
      <c r="M30" s="6201" t="s">
        <v>466</v>
      </c>
      <c r="N30" s="6245" t="s">
        <v>59</v>
      </c>
      <c r="O30" s="6201" t="s">
        <v>466</v>
      </c>
      <c r="P30" s="6245" t="s">
        <v>59</v>
      </c>
      <c r="Q30" s="6201" t="s">
        <v>466</v>
      </c>
      <c r="R30" s="6245" t="s">
        <v>59</v>
      </c>
      <c r="S30" s="6201" t="s">
        <v>466</v>
      </c>
      <c r="T30" s="6245" t="s">
        <v>59</v>
      </c>
      <c r="U30" s="6201" t="s">
        <v>466</v>
      </c>
      <c r="V30" s="6245" t="s">
        <v>59</v>
      </c>
      <c r="W30" s="6201" t="s">
        <v>466</v>
      </c>
      <c r="X30" s="6245" t="s">
        <v>59</v>
      </c>
      <c r="Y30" s="6201" t="s">
        <v>466</v>
      </c>
      <c r="Z30" s="6245" t="s">
        <v>59</v>
      </c>
      <c r="AA30" s="6201" t="s">
        <v>466</v>
      </c>
      <c r="AB30" s="6245" t="s">
        <v>59</v>
      </c>
      <c r="AC30" s="6201" t="s">
        <v>466</v>
      </c>
      <c r="AD30" s="6245" t="s">
        <v>59</v>
      </c>
      <c r="AE30" s="6201" t="s">
        <v>466</v>
      </c>
      <c r="AF30" s="6245" t="s">
        <v>59</v>
      </c>
      <c r="AG30" s="6201" t="s">
        <v>466</v>
      </c>
      <c r="AH30" s="6245" t="s">
        <v>59</v>
      </c>
      <c r="AI30" s="6201" t="s">
        <v>466</v>
      </c>
      <c r="AJ30" s="6245" t="s">
        <v>59</v>
      </c>
      <c r="AK30" s="6201" t="s">
        <v>466</v>
      </c>
      <c r="AL30" s="6141" t="s">
        <v>59</v>
      </c>
      <c r="AM30" s="8181"/>
      <c r="AN30" s="8144"/>
      <c r="AO30" s="6355"/>
      <c r="AP30" s="6355"/>
      <c r="AQ30" s="6262"/>
      <c r="AR30" s="6263"/>
      <c r="AS30" s="6263"/>
      <c r="AT30" s="6263"/>
      <c r="AU30" s="6263"/>
      <c r="AV30" s="6263"/>
      <c r="AW30" s="6263"/>
      <c r="AX30" s="6263"/>
      <c r="AY30" s="6263"/>
      <c r="AZ30" s="5543"/>
      <c r="BA30" s="5543"/>
      <c r="BB30" s="5543"/>
      <c r="BC30" s="5543"/>
      <c r="BD30" s="5543"/>
      <c r="BE30" s="5543"/>
      <c r="BF30" s="5543"/>
      <c r="BG30" s="5543"/>
      <c r="BH30" s="5543"/>
      <c r="BI30" s="5543"/>
    </row>
    <row r="31" spans="1:101" ht="15" customHeight="1">
      <c r="A31" s="6286" t="s">
        <v>971</v>
      </c>
      <c r="B31" s="6356">
        <f t="shared" ref="B31:B36" si="13">SUM(C31+D31)</f>
        <v>0</v>
      </c>
      <c r="C31" s="932">
        <f t="shared" ref="C31:D36" si="14">SUM(E31+G31+I31+K31+M31+O31+Q31+S31+U31+W31+Y31+AA31+AC31+AE31+AG31+AI31+AK31)</f>
        <v>0</v>
      </c>
      <c r="D31" s="6357">
        <f t="shared" si="14"/>
        <v>0</v>
      </c>
      <c r="E31" s="5831"/>
      <c r="F31" s="6002"/>
      <c r="G31" s="5831"/>
      <c r="H31" s="6002"/>
      <c r="I31" s="5831"/>
      <c r="J31" s="6091"/>
      <c r="K31" s="5831"/>
      <c r="L31" s="6091"/>
      <c r="M31" s="5831"/>
      <c r="N31" s="6091"/>
      <c r="O31" s="6288"/>
      <c r="P31" s="6091"/>
      <c r="Q31" s="6288"/>
      <c r="R31" s="6091"/>
      <c r="S31" s="6288"/>
      <c r="T31" s="6091"/>
      <c r="U31" s="6288"/>
      <c r="V31" s="6091"/>
      <c r="W31" s="6288"/>
      <c r="X31" s="6091"/>
      <c r="Y31" s="6288"/>
      <c r="Z31" s="6091"/>
      <c r="AA31" s="6288"/>
      <c r="AB31" s="6091"/>
      <c r="AC31" s="6288"/>
      <c r="AD31" s="6091"/>
      <c r="AE31" s="6288"/>
      <c r="AF31" s="6091"/>
      <c r="AG31" s="6288"/>
      <c r="AH31" s="6091"/>
      <c r="AI31" s="6288"/>
      <c r="AJ31" s="6091"/>
      <c r="AK31" s="6288"/>
      <c r="AL31" s="6093"/>
      <c r="AM31" s="6358"/>
      <c r="AN31" s="6359"/>
      <c r="AO31" s="6355" t="str">
        <f>CA31&amp;CB31</f>
        <v/>
      </c>
      <c r="AP31" s="6355"/>
      <c r="AQ31" s="6262"/>
      <c r="AR31" s="6263"/>
      <c r="AS31" s="6263"/>
      <c r="AT31" s="6263"/>
      <c r="AU31" s="6263"/>
      <c r="AV31" s="6263"/>
      <c r="AW31" s="6263"/>
      <c r="AX31" s="6263"/>
      <c r="AY31" s="6263"/>
      <c r="AZ31" s="5543"/>
      <c r="BA31" s="5543"/>
      <c r="BB31" s="5543"/>
      <c r="BC31" s="5543"/>
      <c r="BD31" s="5543"/>
      <c r="BE31" s="5543"/>
      <c r="BF31" s="5543"/>
      <c r="BG31" s="5543"/>
      <c r="BH31" s="5543"/>
      <c r="BI31" s="5543"/>
      <c r="CA31" s="6264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64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65">
        <f>IF(AND($B31&gt;0,AM31=""),1,IF(AM31&gt;$B31,1,0))</f>
        <v>0</v>
      </c>
      <c r="CN31" s="6265">
        <f>IF(AND($B31&gt;0,AN31=""),1,IF(B31&gt;$AN31,1,0))</f>
        <v>0</v>
      </c>
    </row>
    <row r="32" spans="1:101" ht="15" customHeight="1">
      <c r="A32" s="1527" t="s">
        <v>1453</v>
      </c>
      <c r="B32" s="1537">
        <f t="shared" si="13"/>
        <v>0</v>
      </c>
      <c r="C32" s="6287">
        <f t="shared" si="14"/>
        <v>0</v>
      </c>
      <c r="D32" s="1539">
        <f t="shared" si="14"/>
        <v>0</v>
      </c>
      <c r="E32" s="5831"/>
      <c r="F32" s="6002"/>
      <c r="G32" s="5831"/>
      <c r="H32" s="6002"/>
      <c r="I32" s="5831"/>
      <c r="J32" s="6091"/>
      <c r="K32" s="5831"/>
      <c r="L32" s="6091"/>
      <c r="M32" s="5831"/>
      <c r="N32" s="6091"/>
      <c r="O32" s="6288"/>
      <c r="P32" s="6091"/>
      <c r="Q32" s="6288"/>
      <c r="R32" s="6091"/>
      <c r="S32" s="6288"/>
      <c r="T32" s="6091"/>
      <c r="U32" s="6288"/>
      <c r="V32" s="6091"/>
      <c r="W32" s="6288"/>
      <c r="X32" s="6091"/>
      <c r="Y32" s="6288"/>
      <c r="Z32" s="6091"/>
      <c r="AA32" s="6288"/>
      <c r="AB32" s="6091"/>
      <c r="AC32" s="6288"/>
      <c r="AD32" s="6091"/>
      <c r="AE32" s="6288"/>
      <c r="AF32" s="6091"/>
      <c r="AG32" s="6288"/>
      <c r="AH32" s="6091"/>
      <c r="AI32" s="6288"/>
      <c r="AJ32" s="6091"/>
      <c r="AK32" s="6288"/>
      <c r="AL32" s="6093"/>
      <c r="AM32" s="6360"/>
      <c r="AN32" s="6361"/>
      <c r="AO32" s="6355" t="str">
        <f>CA32</f>
        <v/>
      </c>
      <c r="AP32" s="6355"/>
      <c r="AQ32" s="6262"/>
      <c r="AR32" s="6263"/>
      <c r="AS32" s="6263"/>
      <c r="AT32" s="6263"/>
      <c r="AU32" s="6263"/>
      <c r="AV32" s="6263"/>
      <c r="AW32" s="6263"/>
      <c r="AX32" s="6263"/>
      <c r="AY32" s="6263"/>
      <c r="AZ32" s="5543"/>
      <c r="BA32" s="5543"/>
      <c r="BB32" s="5543"/>
      <c r="BC32" s="5543"/>
      <c r="BD32" s="5543"/>
      <c r="BE32" s="5543"/>
      <c r="BF32" s="5543"/>
      <c r="BG32" s="5543"/>
      <c r="BH32" s="5543"/>
      <c r="BI32" s="5543"/>
      <c r="CA32" s="6264" t="str">
        <f t="shared" si="15"/>
        <v/>
      </c>
      <c r="CM32" s="6265">
        <f t="shared" ref="CM32:CM35" si="16">IF(AND($B32&gt;0,AM32=""),1,IF(AM32&gt;$B32,1,0))</f>
        <v>0</v>
      </c>
    </row>
    <row r="33" spans="1:96" ht="15" customHeight="1">
      <c r="A33" s="1527" t="s">
        <v>1454</v>
      </c>
      <c r="B33" s="1537">
        <f t="shared" si="13"/>
        <v>0</v>
      </c>
      <c r="C33" s="6287">
        <f t="shared" si="14"/>
        <v>0</v>
      </c>
      <c r="D33" s="1539">
        <f t="shared" si="14"/>
        <v>0</v>
      </c>
      <c r="E33" s="5814"/>
      <c r="F33" s="5815"/>
      <c r="G33" s="5814"/>
      <c r="H33" s="5815"/>
      <c r="I33" s="5814"/>
      <c r="J33" s="5816"/>
      <c r="K33" s="5814"/>
      <c r="L33" s="5816"/>
      <c r="M33" s="5814"/>
      <c r="N33" s="5816"/>
      <c r="O33" s="5824"/>
      <c r="P33" s="5816"/>
      <c r="Q33" s="5824"/>
      <c r="R33" s="5816"/>
      <c r="S33" s="5824"/>
      <c r="T33" s="5816"/>
      <c r="U33" s="5824"/>
      <c r="V33" s="5816"/>
      <c r="W33" s="5824"/>
      <c r="X33" s="5816"/>
      <c r="Y33" s="5824"/>
      <c r="Z33" s="5816"/>
      <c r="AA33" s="5824"/>
      <c r="AB33" s="5816"/>
      <c r="AC33" s="5824"/>
      <c r="AD33" s="5816"/>
      <c r="AE33" s="5824"/>
      <c r="AF33" s="5816"/>
      <c r="AG33" s="5824"/>
      <c r="AH33" s="5816"/>
      <c r="AI33" s="5824"/>
      <c r="AJ33" s="5816"/>
      <c r="AK33" s="5824"/>
      <c r="AL33" s="5825"/>
      <c r="AM33" s="6362"/>
      <c r="AN33" s="6361"/>
      <c r="AO33" s="6355" t="str">
        <f t="shared" ref="AO33:AO36" si="17">CA33</f>
        <v/>
      </c>
      <c r="AP33" s="6355"/>
      <c r="AQ33" s="6262"/>
      <c r="AR33" s="6263"/>
      <c r="AS33" s="6263"/>
      <c r="AT33" s="6263"/>
      <c r="AU33" s="6263"/>
      <c r="AV33" s="6263"/>
      <c r="AW33" s="6263"/>
      <c r="AX33" s="6263"/>
      <c r="AY33" s="6263"/>
      <c r="AZ33" s="5543"/>
      <c r="BA33" s="5543"/>
      <c r="BB33" s="5543"/>
      <c r="BC33" s="5543"/>
      <c r="BD33" s="5543"/>
      <c r="BE33" s="5543"/>
      <c r="BF33" s="5543"/>
      <c r="BG33" s="5543"/>
      <c r="BH33" s="5543"/>
      <c r="BI33" s="5543"/>
      <c r="CA33" s="6264" t="str">
        <f t="shared" si="15"/>
        <v/>
      </c>
      <c r="CM33" s="6265">
        <f t="shared" si="16"/>
        <v>0</v>
      </c>
    </row>
    <row r="34" spans="1:96" ht="15" customHeight="1">
      <c r="A34" s="1527" t="s">
        <v>1455</v>
      </c>
      <c r="B34" s="1537">
        <f t="shared" si="13"/>
        <v>0</v>
      </c>
      <c r="C34" s="6287">
        <f t="shared" si="14"/>
        <v>0</v>
      </c>
      <c r="D34" s="1539">
        <f t="shared" si="14"/>
        <v>0</v>
      </c>
      <c r="E34" s="5814"/>
      <c r="F34" s="5815"/>
      <c r="G34" s="5814"/>
      <c r="H34" s="5815"/>
      <c r="I34" s="5814"/>
      <c r="J34" s="5816"/>
      <c r="K34" s="5814"/>
      <c r="L34" s="5816"/>
      <c r="M34" s="5814"/>
      <c r="N34" s="5816"/>
      <c r="O34" s="5824"/>
      <c r="P34" s="5816"/>
      <c r="Q34" s="5824"/>
      <c r="R34" s="5816"/>
      <c r="S34" s="5824"/>
      <c r="T34" s="5816"/>
      <c r="U34" s="5824"/>
      <c r="V34" s="5816"/>
      <c r="W34" s="5824"/>
      <c r="X34" s="5816"/>
      <c r="Y34" s="5824"/>
      <c r="Z34" s="5816"/>
      <c r="AA34" s="5824"/>
      <c r="AB34" s="5816"/>
      <c r="AC34" s="5824"/>
      <c r="AD34" s="5816"/>
      <c r="AE34" s="5824"/>
      <c r="AF34" s="5816"/>
      <c r="AG34" s="5824"/>
      <c r="AH34" s="5816"/>
      <c r="AI34" s="5824"/>
      <c r="AJ34" s="5816"/>
      <c r="AK34" s="5824"/>
      <c r="AL34" s="5825"/>
      <c r="AM34" s="6362"/>
      <c r="AN34" s="6361"/>
      <c r="AO34" s="6355" t="str">
        <f t="shared" si="17"/>
        <v/>
      </c>
      <c r="AP34" s="6355"/>
      <c r="AQ34" s="6262"/>
      <c r="AR34" s="6263"/>
      <c r="AS34" s="6263"/>
      <c r="AT34" s="6263"/>
      <c r="AU34" s="6263"/>
      <c r="AV34" s="6263"/>
      <c r="AW34" s="6263"/>
      <c r="AX34" s="6263"/>
      <c r="AY34" s="6263"/>
      <c r="AZ34" s="5543"/>
      <c r="BA34" s="5543"/>
      <c r="BB34" s="5543"/>
      <c r="BC34" s="5543"/>
      <c r="BD34" s="5543"/>
      <c r="BE34" s="5543"/>
      <c r="BF34" s="5543"/>
      <c r="BG34" s="5543"/>
      <c r="BH34" s="5543"/>
      <c r="BI34" s="5543"/>
      <c r="CA34" s="6264" t="str">
        <f t="shared" si="15"/>
        <v/>
      </c>
      <c r="CM34" s="6265">
        <f t="shared" si="16"/>
        <v>0</v>
      </c>
    </row>
    <row r="35" spans="1:96" ht="15" customHeight="1">
      <c r="A35" s="1527" t="s">
        <v>99</v>
      </c>
      <c r="B35" s="1537">
        <f t="shared" si="13"/>
        <v>0</v>
      </c>
      <c r="C35" s="6287">
        <f t="shared" si="14"/>
        <v>0</v>
      </c>
      <c r="D35" s="1539">
        <f t="shared" si="14"/>
        <v>0</v>
      </c>
      <c r="E35" s="5814"/>
      <c r="F35" s="5815"/>
      <c r="G35" s="5814"/>
      <c r="H35" s="5815"/>
      <c r="I35" s="5814"/>
      <c r="J35" s="5816"/>
      <c r="K35" s="5814"/>
      <c r="L35" s="5816"/>
      <c r="M35" s="5814"/>
      <c r="N35" s="5816"/>
      <c r="O35" s="5824"/>
      <c r="P35" s="5816"/>
      <c r="Q35" s="5824"/>
      <c r="R35" s="5816"/>
      <c r="S35" s="5824"/>
      <c r="T35" s="5816"/>
      <c r="U35" s="5824"/>
      <c r="V35" s="5816"/>
      <c r="W35" s="5824"/>
      <c r="X35" s="5816"/>
      <c r="Y35" s="5824"/>
      <c r="Z35" s="5816"/>
      <c r="AA35" s="5824"/>
      <c r="AB35" s="5816"/>
      <c r="AC35" s="5824"/>
      <c r="AD35" s="5816"/>
      <c r="AE35" s="5824"/>
      <c r="AF35" s="5816"/>
      <c r="AG35" s="5824"/>
      <c r="AH35" s="5816"/>
      <c r="AI35" s="5824"/>
      <c r="AJ35" s="5816"/>
      <c r="AK35" s="5824"/>
      <c r="AL35" s="5825"/>
      <c r="AM35" s="6362"/>
      <c r="AN35" s="6361"/>
      <c r="AO35" s="6355" t="str">
        <f t="shared" si="17"/>
        <v/>
      </c>
      <c r="AP35" s="6355"/>
      <c r="AQ35" s="6262"/>
      <c r="AR35" s="6263"/>
      <c r="AS35" s="6263"/>
      <c r="AT35" s="6263"/>
      <c r="AU35" s="6263"/>
      <c r="AV35" s="6263"/>
      <c r="AW35" s="6263"/>
      <c r="AX35" s="6263"/>
      <c r="AY35" s="6263"/>
      <c r="AZ35" s="5543"/>
      <c r="BA35" s="5543"/>
      <c r="BB35" s="5543"/>
      <c r="BC35" s="5543"/>
      <c r="BD35" s="5543"/>
      <c r="BE35" s="5543"/>
      <c r="BF35" s="5543"/>
      <c r="BG35" s="5543"/>
      <c r="BH35" s="5543"/>
      <c r="BI35" s="5543"/>
      <c r="CA35" s="6264" t="str">
        <f t="shared" si="15"/>
        <v/>
      </c>
      <c r="CM35" s="6265">
        <f t="shared" si="16"/>
        <v>0</v>
      </c>
    </row>
    <row r="36" spans="1:96" ht="15" customHeight="1">
      <c r="A36" s="1504" t="s">
        <v>1090</v>
      </c>
      <c r="B36" s="1505">
        <f t="shared" si="13"/>
        <v>0</v>
      </c>
      <c r="C36" s="1540">
        <f t="shared" si="14"/>
        <v>0</v>
      </c>
      <c r="D36" s="1507">
        <f t="shared" si="14"/>
        <v>0</v>
      </c>
      <c r="E36" s="5854"/>
      <c r="F36" s="5855"/>
      <c r="G36" s="5854"/>
      <c r="H36" s="5855"/>
      <c r="I36" s="5854"/>
      <c r="J36" s="5853"/>
      <c r="K36" s="5854"/>
      <c r="L36" s="5853"/>
      <c r="M36" s="5854"/>
      <c r="N36" s="5853"/>
      <c r="O36" s="5857"/>
      <c r="P36" s="5853"/>
      <c r="Q36" s="5857"/>
      <c r="R36" s="5853"/>
      <c r="S36" s="5857"/>
      <c r="T36" s="5853"/>
      <c r="U36" s="5857"/>
      <c r="V36" s="5853"/>
      <c r="W36" s="5857"/>
      <c r="X36" s="5853"/>
      <c r="Y36" s="5857"/>
      <c r="Z36" s="5853"/>
      <c r="AA36" s="5857"/>
      <c r="AB36" s="5853"/>
      <c r="AC36" s="5857"/>
      <c r="AD36" s="5853"/>
      <c r="AE36" s="5857"/>
      <c r="AF36" s="5853"/>
      <c r="AG36" s="5857"/>
      <c r="AH36" s="5853"/>
      <c r="AI36" s="5857"/>
      <c r="AJ36" s="5853"/>
      <c r="AK36" s="5857"/>
      <c r="AL36" s="5858"/>
      <c r="AM36" s="6363"/>
      <c r="AN36" s="6364"/>
      <c r="AO36" s="6355" t="str">
        <f t="shared" si="17"/>
        <v/>
      </c>
      <c r="AP36" s="6355"/>
      <c r="AQ36" s="6262"/>
      <c r="AR36" s="6263"/>
      <c r="AS36" s="6263"/>
      <c r="AT36" s="6263"/>
      <c r="AU36" s="6263"/>
      <c r="AV36" s="6263"/>
      <c r="AW36" s="6263"/>
      <c r="AX36" s="6263"/>
      <c r="AY36" s="6263"/>
      <c r="AZ36" s="5543"/>
      <c r="BA36" s="5543"/>
      <c r="BB36" s="5543"/>
      <c r="BC36" s="5543"/>
      <c r="BD36" s="5543"/>
      <c r="BE36" s="5543"/>
      <c r="BF36" s="5543"/>
      <c r="BG36" s="5543"/>
      <c r="BH36" s="5543"/>
      <c r="BI36" s="5543"/>
      <c r="CA36" s="6264" t="str">
        <f t="shared" si="15"/>
        <v/>
      </c>
      <c r="CM36" s="6265">
        <f>IF(AND($B36&gt;0,AM36=""),1,IF(AM36&gt;$B36,1,0))</f>
        <v>0</v>
      </c>
    </row>
    <row r="37" spans="1:96" s="6234" customFormat="1" ht="18" customHeight="1">
      <c r="A37" s="992" t="s">
        <v>1456</v>
      </c>
      <c r="B37" s="992"/>
      <c r="C37" s="992"/>
      <c r="D37" s="992"/>
      <c r="E37" s="992"/>
      <c r="F37" s="992"/>
      <c r="G37" s="918"/>
      <c r="H37" s="918"/>
      <c r="I37" s="918"/>
      <c r="J37" s="918"/>
      <c r="K37" s="992"/>
      <c r="L37" s="918"/>
      <c r="M37" s="918"/>
      <c r="N37" s="918"/>
      <c r="AP37" s="6239"/>
      <c r="AQ37" s="6239"/>
      <c r="AR37" s="6239"/>
      <c r="AS37" s="6239"/>
      <c r="AT37" s="6239"/>
      <c r="AU37" s="6239"/>
      <c r="AV37" s="6239"/>
      <c r="AW37" s="6239"/>
      <c r="AX37" s="6239"/>
      <c r="AY37" s="6239"/>
      <c r="AZ37" s="6239"/>
      <c r="BA37" s="6239"/>
      <c r="BB37" s="6239"/>
      <c r="BC37" s="6239"/>
      <c r="BD37" s="6239"/>
      <c r="BE37" s="6239"/>
      <c r="BF37" s="6239"/>
      <c r="BG37" s="6239"/>
      <c r="BH37" s="6239"/>
      <c r="BI37" s="6239"/>
      <c r="BV37" s="6239"/>
      <c r="BW37" s="6239"/>
      <c r="BX37" s="6239"/>
      <c r="BY37" s="6239"/>
    </row>
    <row r="38" spans="1:96" ht="16.350000000000001" customHeight="1">
      <c r="A38" s="8176" t="s">
        <v>27</v>
      </c>
      <c r="B38" s="8154" t="s">
        <v>1405</v>
      </c>
      <c r="C38" s="8155"/>
      <c r="D38" s="8143"/>
      <c r="E38" s="8156" t="s">
        <v>101</v>
      </c>
      <c r="F38" s="8156"/>
      <c r="G38" s="8156"/>
      <c r="H38" s="8156"/>
      <c r="I38" s="8156"/>
      <c r="J38" s="8156"/>
      <c r="K38" s="8156"/>
      <c r="L38" s="8156"/>
      <c r="M38" s="8156"/>
      <c r="N38" s="8156"/>
      <c r="O38" s="8156"/>
      <c r="P38" s="8156"/>
      <c r="Q38" s="8156"/>
      <c r="R38" s="8156"/>
      <c r="S38" s="8156"/>
      <c r="T38" s="8156"/>
      <c r="U38" s="8156"/>
      <c r="V38" s="8156"/>
      <c r="W38" s="8156"/>
      <c r="X38" s="8156"/>
      <c r="Y38" s="8156"/>
      <c r="Z38" s="8156"/>
      <c r="AA38" s="8156"/>
      <c r="AB38" s="8156"/>
      <c r="AC38" s="8156"/>
      <c r="AD38" s="8156"/>
      <c r="AE38" s="8156"/>
      <c r="AF38" s="8156"/>
      <c r="AG38" s="8156"/>
      <c r="AH38" s="8156"/>
      <c r="AI38" s="8156"/>
      <c r="AJ38" s="8156"/>
      <c r="AK38" s="8156"/>
      <c r="AL38" s="8157"/>
      <c r="AM38" s="8179" t="s">
        <v>609</v>
      </c>
      <c r="AN38" s="8143" t="s">
        <v>1409</v>
      </c>
      <c r="AO38" s="5543"/>
      <c r="AP38" s="5543"/>
      <c r="AQ38" s="5543"/>
      <c r="AR38" s="5543"/>
      <c r="AS38" s="5543"/>
      <c r="AT38" s="5543"/>
      <c r="AU38" s="5543"/>
      <c r="AV38" s="5543"/>
      <c r="AW38" s="5543"/>
      <c r="AX38" s="5543"/>
      <c r="AY38" s="5543"/>
      <c r="AZ38" s="5543"/>
      <c r="BA38" s="5543"/>
      <c r="BB38" s="5543"/>
      <c r="BC38" s="5543"/>
      <c r="BD38" s="5543"/>
      <c r="BE38" s="5543"/>
      <c r="BF38" s="5543"/>
      <c r="BG38" s="5543"/>
      <c r="BH38" s="5543"/>
      <c r="BI38" s="5543"/>
    </row>
    <row r="39" spans="1:96" ht="16.350000000000001" customHeight="1">
      <c r="A39" s="8177"/>
      <c r="B39" s="8148"/>
      <c r="C39" s="8149"/>
      <c r="D39" s="8144"/>
      <c r="E39" s="8156" t="s">
        <v>348</v>
      </c>
      <c r="F39" s="8156"/>
      <c r="G39" s="8156" t="s">
        <v>331</v>
      </c>
      <c r="H39" s="8156"/>
      <c r="I39" s="8156" t="s">
        <v>94</v>
      </c>
      <c r="J39" s="8156"/>
      <c r="K39" s="8156" t="s">
        <v>44</v>
      </c>
      <c r="L39" s="8156"/>
      <c r="M39" s="8156" t="s">
        <v>45</v>
      </c>
      <c r="N39" s="8156"/>
      <c r="O39" s="8158" t="s">
        <v>46</v>
      </c>
      <c r="P39" s="8158"/>
      <c r="Q39" s="8158" t="s">
        <v>47</v>
      </c>
      <c r="R39" s="8158"/>
      <c r="S39" s="8158" t="s">
        <v>48</v>
      </c>
      <c r="T39" s="8158"/>
      <c r="U39" s="8158" t="s">
        <v>49</v>
      </c>
      <c r="V39" s="8158"/>
      <c r="W39" s="8158" t="s">
        <v>50</v>
      </c>
      <c r="X39" s="8158"/>
      <c r="Y39" s="8158" t="s">
        <v>51</v>
      </c>
      <c r="Z39" s="8158"/>
      <c r="AA39" s="8158" t="s">
        <v>52</v>
      </c>
      <c r="AB39" s="8158"/>
      <c r="AC39" s="8158" t="s">
        <v>53</v>
      </c>
      <c r="AD39" s="8158"/>
      <c r="AE39" s="8158" t="s">
        <v>54</v>
      </c>
      <c r="AF39" s="8158"/>
      <c r="AG39" s="8158" t="s">
        <v>55</v>
      </c>
      <c r="AH39" s="8158"/>
      <c r="AI39" s="8158" t="s">
        <v>56</v>
      </c>
      <c r="AJ39" s="8158"/>
      <c r="AK39" s="8158" t="s">
        <v>57</v>
      </c>
      <c r="AL39" s="8165"/>
      <c r="AM39" s="8180"/>
      <c r="AN39" s="7357"/>
      <c r="AO39" s="5543"/>
      <c r="AP39" s="5543"/>
      <c r="AQ39" s="5543"/>
      <c r="AR39" s="5543"/>
      <c r="AS39" s="5543"/>
      <c r="AT39" s="5543"/>
      <c r="AU39" s="5543"/>
      <c r="AV39" s="5543"/>
      <c r="AW39" s="5543"/>
      <c r="AX39" s="5543"/>
      <c r="AY39" s="5543"/>
      <c r="AZ39" s="5543"/>
      <c r="BA39" s="5543"/>
      <c r="BB39" s="5543"/>
      <c r="BC39" s="5543"/>
      <c r="BD39" s="5543"/>
      <c r="BE39" s="5543"/>
      <c r="BF39" s="5543"/>
      <c r="BG39" s="5543"/>
      <c r="BH39" s="5543"/>
      <c r="BI39" s="5543"/>
    </row>
    <row r="40" spans="1:96" ht="16.350000000000001" customHeight="1">
      <c r="A40" s="8178"/>
      <c r="B40" s="6278" t="s">
        <v>79</v>
      </c>
      <c r="C40" s="6251" t="s">
        <v>466</v>
      </c>
      <c r="D40" s="5525" t="s">
        <v>59</v>
      </c>
      <c r="E40" s="6201" t="s">
        <v>466</v>
      </c>
      <c r="F40" s="6245" t="s">
        <v>59</v>
      </c>
      <c r="G40" s="6201" t="s">
        <v>466</v>
      </c>
      <c r="H40" s="6245" t="s">
        <v>59</v>
      </c>
      <c r="I40" s="6201" t="s">
        <v>466</v>
      </c>
      <c r="J40" s="6245" t="s">
        <v>59</v>
      </c>
      <c r="K40" s="6201" t="s">
        <v>466</v>
      </c>
      <c r="L40" s="6245" t="s">
        <v>59</v>
      </c>
      <c r="M40" s="6201" t="s">
        <v>466</v>
      </c>
      <c r="N40" s="6245" t="s">
        <v>59</v>
      </c>
      <c r="O40" s="6201" t="s">
        <v>466</v>
      </c>
      <c r="P40" s="6245" t="s">
        <v>59</v>
      </c>
      <c r="Q40" s="6201" t="s">
        <v>466</v>
      </c>
      <c r="R40" s="6245" t="s">
        <v>59</v>
      </c>
      <c r="S40" s="6201" t="s">
        <v>466</v>
      </c>
      <c r="T40" s="6245" t="s">
        <v>59</v>
      </c>
      <c r="U40" s="6201" t="s">
        <v>466</v>
      </c>
      <c r="V40" s="6245" t="s">
        <v>59</v>
      </c>
      <c r="W40" s="6201" t="s">
        <v>466</v>
      </c>
      <c r="X40" s="6245" t="s">
        <v>59</v>
      </c>
      <c r="Y40" s="6201" t="s">
        <v>466</v>
      </c>
      <c r="Z40" s="6245" t="s">
        <v>59</v>
      </c>
      <c r="AA40" s="6201" t="s">
        <v>466</v>
      </c>
      <c r="AB40" s="6245" t="s">
        <v>59</v>
      </c>
      <c r="AC40" s="6201" t="s">
        <v>466</v>
      </c>
      <c r="AD40" s="6245" t="s">
        <v>59</v>
      </c>
      <c r="AE40" s="6201" t="s">
        <v>466</v>
      </c>
      <c r="AF40" s="6245" t="s">
        <v>59</v>
      </c>
      <c r="AG40" s="6201" t="s">
        <v>466</v>
      </c>
      <c r="AH40" s="6245" t="s">
        <v>59</v>
      </c>
      <c r="AI40" s="6201" t="s">
        <v>466</v>
      </c>
      <c r="AJ40" s="6245" t="s">
        <v>59</v>
      </c>
      <c r="AK40" s="6201" t="s">
        <v>466</v>
      </c>
      <c r="AL40" s="6141" t="s">
        <v>59</v>
      </c>
      <c r="AM40" s="8181"/>
      <c r="AN40" s="8144"/>
      <c r="AO40" s="6233"/>
      <c r="AP40" s="5543"/>
      <c r="AQ40" s="5543"/>
      <c r="AR40" s="5543"/>
      <c r="AS40" s="5543"/>
      <c r="AT40" s="5543"/>
      <c r="AU40" s="5543"/>
      <c r="AV40" s="5543"/>
      <c r="AW40" s="5543"/>
      <c r="AX40" s="5543"/>
      <c r="AY40" s="5543"/>
      <c r="AZ40" s="5543"/>
      <c r="BA40" s="5543"/>
      <c r="BB40" s="5543"/>
      <c r="BC40" s="5543"/>
      <c r="BD40" s="5543"/>
      <c r="BE40" s="5543"/>
      <c r="BF40" s="5543"/>
      <c r="BG40" s="5543"/>
      <c r="BH40" s="5543"/>
      <c r="BI40" s="5543"/>
    </row>
    <row r="41" spans="1:96" ht="15" customHeight="1">
      <c r="A41" s="6286" t="s">
        <v>971</v>
      </c>
      <c r="B41" s="6356">
        <f t="shared" ref="B41:B46" si="18">SUM(C41+D41)</f>
        <v>0</v>
      </c>
      <c r="C41" s="932">
        <f>SUM(E41+G41+I41+K41+M41+O41+Q41+S41+U41+W41+Y41+AA41+AC41+AE41+AG41+AI41+AK41)</f>
        <v>0</v>
      </c>
      <c r="D41" s="6357">
        <f>SUM(F41+H41+J41+L41+N41+P41+R41+T41+V41+X41+Z41+AB41+AD41+AF41+AH41+AJ41+AL41)</f>
        <v>0</v>
      </c>
      <c r="E41" s="5831"/>
      <c r="F41" s="6002"/>
      <c r="G41" s="5831"/>
      <c r="H41" s="6002"/>
      <c r="I41" s="5831"/>
      <c r="J41" s="6091"/>
      <c r="K41" s="5831"/>
      <c r="L41" s="6091"/>
      <c r="M41" s="5831"/>
      <c r="N41" s="6091"/>
      <c r="O41" s="6288"/>
      <c r="P41" s="6091"/>
      <c r="Q41" s="6288"/>
      <c r="R41" s="6091"/>
      <c r="S41" s="6288"/>
      <c r="T41" s="6091"/>
      <c r="U41" s="6288"/>
      <c r="V41" s="6091"/>
      <c r="W41" s="6288"/>
      <c r="X41" s="6091"/>
      <c r="Y41" s="6288"/>
      <c r="Z41" s="6091"/>
      <c r="AA41" s="6288"/>
      <c r="AB41" s="6091"/>
      <c r="AC41" s="6288"/>
      <c r="AD41" s="6091"/>
      <c r="AE41" s="6288"/>
      <c r="AF41" s="6091"/>
      <c r="AG41" s="6288"/>
      <c r="AH41" s="6091"/>
      <c r="AI41" s="6288"/>
      <c r="AJ41" s="6091"/>
      <c r="AK41" s="6288"/>
      <c r="AL41" s="6093"/>
      <c r="AM41" s="6358"/>
      <c r="AN41" s="6359"/>
      <c r="AO41" s="6365" t="str">
        <f>CA41&amp;CB41</f>
        <v/>
      </c>
      <c r="AP41" s="6263"/>
      <c r="AQ41" s="6263"/>
      <c r="AR41" s="6263"/>
      <c r="AS41" s="6263"/>
      <c r="AT41" s="6263"/>
      <c r="AU41" s="6263"/>
      <c r="AV41" s="6263"/>
      <c r="AW41" s="6263"/>
      <c r="AX41" s="6263"/>
      <c r="AY41" s="6263"/>
      <c r="AZ41" s="5543"/>
      <c r="BA41" s="5543"/>
      <c r="BB41" s="5543"/>
      <c r="BC41" s="5543"/>
      <c r="BD41" s="5543"/>
      <c r="BE41" s="5543"/>
      <c r="BF41" s="5543"/>
      <c r="BG41" s="5543"/>
      <c r="BH41" s="5543"/>
      <c r="BI41" s="5543"/>
      <c r="CA41" s="6264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64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65">
        <f>IF(AND($B41&gt;0,AM41=""),1,IF(AM41&gt;$B41,1,0))</f>
        <v>0</v>
      </c>
      <c r="CN41" s="6265">
        <f>IF(AND($B41&gt;0,AN41=""),1,IF(B41&gt;$AN41,1,0))</f>
        <v>0</v>
      </c>
    </row>
    <row r="42" spans="1:96" ht="15" customHeight="1">
      <c r="A42" s="1527" t="s">
        <v>1453</v>
      </c>
      <c r="B42" s="1537">
        <f t="shared" si="18"/>
        <v>0</v>
      </c>
      <c r="C42" s="6287">
        <f t="shared" ref="C42:D46" si="21">SUM(E42+G42+I42+K42+M42+O42+Q42+S42+U42+W42+Y42+AA42+AC42+AE42+AG42+AI42+AK42)</f>
        <v>0</v>
      </c>
      <c r="D42" s="1539">
        <f t="shared" si="21"/>
        <v>0</v>
      </c>
      <c r="E42" s="5831"/>
      <c r="F42" s="6002"/>
      <c r="G42" s="5831"/>
      <c r="H42" s="6002"/>
      <c r="I42" s="5831"/>
      <c r="J42" s="6091"/>
      <c r="K42" s="5831"/>
      <c r="L42" s="6091"/>
      <c r="M42" s="5831"/>
      <c r="N42" s="6091"/>
      <c r="O42" s="6288"/>
      <c r="P42" s="6091"/>
      <c r="Q42" s="6288"/>
      <c r="R42" s="6091"/>
      <c r="S42" s="6288"/>
      <c r="T42" s="6091"/>
      <c r="U42" s="6288"/>
      <c r="V42" s="6091"/>
      <c r="W42" s="6288"/>
      <c r="X42" s="6091"/>
      <c r="Y42" s="6288"/>
      <c r="Z42" s="6091"/>
      <c r="AA42" s="6288"/>
      <c r="AB42" s="6091"/>
      <c r="AC42" s="6288"/>
      <c r="AD42" s="6091"/>
      <c r="AE42" s="6288"/>
      <c r="AF42" s="6091"/>
      <c r="AG42" s="6288"/>
      <c r="AH42" s="6091"/>
      <c r="AI42" s="6288"/>
      <c r="AJ42" s="6091"/>
      <c r="AK42" s="6288"/>
      <c r="AL42" s="6093"/>
      <c r="AM42" s="6360"/>
      <c r="AN42" s="5815"/>
      <c r="AO42" s="6365" t="str">
        <f t="shared" ref="AO42:AO46" si="22">CA42&amp;CB42</f>
        <v/>
      </c>
      <c r="AP42" s="6263"/>
      <c r="AQ42" s="6263"/>
      <c r="AR42" s="6263"/>
      <c r="AS42" s="6263"/>
      <c r="AT42" s="6263"/>
      <c r="AU42" s="6263"/>
      <c r="AV42" s="6263"/>
      <c r="AW42" s="6263"/>
      <c r="AX42" s="6263"/>
      <c r="AY42" s="6263"/>
      <c r="AZ42" s="5543"/>
      <c r="BA42" s="5543"/>
      <c r="BB42" s="5543"/>
      <c r="BC42" s="5543"/>
      <c r="BD42" s="5543"/>
      <c r="BE42" s="5543"/>
      <c r="BF42" s="5543"/>
      <c r="BG42" s="5543"/>
      <c r="BH42" s="5543"/>
      <c r="BI42" s="5543"/>
      <c r="CA42" s="6264" t="str">
        <f t="shared" si="19"/>
        <v/>
      </c>
      <c r="CB42" s="6264" t="str">
        <f t="shared" si="20"/>
        <v/>
      </c>
      <c r="CM42" s="6265">
        <f t="shared" ref="CM42:CM45" si="23">IF(AND($B42&gt;0,AM42=""),1,IF(AM42&gt;$B42,1,0))</f>
        <v>0</v>
      </c>
      <c r="CN42" s="6265">
        <f t="shared" ref="CN42:CN46" si="24">IF(AND($B42&gt;0,AN42=""),1,IF(B42&gt;$AN42,1,0))</f>
        <v>0</v>
      </c>
    </row>
    <row r="43" spans="1:96" ht="15" customHeight="1">
      <c r="A43" s="1527" t="s">
        <v>1454</v>
      </c>
      <c r="B43" s="1537">
        <f t="shared" si="18"/>
        <v>0</v>
      </c>
      <c r="C43" s="6287">
        <f t="shared" si="21"/>
        <v>0</v>
      </c>
      <c r="D43" s="1539">
        <f t="shared" si="21"/>
        <v>0</v>
      </c>
      <c r="E43" s="5814"/>
      <c r="F43" s="5815"/>
      <c r="G43" s="5814"/>
      <c r="H43" s="5815"/>
      <c r="I43" s="5814"/>
      <c r="J43" s="5816"/>
      <c r="K43" s="5814"/>
      <c r="L43" s="5816"/>
      <c r="M43" s="5814"/>
      <c r="N43" s="5816"/>
      <c r="O43" s="5824"/>
      <c r="P43" s="5816"/>
      <c r="Q43" s="5824"/>
      <c r="R43" s="5816"/>
      <c r="S43" s="5824"/>
      <c r="T43" s="5816"/>
      <c r="U43" s="5824"/>
      <c r="V43" s="5816"/>
      <c r="W43" s="5824"/>
      <c r="X43" s="5816"/>
      <c r="Y43" s="5824"/>
      <c r="Z43" s="5816"/>
      <c r="AA43" s="5824"/>
      <c r="AB43" s="5816"/>
      <c r="AC43" s="5824"/>
      <c r="AD43" s="5816"/>
      <c r="AE43" s="5824"/>
      <c r="AF43" s="5816"/>
      <c r="AG43" s="5824"/>
      <c r="AH43" s="5816"/>
      <c r="AI43" s="5824"/>
      <c r="AJ43" s="5816"/>
      <c r="AK43" s="5824"/>
      <c r="AL43" s="5825"/>
      <c r="AM43" s="6362"/>
      <c r="AN43" s="5815"/>
      <c r="AO43" s="6365" t="str">
        <f t="shared" si="22"/>
        <v/>
      </c>
      <c r="AP43" s="6263"/>
      <c r="AQ43" s="6263"/>
      <c r="AR43" s="6263"/>
      <c r="AS43" s="6263"/>
      <c r="AT43" s="6263"/>
      <c r="AU43" s="6263"/>
      <c r="AV43" s="6263"/>
      <c r="AW43" s="6263"/>
      <c r="AX43" s="6263"/>
      <c r="AY43" s="6263"/>
      <c r="AZ43" s="5543"/>
      <c r="BA43" s="5543"/>
      <c r="BB43" s="5543"/>
      <c r="BC43" s="5543"/>
      <c r="BD43" s="5543"/>
      <c r="BE43" s="5543"/>
      <c r="BF43" s="5543"/>
      <c r="BG43" s="5543"/>
      <c r="BH43" s="5543"/>
      <c r="BI43" s="5543"/>
      <c r="CA43" s="6264" t="str">
        <f t="shared" si="19"/>
        <v/>
      </c>
      <c r="CB43" s="6264" t="str">
        <f t="shared" si="20"/>
        <v/>
      </c>
      <c r="CM43" s="6265">
        <f t="shared" si="23"/>
        <v>0</v>
      </c>
      <c r="CN43" s="6265">
        <f t="shared" si="24"/>
        <v>0</v>
      </c>
    </row>
    <row r="44" spans="1:96" ht="15" customHeight="1">
      <c r="A44" s="1527" t="s">
        <v>1455</v>
      </c>
      <c r="B44" s="1537">
        <f t="shared" si="18"/>
        <v>0</v>
      </c>
      <c r="C44" s="6287">
        <f t="shared" si="21"/>
        <v>0</v>
      </c>
      <c r="D44" s="1539">
        <f t="shared" si="21"/>
        <v>0</v>
      </c>
      <c r="E44" s="5814"/>
      <c r="F44" s="5815"/>
      <c r="G44" s="5814"/>
      <c r="H44" s="5815"/>
      <c r="I44" s="5814"/>
      <c r="J44" s="5816"/>
      <c r="K44" s="5814"/>
      <c r="L44" s="5816"/>
      <c r="M44" s="5814"/>
      <c r="N44" s="5816"/>
      <c r="O44" s="5824"/>
      <c r="P44" s="5816"/>
      <c r="Q44" s="5824"/>
      <c r="R44" s="5816"/>
      <c r="S44" s="5824"/>
      <c r="T44" s="5816"/>
      <c r="U44" s="5824"/>
      <c r="V44" s="5816"/>
      <c r="W44" s="5824"/>
      <c r="X44" s="5816"/>
      <c r="Y44" s="5824"/>
      <c r="Z44" s="5816"/>
      <c r="AA44" s="5824"/>
      <c r="AB44" s="5816"/>
      <c r="AC44" s="5824"/>
      <c r="AD44" s="5816"/>
      <c r="AE44" s="5824"/>
      <c r="AF44" s="5816"/>
      <c r="AG44" s="5824"/>
      <c r="AH44" s="5816"/>
      <c r="AI44" s="5824"/>
      <c r="AJ44" s="5816"/>
      <c r="AK44" s="5824"/>
      <c r="AL44" s="5825"/>
      <c r="AM44" s="6362"/>
      <c r="AN44" s="5815"/>
      <c r="AO44" s="6365" t="str">
        <f t="shared" si="22"/>
        <v/>
      </c>
      <c r="AP44" s="6263"/>
      <c r="AQ44" s="6263"/>
      <c r="AR44" s="6263"/>
      <c r="AS44" s="6263"/>
      <c r="AT44" s="6263"/>
      <c r="AU44" s="6263"/>
      <c r="AV44" s="6263"/>
      <c r="AW44" s="6263"/>
      <c r="AX44" s="6263"/>
      <c r="AY44" s="6263"/>
      <c r="AZ44" s="5543"/>
      <c r="BA44" s="5543"/>
      <c r="BB44" s="5543"/>
      <c r="BC44" s="5543"/>
      <c r="BD44" s="5543"/>
      <c r="BE44" s="5543"/>
      <c r="BF44" s="5543"/>
      <c r="BG44" s="5543"/>
      <c r="BH44" s="5543"/>
      <c r="BI44" s="5543"/>
      <c r="CA44" s="6264" t="str">
        <f t="shared" si="19"/>
        <v/>
      </c>
      <c r="CB44" s="6264" t="str">
        <f t="shared" si="20"/>
        <v/>
      </c>
      <c r="CM44" s="6265">
        <f t="shared" si="23"/>
        <v>0</v>
      </c>
      <c r="CN44" s="6265">
        <f t="shared" si="24"/>
        <v>0</v>
      </c>
    </row>
    <row r="45" spans="1:96" ht="15" customHeight="1">
      <c r="A45" s="1527" t="s">
        <v>99</v>
      </c>
      <c r="B45" s="1537">
        <f t="shared" si="18"/>
        <v>0</v>
      </c>
      <c r="C45" s="6287">
        <f t="shared" si="21"/>
        <v>0</v>
      </c>
      <c r="D45" s="1539">
        <f t="shared" si="21"/>
        <v>0</v>
      </c>
      <c r="E45" s="5814"/>
      <c r="F45" s="5815"/>
      <c r="G45" s="5814"/>
      <c r="H45" s="5815"/>
      <c r="I45" s="5814"/>
      <c r="J45" s="5816"/>
      <c r="K45" s="5814"/>
      <c r="L45" s="5816"/>
      <c r="M45" s="5814"/>
      <c r="N45" s="5816"/>
      <c r="O45" s="5824"/>
      <c r="P45" s="5816"/>
      <c r="Q45" s="5824"/>
      <c r="R45" s="5816"/>
      <c r="S45" s="5824"/>
      <c r="T45" s="5816"/>
      <c r="U45" s="5824"/>
      <c r="V45" s="5816"/>
      <c r="W45" s="5824"/>
      <c r="X45" s="5816"/>
      <c r="Y45" s="5824"/>
      <c r="Z45" s="5816"/>
      <c r="AA45" s="5824"/>
      <c r="AB45" s="5816"/>
      <c r="AC45" s="5824"/>
      <c r="AD45" s="5816"/>
      <c r="AE45" s="5824"/>
      <c r="AF45" s="5816"/>
      <c r="AG45" s="5824"/>
      <c r="AH45" s="5816"/>
      <c r="AI45" s="5824"/>
      <c r="AJ45" s="5816"/>
      <c r="AK45" s="5824"/>
      <c r="AL45" s="5825"/>
      <c r="AM45" s="6362"/>
      <c r="AN45" s="5815"/>
      <c r="AO45" s="6365" t="str">
        <f t="shared" si="22"/>
        <v/>
      </c>
      <c r="AP45" s="6263"/>
      <c r="AQ45" s="6263"/>
      <c r="AR45" s="6263"/>
      <c r="AS45" s="6263"/>
      <c r="AT45" s="6263"/>
      <c r="AU45" s="6263"/>
      <c r="AV45" s="6263"/>
      <c r="AW45" s="6263"/>
      <c r="AX45" s="6263"/>
      <c r="AY45" s="6263"/>
      <c r="AZ45" s="5543"/>
      <c r="BA45" s="5543"/>
      <c r="BB45" s="5543"/>
      <c r="BC45" s="5543"/>
      <c r="BD45" s="5543"/>
      <c r="BE45" s="5543"/>
      <c r="BF45" s="5543"/>
      <c r="BG45" s="5543"/>
      <c r="BH45" s="5543"/>
      <c r="BI45" s="5543"/>
      <c r="CA45" s="6264" t="str">
        <f t="shared" si="19"/>
        <v/>
      </c>
      <c r="CB45" s="6264" t="str">
        <f t="shared" si="20"/>
        <v/>
      </c>
      <c r="CM45" s="6265">
        <f t="shared" si="23"/>
        <v>0</v>
      </c>
      <c r="CN45" s="6265">
        <f t="shared" si="24"/>
        <v>0</v>
      </c>
    </row>
    <row r="46" spans="1:96" ht="15" customHeight="1">
      <c r="A46" s="1504" t="s">
        <v>1090</v>
      </c>
      <c r="B46" s="1505">
        <f t="shared" si="18"/>
        <v>0</v>
      </c>
      <c r="C46" s="1540">
        <f t="shared" si="21"/>
        <v>0</v>
      </c>
      <c r="D46" s="1507">
        <f t="shared" si="21"/>
        <v>0</v>
      </c>
      <c r="E46" s="5854"/>
      <c r="F46" s="5855"/>
      <c r="G46" s="5854"/>
      <c r="H46" s="5855"/>
      <c r="I46" s="5854"/>
      <c r="J46" s="5853"/>
      <c r="K46" s="5854"/>
      <c r="L46" s="5853"/>
      <c r="M46" s="5854"/>
      <c r="N46" s="5853"/>
      <c r="O46" s="5857"/>
      <c r="P46" s="5853"/>
      <c r="Q46" s="5857"/>
      <c r="R46" s="5853"/>
      <c r="S46" s="5857"/>
      <c r="T46" s="5853"/>
      <c r="U46" s="5857"/>
      <c r="V46" s="5853"/>
      <c r="W46" s="5857"/>
      <c r="X46" s="5853"/>
      <c r="Y46" s="5857"/>
      <c r="Z46" s="5853"/>
      <c r="AA46" s="5857"/>
      <c r="AB46" s="5853"/>
      <c r="AC46" s="5857"/>
      <c r="AD46" s="5853"/>
      <c r="AE46" s="5857"/>
      <c r="AF46" s="5853"/>
      <c r="AG46" s="5857"/>
      <c r="AH46" s="5853"/>
      <c r="AI46" s="5857"/>
      <c r="AJ46" s="5853"/>
      <c r="AK46" s="5857"/>
      <c r="AL46" s="5858"/>
      <c r="AM46" s="6363"/>
      <c r="AN46" s="5855"/>
      <c r="AO46" s="6365" t="str">
        <f t="shared" si="22"/>
        <v/>
      </c>
      <c r="AP46" s="6263"/>
      <c r="AQ46" s="6263"/>
      <c r="AR46" s="6263"/>
      <c r="AS46" s="6263"/>
      <c r="AT46" s="6263"/>
      <c r="AU46" s="6263"/>
      <c r="AV46" s="6263"/>
      <c r="AW46" s="6263"/>
      <c r="AX46" s="6263"/>
      <c r="AY46" s="6263"/>
      <c r="AZ46" s="5543"/>
      <c r="BA46" s="5543"/>
      <c r="BB46" s="5543"/>
      <c r="BC46" s="5543"/>
      <c r="BD46" s="5543"/>
      <c r="BE46" s="5543"/>
      <c r="BF46" s="5543"/>
      <c r="BG46" s="5543"/>
      <c r="BH46" s="5543"/>
      <c r="BI46" s="5543"/>
      <c r="CA46" s="6264" t="str">
        <f t="shared" si="19"/>
        <v/>
      </c>
      <c r="CB46" s="6264" t="str">
        <f t="shared" si="20"/>
        <v/>
      </c>
      <c r="CM46" s="6265">
        <f>IF(AND($B46&gt;0,AM46=""),1,IF(AM46&gt;$B46,1,0))</f>
        <v>0</v>
      </c>
      <c r="CN46" s="6265">
        <f t="shared" si="24"/>
        <v>0</v>
      </c>
    </row>
    <row r="47" spans="1:96" s="6234" customFormat="1" ht="18" customHeight="1">
      <c r="A47" s="992" t="s">
        <v>1457</v>
      </c>
      <c r="B47" s="992"/>
      <c r="C47" s="992"/>
      <c r="D47" s="992"/>
      <c r="E47" s="992"/>
      <c r="F47" s="992"/>
      <c r="G47" s="992"/>
      <c r="H47" s="918"/>
      <c r="I47" s="918"/>
      <c r="J47" s="918"/>
      <c r="K47" s="918"/>
      <c r="L47" s="918"/>
      <c r="M47" s="918"/>
      <c r="N47" s="918"/>
      <c r="X47" s="1067"/>
      <c r="Y47" s="1067"/>
      <c r="Z47" s="1067"/>
      <c r="AA47" s="1067"/>
      <c r="AB47" s="1067"/>
      <c r="AC47" s="1067"/>
      <c r="AD47" s="1067"/>
      <c r="AE47" s="1067"/>
      <c r="AF47" s="1067"/>
      <c r="AG47" s="1067"/>
      <c r="AH47" s="1067"/>
      <c r="AI47" s="1067"/>
      <c r="AJ47" s="1067"/>
      <c r="AK47" s="1067"/>
      <c r="AL47" s="1067"/>
      <c r="AM47" s="6350"/>
      <c r="AN47" s="6239"/>
      <c r="AO47" s="6352"/>
      <c r="AP47" s="6353"/>
      <c r="AQ47" s="6353"/>
      <c r="AR47" s="6353"/>
      <c r="AS47" s="6353"/>
      <c r="AT47" s="6353"/>
      <c r="AU47" s="6353"/>
      <c r="AV47" s="6353"/>
      <c r="AW47" s="6353"/>
      <c r="AX47" s="6353"/>
      <c r="AY47" s="6353"/>
      <c r="AZ47" s="6239"/>
      <c r="BA47" s="6239"/>
      <c r="BB47" s="6239"/>
      <c r="BC47" s="6239"/>
      <c r="BD47" s="6239"/>
      <c r="BE47" s="6239"/>
      <c r="BF47" s="6239"/>
      <c r="BG47" s="6239"/>
      <c r="BH47" s="6239"/>
      <c r="BI47" s="6239"/>
      <c r="BV47" s="6239"/>
      <c r="BW47" s="6239"/>
      <c r="BX47" s="6354"/>
      <c r="BY47" s="6354"/>
    </row>
    <row r="48" spans="1:96" ht="16.350000000000001" customHeight="1">
      <c r="A48" s="8176" t="s">
        <v>27</v>
      </c>
      <c r="B48" s="8154" t="s">
        <v>1405</v>
      </c>
      <c r="C48" s="8155"/>
      <c r="D48" s="8143"/>
      <c r="E48" s="8145" t="s">
        <v>101</v>
      </c>
      <c r="F48" s="8147"/>
      <c r="G48" s="8147"/>
      <c r="H48" s="8147"/>
      <c r="I48" s="8147"/>
      <c r="J48" s="8147"/>
      <c r="K48" s="8147"/>
      <c r="L48" s="8147"/>
      <c r="M48" s="8147"/>
      <c r="N48" s="8147"/>
      <c r="O48" s="8147"/>
      <c r="P48" s="8147"/>
      <c r="Q48" s="8147"/>
      <c r="R48" s="8147"/>
      <c r="S48" s="8147"/>
      <c r="T48" s="8147"/>
      <c r="U48" s="8147"/>
      <c r="V48" s="8147"/>
      <c r="W48" s="8147"/>
      <c r="X48" s="8147"/>
      <c r="Y48" s="8147"/>
      <c r="Z48" s="8147"/>
      <c r="AA48" s="8147"/>
      <c r="AB48" s="8147"/>
      <c r="AC48" s="8147"/>
      <c r="AD48" s="8147"/>
      <c r="AE48" s="8147"/>
      <c r="AF48" s="8147"/>
      <c r="AG48" s="8147"/>
      <c r="AH48" s="8147"/>
      <c r="AI48" s="8147"/>
      <c r="AJ48" s="8147"/>
      <c r="AK48" s="8147"/>
      <c r="AL48" s="7604"/>
      <c r="AM48" s="8179" t="s">
        <v>609</v>
      </c>
      <c r="AN48" s="8170" t="s">
        <v>1409</v>
      </c>
      <c r="AO48" s="8143" t="s">
        <v>1458</v>
      </c>
      <c r="AP48" s="6262"/>
      <c r="AQ48" s="6263"/>
      <c r="AR48" s="6263"/>
      <c r="AS48" s="6263"/>
      <c r="AT48" s="6263"/>
      <c r="AU48" s="6263"/>
      <c r="AV48" s="6263"/>
      <c r="AW48" s="6263"/>
      <c r="AX48" s="6263"/>
      <c r="AY48" s="6263"/>
      <c r="AZ48" s="6263"/>
      <c r="BA48" s="5543"/>
      <c r="BB48" s="5543"/>
      <c r="BC48" s="5543"/>
      <c r="BD48" s="5543"/>
      <c r="BE48" s="5543"/>
      <c r="BF48" s="5543"/>
      <c r="BG48" s="5543"/>
      <c r="BH48" s="5543"/>
      <c r="BI48" s="5543"/>
      <c r="BJ48" s="5543"/>
      <c r="BV48" s="5542"/>
      <c r="BX48" s="5543"/>
      <c r="BZ48" s="6233"/>
      <c r="CA48" s="5542"/>
      <c r="CR48" s="6234"/>
    </row>
    <row r="49" spans="1:96" ht="16.350000000000001" customHeight="1">
      <c r="A49" s="8177"/>
      <c r="B49" s="8148"/>
      <c r="C49" s="8149"/>
      <c r="D49" s="8144"/>
      <c r="E49" s="8156" t="s">
        <v>348</v>
      </c>
      <c r="F49" s="8156"/>
      <c r="G49" s="8156" t="s">
        <v>331</v>
      </c>
      <c r="H49" s="8156"/>
      <c r="I49" s="8156" t="s">
        <v>94</v>
      </c>
      <c r="J49" s="8156"/>
      <c r="K49" s="8156" t="s">
        <v>44</v>
      </c>
      <c r="L49" s="8156"/>
      <c r="M49" s="8156" t="s">
        <v>45</v>
      </c>
      <c r="N49" s="8156"/>
      <c r="O49" s="8158" t="s">
        <v>46</v>
      </c>
      <c r="P49" s="8158"/>
      <c r="Q49" s="8158" t="s">
        <v>47</v>
      </c>
      <c r="R49" s="8158"/>
      <c r="S49" s="8158" t="s">
        <v>48</v>
      </c>
      <c r="T49" s="8158"/>
      <c r="U49" s="8158" t="s">
        <v>49</v>
      </c>
      <c r="V49" s="8158"/>
      <c r="W49" s="8158" t="s">
        <v>50</v>
      </c>
      <c r="X49" s="8158"/>
      <c r="Y49" s="8158" t="s">
        <v>51</v>
      </c>
      <c r="Z49" s="8158"/>
      <c r="AA49" s="8158" t="s">
        <v>52</v>
      </c>
      <c r="AB49" s="8158"/>
      <c r="AC49" s="8158" t="s">
        <v>53</v>
      </c>
      <c r="AD49" s="8158"/>
      <c r="AE49" s="8158" t="s">
        <v>54</v>
      </c>
      <c r="AF49" s="8158"/>
      <c r="AG49" s="8158" t="s">
        <v>55</v>
      </c>
      <c r="AH49" s="8158"/>
      <c r="AI49" s="8158" t="s">
        <v>56</v>
      </c>
      <c r="AJ49" s="8158"/>
      <c r="AK49" s="8158" t="s">
        <v>57</v>
      </c>
      <c r="AL49" s="8165"/>
      <c r="AM49" s="8180"/>
      <c r="AN49" s="7153"/>
      <c r="AO49" s="7357"/>
      <c r="AP49" s="6262"/>
      <c r="AQ49" s="6263"/>
      <c r="AR49" s="6263"/>
      <c r="AS49" s="6263"/>
      <c r="AT49" s="6263"/>
      <c r="AU49" s="6263"/>
      <c r="AV49" s="6263"/>
      <c r="AW49" s="6263"/>
      <c r="AX49" s="6263"/>
      <c r="AY49" s="6263"/>
      <c r="AZ49" s="6263"/>
      <c r="BA49" s="5543"/>
      <c r="BB49" s="5543"/>
      <c r="BC49" s="5543"/>
      <c r="BD49" s="5543"/>
      <c r="BE49" s="5543"/>
      <c r="BF49" s="5543"/>
      <c r="BG49" s="5543"/>
      <c r="BH49" s="5543"/>
      <c r="BI49" s="5543"/>
      <c r="BJ49" s="5543"/>
      <c r="BV49" s="5542"/>
      <c r="BX49" s="5543"/>
      <c r="BZ49" s="6233"/>
      <c r="CA49" s="5542"/>
      <c r="CR49" s="6234"/>
    </row>
    <row r="50" spans="1:96" ht="21" customHeight="1">
      <c r="A50" s="8178"/>
      <c r="B50" s="6278" t="s">
        <v>79</v>
      </c>
      <c r="C50" s="6251" t="s">
        <v>466</v>
      </c>
      <c r="D50" s="5525" t="s">
        <v>59</v>
      </c>
      <c r="E50" s="6280" t="s">
        <v>466</v>
      </c>
      <c r="F50" s="6242" t="s">
        <v>59</v>
      </c>
      <c r="G50" s="6280" t="s">
        <v>466</v>
      </c>
      <c r="H50" s="6366" t="s">
        <v>59</v>
      </c>
      <c r="I50" s="6280" t="s">
        <v>466</v>
      </c>
      <c r="J50" s="6242" t="s">
        <v>59</v>
      </c>
      <c r="K50" s="6280" t="s">
        <v>466</v>
      </c>
      <c r="L50" s="6242" t="s">
        <v>59</v>
      </c>
      <c r="M50" s="6280" t="s">
        <v>466</v>
      </c>
      <c r="N50" s="6242" t="s">
        <v>59</v>
      </c>
      <c r="O50" s="6280" t="s">
        <v>466</v>
      </c>
      <c r="P50" s="6242" t="s">
        <v>59</v>
      </c>
      <c r="Q50" s="6280" t="s">
        <v>466</v>
      </c>
      <c r="R50" s="6242" t="s">
        <v>59</v>
      </c>
      <c r="S50" s="6280" t="s">
        <v>466</v>
      </c>
      <c r="T50" s="6366" t="s">
        <v>59</v>
      </c>
      <c r="U50" s="6280" t="s">
        <v>466</v>
      </c>
      <c r="V50" s="6366" t="s">
        <v>59</v>
      </c>
      <c r="W50" s="6280" t="s">
        <v>466</v>
      </c>
      <c r="X50" s="6242" t="s">
        <v>59</v>
      </c>
      <c r="Y50" s="6280" t="s">
        <v>466</v>
      </c>
      <c r="Z50" s="6242" t="s">
        <v>59</v>
      </c>
      <c r="AA50" s="6280" t="s">
        <v>466</v>
      </c>
      <c r="AB50" s="6242" t="s">
        <v>59</v>
      </c>
      <c r="AC50" s="6280" t="s">
        <v>466</v>
      </c>
      <c r="AD50" s="6242" t="s">
        <v>59</v>
      </c>
      <c r="AE50" s="6280" t="s">
        <v>466</v>
      </c>
      <c r="AF50" s="6366" t="s">
        <v>59</v>
      </c>
      <c r="AG50" s="6280" t="s">
        <v>466</v>
      </c>
      <c r="AH50" s="6242" t="s">
        <v>59</v>
      </c>
      <c r="AI50" s="6280" t="s">
        <v>466</v>
      </c>
      <c r="AJ50" s="6242" t="s">
        <v>59</v>
      </c>
      <c r="AK50" s="6280" t="s">
        <v>466</v>
      </c>
      <c r="AL50" s="6253" t="s">
        <v>59</v>
      </c>
      <c r="AM50" s="8181"/>
      <c r="AN50" s="8162"/>
      <c r="AO50" s="8144"/>
      <c r="AP50" s="6262"/>
      <c r="AQ50" s="6263"/>
      <c r="AR50" s="6263"/>
      <c r="AS50" s="6263"/>
      <c r="AT50" s="6263"/>
      <c r="AU50" s="6263"/>
      <c r="AV50" s="6263"/>
      <c r="AW50" s="6263"/>
      <c r="AX50" s="6263"/>
      <c r="AY50" s="6263"/>
      <c r="AZ50" s="6263"/>
      <c r="BA50" s="5543"/>
      <c r="BB50" s="5543"/>
      <c r="BC50" s="5543"/>
      <c r="BD50" s="5543"/>
      <c r="BE50" s="5543"/>
      <c r="BF50" s="5543"/>
      <c r="BG50" s="5543"/>
      <c r="BH50" s="5543"/>
      <c r="BI50" s="5543"/>
      <c r="BJ50" s="5543"/>
      <c r="BV50" s="5542"/>
      <c r="BX50" s="5543"/>
      <c r="BZ50" s="6233"/>
      <c r="CA50" s="5542"/>
      <c r="CR50" s="6234"/>
    </row>
    <row r="51" spans="1:96" ht="15" customHeight="1">
      <c r="A51" s="6286" t="s">
        <v>971</v>
      </c>
      <c r="B51" s="6356">
        <f t="shared" ref="B51:B56" si="25">SUM(C51+D51)</f>
        <v>0</v>
      </c>
      <c r="C51" s="932">
        <f t="shared" ref="C51:D56" si="26">SUM(E51+G51+I51+K51+M51+O51+Q51+S51+U51+W51+Y51+AA51+AC51+AE51+AG51+AI51+AK51)</f>
        <v>0</v>
      </c>
      <c r="D51" s="6357">
        <f t="shared" si="26"/>
        <v>0</v>
      </c>
      <c r="E51" s="5831"/>
      <c r="F51" s="6367"/>
      <c r="G51" s="5831"/>
      <c r="H51" s="6002"/>
      <c r="I51" s="5831"/>
      <c r="J51" s="6367"/>
      <c r="K51" s="5831"/>
      <c r="L51" s="6367"/>
      <c r="M51" s="5831"/>
      <c r="N51" s="6367"/>
      <c r="O51" s="6288"/>
      <c r="P51" s="6367"/>
      <c r="Q51" s="6288"/>
      <c r="R51" s="6367"/>
      <c r="S51" s="6288"/>
      <c r="T51" s="6091"/>
      <c r="U51" s="6288"/>
      <c r="V51" s="6091"/>
      <c r="W51" s="6288"/>
      <c r="X51" s="6367"/>
      <c r="Y51" s="6288"/>
      <c r="Z51" s="6367"/>
      <c r="AA51" s="6288"/>
      <c r="AB51" s="6367"/>
      <c r="AC51" s="6288"/>
      <c r="AD51" s="6367"/>
      <c r="AE51" s="6288"/>
      <c r="AF51" s="6091"/>
      <c r="AG51" s="6288"/>
      <c r="AH51" s="6367"/>
      <c r="AI51" s="6288"/>
      <c r="AJ51" s="6367"/>
      <c r="AK51" s="6288"/>
      <c r="AL51" s="5869"/>
      <c r="AM51" s="6358"/>
      <c r="AN51" s="6147"/>
      <c r="AO51" s="6359"/>
      <c r="AP51" s="6365" t="str">
        <f>CA51&amp;CB51&amp;CC51</f>
        <v/>
      </c>
      <c r="AQ51" s="6263"/>
      <c r="AR51" s="6263"/>
      <c r="AS51" s="6263"/>
      <c r="AT51" s="6263"/>
      <c r="AU51" s="6263"/>
      <c r="AV51" s="6263"/>
      <c r="AW51" s="6263"/>
      <c r="AX51" s="6263"/>
      <c r="AY51" s="6263"/>
      <c r="AZ51" s="6263"/>
      <c r="BA51" s="5543"/>
      <c r="BB51" s="5543"/>
      <c r="BC51" s="5543"/>
      <c r="BD51" s="5543"/>
      <c r="BE51" s="5543"/>
      <c r="BF51" s="5543"/>
      <c r="BG51" s="5543"/>
      <c r="BH51" s="5543"/>
      <c r="BI51" s="5543"/>
      <c r="BJ51" s="5543"/>
      <c r="BV51" s="5542"/>
      <c r="BX51" s="5543"/>
      <c r="BZ51" s="6233"/>
      <c r="CA51" s="6264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64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64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65">
        <f>IF(AND($B51&gt;0,AM51=""),1,IF(AM51&gt;$B51,1,0))</f>
        <v>0</v>
      </c>
      <c r="CN51" s="6265">
        <f>IF(AND($B51&gt;0,AN51=""),1,IF(B51&gt;$AN51,1,0))</f>
        <v>0</v>
      </c>
      <c r="CO51" s="6265">
        <f>IF(AND($B51&gt;0,AO51=""),1,0)</f>
        <v>0</v>
      </c>
    </row>
    <row r="52" spans="1:96" ht="15" customHeight="1">
      <c r="A52" s="1527" t="s">
        <v>1453</v>
      </c>
      <c r="B52" s="1537">
        <f t="shared" si="25"/>
        <v>0</v>
      </c>
      <c r="C52" s="6287">
        <f t="shared" si="26"/>
        <v>0</v>
      </c>
      <c r="D52" s="1539">
        <f>SUM(F52+H52+J52+L52+N52+P52+R52+T52+V52+X52+Z52+AB52+AD52+AF52+AH52+AJ52+AL52)</f>
        <v>0</v>
      </c>
      <c r="E52" s="5831"/>
      <c r="F52" s="6002"/>
      <c r="G52" s="5831"/>
      <c r="H52" s="6002"/>
      <c r="I52" s="5831"/>
      <c r="J52" s="6091"/>
      <c r="K52" s="5831"/>
      <c r="L52" s="6091"/>
      <c r="M52" s="5831"/>
      <c r="N52" s="6091"/>
      <c r="O52" s="6288"/>
      <c r="P52" s="6091"/>
      <c r="Q52" s="6288"/>
      <c r="R52" s="6091"/>
      <c r="S52" s="6288"/>
      <c r="T52" s="6091"/>
      <c r="U52" s="6288"/>
      <c r="V52" s="6091"/>
      <c r="W52" s="6288"/>
      <c r="X52" s="6091"/>
      <c r="Y52" s="6288"/>
      <c r="Z52" s="6091"/>
      <c r="AA52" s="6288"/>
      <c r="AB52" s="6091"/>
      <c r="AC52" s="6288"/>
      <c r="AD52" s="6091"/>
      <c r="AE52" s="6288"/>
      <c r="AF52" s="6091"/>
      <c r="AG52" s="6288"/>
      <c r="AH52" s="6091"/>
      <c r="AI52" s="6288"/>
      <c r="AJ52" s="6091"/>
      <c r="AK52" s="6288"/>
      <c r="AL52" s="6093"/>
      <c r="AM52" s="6360"/>
      <c r="AN52" s="5933"/>
      <c r="AO52" s="5883"/>
      <c r="AP52" s="6365" t="str">
        <f>CA52&amp;CB52</f>
        <v/>
      </c>
      <c r="AQ52" s="6263"/>
      <c r="AR52" s="6263"/>
      <c r="AS52" s="6263"/>
      <c r="AT52" s="6263"/>
      <c r="AU52" s="6263"/>
      <c r="AV52" s="6263"/>
      <c r="AW52" s="6263"/>
      <c r="AX52" s="6263"/>
      <c r="AY52" s="6263"/>
      <c r="AZ52" s="6263"/>
      <c r="BA52" s="5543"/>
      <c r="BB52" s="5543"/>
      <c r="BC52" s="5543"/>
      <c r="BD52" s="5543"/>
      <c r="BE52" s="5543"/>
      <c r="BF52" s="5543"/>
      <c r="BG52" s="5543"/>
      <c r="BH52" s="5543"/>
      <c r="BI52" s="5543"/>
      <c r="BJ52" s="5543"/>
      <c r="BV52" s="5542"/>
      <c r="BX52" s="5543"/>
      <c r="BZ52" s="6233"/>
      <c r="CA52" s="6264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64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65">
        <f>IF(AND($B52&gt;0,AM52=""),1,IF(AM52&gt;$B52,1,0))</f>
        <v>0</v>
      </c>
      <c r="CN52" s="6265">
        <f>IF(AND($B52&gt;0,AN52=""),1,IF(B52&gt;$AN52,1,0))</f>
        <v>0</v>
      </c>
    </row>
    <row r="53" spans="1:96" ht="15" customHeight="1">
      <c r="A53" s="1527" t="s">
        <v>1454</v>
      </c>
      <c r="B53" s="1537">
        <f t="shared" si="25"/>
        <v>0</v>
      </c>
      <c r="C53" s="6287">
        <f>SUM(E53+G53+I53+K53+M53+O53+Q53+S53+U53+W53+Y53+AA53+AC53+AE53+AG53+AI53+AK53)</f>
        <v>0</v>
      </c>
      <c r="D53" s="1539">
        <f t="shared" si="26"/>
        <v>0</v>
      </c>
      <c r="E53" s="5831"/>
      <c r="F53" s="6002"/>
      <c r="G53" s="5831"/>
      <c r="H53" s="6002"/>
      <c r="I53" s="5831"/>
      <c r="J53" s="6091"/>
      <c r="K53" s="5831"/>
      <c r="L53" s="6091"/>
      <c r="M53" s="5831"/>
      <c r="N53" s="6091"/>
      <c r="O53" s="6288"/>
      <c r="P53" s="6091"/>
      <c r="Q53" s="6288"/>
      <c r="R53" s="6091"/>
      <c r="S53" s="6288"/>
      <c r="T53" s="6091"/>
      <c r="U53" s="6288"/>
      <c r="V53" s="6091"/>
      <c r="W53" s="6288"/>
      <c r="X53" s="6091"/>
      <c r="Y53" s="6288"/>
      <c r="Z53" s="6091"/>
      <c r="AA53" s="6288"/>
      <c r="AB53" s="6091"/>
      <c r="AC53" s="6288"/>
      <c r="AD53" s="6091"/>
      <c r="AE53" s="6288"/>
      <c r="AF53" s="6091"/>
      <c r="AG53" s="6288"/>
      <c r="AH53" s="6091"/>
      <c r="AI53" s="6288"/>
      <c r="AJ53" s="6091"/>
      <c r="AK53" s="6288"/>
      <c r="AL53" s="6093"/>
      <c r="AM53" s="6360"/>
      <c r="AN53" s="5933"/>
      <c r="AO53" s="5883"/>
      <c r="AP53" s="6365" t="str">
        <f>CA53&amp;CB53</f>
        <v/>
      </c>
      <c r="AQ53" s="6263"/>
      <c r="AR53" s="6263"/>
      <c r="AS53" s="6263"/>
      <c r="AT53" s="6263"/>
      <c r="AU53" s="6263"/>
      <c r="AV53" s="6263"/>
      <c r="AW53" s="6263"/>
      <c r="AX53" s="6263"/>
      <c r="AY53" s="6263"/>
      <c r="AZ53" s="6263"/>
      <c r="BA53" s="5543"/>
      <c r="BB53" s="5543"/>
      <c r="BC53" s="5543"/>
      <c r="BD53" s="5543"/>
      <c r="BE53" s="5543"/>
      <c r="BF53" s="5543"/>
      <c r="BG53" s="5543"/>
      <c r="BH53" s="5543"/>
      <c r="BI53" s="5543"/>
      <c r="BJ53" s="5543"/>
      <c r="BV53" s="5542"/>
      <c r="BX53" s="5543"/>
      <c r="BZ53" s="6233"/>
      <c r="CA53" s="6310"/>
      <c r="CB53" s="6310"/>
      <c r="CM53" s="6265"/>
      <c r="CN53" s="6265"/>
    </row>
    <row r="54" spans="1:96" ht="15" customHeight="1">
      <c r="A54" s="1527" t="s">
        <v>1455</v>
      </c>
      <c r="B54" s="1537">
        <f t="shared" si="25"/>
        <v>0</v>
      </c>
      <c r="C54" s="6287">
        <f t="shared" si="26"/>
        <v>0</v>
      </c>
      <c r="D54" s="1539">
        <f t="shared" si="26"/>
        <v>0</v>
      </c>
      <c r="E54" s="5814"/>
      <c r="F54" s="5815"/>
      <c r="G54" s="5814"/>
      <c r="H54" s="5815"/>
      <c r="I54" s="5814"/>
      <c r="J54" s="5816"/>
      <c r="K54" s="5814"/>
      <c r="L54" s="5816"/>
      <c r="M54" s="5814"/>
      <c r="N54" s="5816"/>
      <c r="O54" s="5824"/>
      <c r="P54" s="5816"/>
      <c r="Q54" s="5824"/>
      <c r="R54" s="5816"/>
      <c r="S54" s="5824"/>
      <c r="T54" s="5816"/>
      <c r="U54" s="5824"/>
      <c r="V54" s="5816"/>
      <c r="W54" s="5824"/>
      <c r="X54" s="5816"/>
      <c r="Y54" s="5824"/>
      <c r="Z54" s="5816"/>
      <c r="AA54" s="5824"/>
      <c r="AB54" s="5816"/>
      <c r="AC54" s="5824"/>
      <c r="AD54" s="5816"/>
      <c r="AE54" s="5824"/>
      <c r="AF54" s="5816"/>
      <c r="AG54" s="5824"/>
      <c r="AH54" s="5816"/>
      <c r="AI54" s="5824"/>
      <c r="AJ54" s="5816"/>
      <c r="AK54" s="5824"/>
      <c r="AL54" s="5825"/>
      <c r="AM54" s="6362"/>
      <c r="AN54" s="6151"/>
      <c r="AO54" s="5883"/>
      <c r="AP54" s="6365" t="str">
        <f>CA54&amp;CB54</f>
        <v/>
      </c>
      <c r="AQ54" s="6263"/>
      <c r="AR54" s="6263"/>
      <c r="AS54" s="6263"/>
      <c r="AT54" s="6263"/>
      <c r="AU54" s="6263"/>
      <c r="AV54" s="6263"/>
      <c r="AW54" s="6263"/>
      <c r="AX54" s="6263"/>
      <c r="AY54" s="6263"/>
      <c r="AZ54" s="6263"/>
      <c r="BA54" s="5543"/>
      <c r="BB54" s="5543"/>
      <c r="BC54" s="5543"/>
      <c r="BD54" s="5543"/>
      <c r="BE54" s="5543"/>
      <c r="BF54" s="5543"/>
      <c r="BG54" s="5543"/>
      <c r="BH54" s="5543"/>
      <c r="BI54" s="5543"/>
      <c r="BJ54" s="5543"/>
      <c r="BV54" s="5542"/>
      <c r="BX54" s="5543"/>
      <c r="BZ54" s="6233"/>
      <c r="CA54" s="6264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64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65">
        <f>IF(AND($B54&gt;0,AM54=""),1,IF(AM54&gt;$B54,1,0))</f>
        <v>0</v>
      </c>
      <c r="CN54" s="6265">
        <f>IF(AND($B54&gt;0,AN54=""),1,IF(B54&gt;$AN54,1,0))</f>
        <v>0</v>
      </c>
    </row>
    <row r="55" spans="1:96" ht="15" customHeight="1">
      <c r="A55" s="1527" t="s">
        <v>99</v>
      </c>
      <c r="B55" s="1537">
        <f t="shared" si="25"/>
        <v>0</v>
      </c>
      <c r="C55" s="6287">
        <f t="shared" si="26"/>
        <v>0</v>
      </c>
      <c r="D55" s="1539">
        <f t="shared" si="26"/>
        <v>0</v>
      </c>
      <c r="E55" s="5814"/>
      <c r="F55" s="5815"/>
      <c r="G55" s="5814"/>
      <c r="H55" s="5815"/>
      <c r="I55" s="5814"/>
      <c r="J55" s="5816"/>
      <c r="K55" s="5814"/>
      <c r="L55" s="5816"/>
      <c r="M55" s="5814"/>
      <c r="N55" s="5816"/>
      <c r="O55" s="5824"/>
      <c r="P55" s="5816"/>
      <c r="Q55" s="5824"/>
      <c r="R55" s="5816"/>
      <c r="S55" s="5824"/>
      <c r="T55" s="5816"/>
      <c r="U55" s="5824"/>
      <c r="V55" s="5816"/>
      <c r="W55" s="5824"/>
      <c r="X55" s="5816"/>
      <c r="Y55" s="5824"/>
      <c r="Z55" s="5816"/>
      <c r="AA55" s="5824"/>
      <c r="AB55" s="5816"/>
      <c r="AC55" s="5824"/>
      <c r="AD55" s="5816"/>
      <c r="AE55" s="5824"/>
      <c r="AF55" s="5816"/>
      <c r="AG55" s="5824"/>
      <c r="AH55" s="5816"/>
      <c r="AI55" s="5824"/>
      <c r="AJ55" s="5816"/>
      <c r="AK55" s="5824"/>
      <c r="AL55" s="5825"/>
      <c r="AM55" s="6362"/>
      <c r="AN55" s="6151"/>
      <c r="AO55" s="5883"/>
      <c r="AP55" s="6365" t="str">
        <f>CA55&amp;CB55</f>
        <v/>
      </c>
      <c r="AQ55" s="6263"/>
      <c r="AR55" s="6263"/>
      <c r="AS55" s="6263"/>
      <c r="AT55" s="6263"/>
      <c r="AU55" s="6263"/>
      <c r="AV55" s="6263"/>
      <c r="AW55" s="6263"/>
      <c r="AX55" s="6263"/>
      <c r="AY55" s="6263"/>
      <c r="AZ55" s="6263"/>
      <c r="BA55" s="5543"/>
      <c r="BB55" s="5543"/>
      <c r="BC55" s="5543"/>
      <c r="BD55" s="5543"/>
      <c r="BE55" s="5543"/>
      <c r="BF55" s="5543"/>
      <c r="BG55" s="5543"/>
      <c r="BH55" s="5543"/>
      <c r="BI55" s="5543"/>
      <c r="BJ55" s="5543"/>
      <c r="BV55" s="5542"/>
      <c r="BX55" s="5543"/>
      <c r="BZ55" s="6233"/>
      <c r="CA55" s="6264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64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65">
        <f>IF(AND($B55&gt;0,AM55=""),1,IF(AM55&gt;$B55,1,0))</f>
        <v>0</v>
      </c>
      <c r="CN55" s="6265">
        <f>IF(AND($B55&gt;0,AN55=""),1,IF(B55&gt;$AN55,1,0))</f>
        <v>0</v>
      </c>
    </row>
    <row r="56" spans="1:96" ht="15" customHeight="1">
      <c r="A56" s="1504" t="s">
        <v>1090</v>
      </c>
      <c r="B56" s="1505">
        <f t="shared" si="25"/>
        <v>0</v>
      </c>
      <c r="C56" s="1540">
        <f t="shared" si="26"/>
        <v>0</v>
      </c>
      <c r="D56" s="1507">
        <f t="shared" si="26"/>
        <v>0</v>
      </c>
      <c r="E56" s="5854"/>
      <c r="F56" s="5855"/>
      <c r="G56" s="5854"/>
      <c r="H56" s="5855"/>
      <c r="I56" s="5854"/>
      <c r="J56" s="5853"/>
      <c r="K56" s="5854"/>
      <c r="L56" s="5853"/>
      <c r="M56" s="5854"/>
      <c r="N56" s="5853"/>
      <c r="O56" s="5857"/>
      <c r="P56" s="5853"/>
      <c r="Q56" s="5857"/>
      <c r="R56" s="5853"/>
      <c r="S56" s="5857"/>
      <c r="T56" s="5853"/>
      <c r="U56" s="5857"/>
      <c r="V56" s="5853"/>
      <c r="W56" s="5857"/>
      <c r="X56" s="5853"/>
      <c r="Y56" s="5857"/>
      <c r="Z56" s="5853"/>
      <c r="AA56" s="5857"/>
      <c r="AB56" s="5853"/>
      <c r="AC56" s="5857"/>
      <c r="AD56" s="5853"/>
      <c r="AE56" s="5857"/>
      <c r="AF56" s="5853"/>
      <c r="AG56" s="5857"/>
      <c r="AH56" s="5853"/>
      <c r="AI56" s="5857"/>
      <c r="AJ56" s="5853"/>
      <c r="AK56" s="5857"/>
      <c r="AL56" s="5858"/>
      <c r="AM56" s="6363"/>
      <c r="AN56" s="5942"/>
      <c r="AO56" s="6348"/>
      <c r="AP56" s="6365" t="str">
        <f>CA56&amp;CB56</f>
        <v/>
      </c>
      <c r="AQ56" s="6263"/>
      <c r="AR56" s="6263"/>
      <c r="AS56" s="6263"/>
      <c r="AT56" s="6263"/>
      <c r="AU56" s="6263"/>
      <c r="AV56" s="6263"/>
      <c r="AW56" s="6263"/>
      <c r="AX56" s="6263"/>
      <c r="AY56" s="6263"/>
      <c r="AZ56" s="6263"/>
      <c r="BA56" s="5543"/>
      <c r="BB56" s="5543"/>
      <c r="BC56" s="5543"/>
      <c r="BD56" s="5543"/>
      <c r="BE56" s="5543"/>
      <c r="BF56" s="5543"/>
      <c r="BG56" s="5543"/>
      <c r="BH56" s="5543"/>
      <c r="BI56" s="5543"/>
      <c r="BJ56" s="5543"/>
      <c r="BV56" s="5542"/>
      <c r="BX56" s="5543"/>
      <c r="BZ56" s="6233"/>
      <c r="CA56" s="6264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64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65">
        <f>IF(AND($B56&gt;0,AM56=""),1,IF(AM56&gt;$B56,1,0))</f>
        <v>0</v>
      </c>
      <c r="CN56" s="6265">
        <f>IF(AND($B56&gt;0,AN56=""),1,IF(B56&gt;$AN56,1,0))</f>
        <v>0</v>
      </c>
    </row>
    <row r="57" spans="1:96" s="1067" customFormat="1" ht="18" customHeight="1">
      <c r="A57" s="6368" t="s">
        <v>1459</v>
      </c>
      <c r="B57" s="6368"/>
      <c r="C57" s="6368"/>
      <c r="D57" s="6368"/>
      <c r="E57" s="6368"/>
      <c r="F57" s="6368"/>
      <c r="G57" s="6368"/>
      <c r="H57" s="6368"/>
      <c r="I57" s="6368"/>
      <c r="J57" s="6369"/>
      <c r="K57" s="6369"/>
      <c r="L57" s="6369"/>
      <c r="M57" s="6369"/>
      <c r="N57" s="6369"/>
      <c r="O57" s="6369"/>
      <c r="P57" s="6369"/>
      <c r="Q57" s="6369"/>
      <c r="R57" s="6369"/>
      <c r="S57" s="6369"/>
      <c r="T57" s="6369"/>
      <c r="U57" s="6369"/>
      <c r="V57" s="6369"/>
      <c r="W57" s="6369"/>
      <c r="X57" s="6369"/>
      <c r="Y57" s="6369"/>
      <c r="Z57" s="6369"/>
      <c r="AA57" s="6369"/>
      <c r="AB57" s="6369"/>
      <c r="AC57" s="6369"/>
      <c r="AD57" s="6369"/>
      <c r="AE57" s="6369"/>
      <c r="AF57" s="6369"/>
      <c r="AG57" s="6369"/>
      <c r="AH57" s="6369"/>
      <c r="AI57" s="6369"/>
      <c r="AJ57" s="6369"/>
      <c r="AK57" s="6369"/>
      <c r="AL57" s="6369"/>
      <c r="AM57" s="6369"/>
      <c r="AN57" s="6369"/>
      <c r="AO57" s="6234"/>
      <c r="AP57" s="6234"/>
      <c r="AQ57" s="6234"/>
      <c r="AR57" s="6239"/>
      <c r="AS57" s="6239"/>
      <c r="AT57" s="6234"/>
      <c r="AU57" s="6234"/>
      <c r="AV57" s="6234"/>
      <c r="AW57" s="6234"/>
      <c r="AX57" s="6234"/>
      <c r="AY57" s="6234"/>
      <c r="AZ57" s="6234"/>
      <c r="BA57" s="6234"/>
      <c r="BB57" s="6234"/>
      <c r="BC57" s="6234"/>
      <c r="BD57" s="6234"/>
      <c r="BE57" s="6234"/>
      <c r="BF57" s="6234"/>
      <c r="BG57" s="6234"/>
      <c r="BH57" s="6234"/>
      <c r="BI57" s="6234"/>
      <c r="BJ57" s="6234"/>
      <c r="BK57" s="6234"/>
      <c r="BL57" s="6234"/>
      <c r="BM57" s="6234"/>
      <c r="BN57" s="6234"/>
      <c r="BO57" s="6234"/>
      <c r="BP57" s="6234"/>
      <c r="BQ57" s="6234"/>
      <c r="BR57" s="6234"/>
      <c r="BS57" s="6234"/>
      <c r="BT57" s="6234"/>
      <c r="BU57" s="6234"/>
      <c r="BV57" s="6239"/>
      <c r="BW57" s="6239"/>
      <c r="BX57" s="6239"/>
      <c r="BY57" s="6239"/>
    </row>
    <row r="58" spans="1:96" ht="16.350000000000001" customHeight="1">
      <c r="A58" s="8155" t="s">
        <v>1460</v>
      </c>
      <c r="B58" s="8189" t="s">
        <v>77</v>
      </c>
      <c r="C58" s="8190"/>
      <c r="D58" s="8191"/>
      <c r="E58" s="8195" t="s">
        <v>101</v>
      </c>
      <c r="F58" s="8196"/>
      <c r="G58" s="8196"/>
      <c r="H58" s="8196"/>
      <c r="I58" s="8196"/>
      <c r="J58" s="8196"/>
      <c r="K58" s="8196"/>
      <c r="L58" s="8196"/>
      <c r="M58" s="8196"/>
      <c r="N58" s="8196"/>
      <c r="O58" s="8196"/>
      <c r="P58" s="8196"/>
      <c r="Q58" s="8196"/>
      <c r="R58" s="8196"/>
      <c r="S58" s="8196"/>
      <c r="T58" s="8196"/>
      <c r="U58" s="8196"/>
      <c r="V58" s="8196"/>
      <c r="W58" s="8196"/>
      <c r="X58" s="8196"/>
      <c r="Y58" s="8196"/>
      <c r="Z58" s="8196"/>
      <c r="AA58" s="8196"/>
      <c r="AB58" s="8196"/>
      <c r="AC58" s="8196"/>
      <c r="AD58" s="8196"/>
      <c r="AE58" s="8196"/>
      <c r="AF58" s="8196"/>
      <c r="AG58" s="8196"/>
      <c r="AH58" s="8196"/>
      <c r="AI58" s="8196"/>
      <c r="AJ58" s="8196"/>
      <c r="AK58" s="8196"/>
      <c r="AL58" s="8197"/>
      <c r="AM58" s="8185" t="s">
        <v>1461</v>
      </c>
      <c r="AN58" s="8186"/>
      <c r="AO58" s="6238"/>
      <c r="AP58" s="6238"/>
      <c r="AQ58" s="6238"/>
      <c r="AR58" s="6370"/>
      <c r="AS58" s="6370"/>
      <c r="AT58" s="6238"/>
      <c r="BX58" s="5543"/>
      <c r="BY58" s="5543"/>
    </row>
    <row r="59" spans="1:96" ht="16.350000000000001" customHeight="1">
      <c r="A59" s="7182"/>
      <c r="B59" s="8192"/>
      <c r="C59" s="8193"/>
      <c r="D59" s="8194"/>
      <c r="E59" s="8156" t="s">
        <v>348</v>
      </c>
      <c r="F59" s="8156"/>
      <c r="G59" s="8156" t="s">
        <v>331</v>
      </c>
      <c r="H59" s="8156"/>
      <c r="I59" s="8156" t="s">
        <v>94</v>
      </c>
      <c r="J59" s="8156"/>
      <c r="K59" s="8156" t="s">
        <v>44</v>
      </c>
      <c r="L59" s="8156"/>
      <c r="M59" s="8156" t="s">
        <v>45</v>
      </c>
      <c r="N59" s="8156"/>
      <c r="O59" s="8158" t="s">
        <v>46</v>
      </c>
      <c r="P59" s="8158"/>
      <c r="Q59" s="8158" t="s">
        <v>47</v>
      </c>
      <c r="R59" s="8158"/>
      <c r="S59" s="8158" t="s">
        <v>48</v>
      </c>
      <c r="T59" s="8158"/>
      <c r="U59" s="8158" t="s">
        <v>49</v>
      </c>
      <c r="V59" s="8158"/>
      <c r="W59" s="8158" t="s">
        <v>50</v>
      </c>
      <c r="X59" s="8158"/>
      <c r="Y59" s="8158" t="s">
        <v>51</v>
      </c>
      <c r="Z59" s="8158"/>
      <c r="AA59" s="8158" t="s">
        <v>52</v>
      </c>
      <c r="AB59" s="8158"/>
      <c r="AC59" s="8158" t="s">
        <v>53</v>
      </c>
      <c r="AD59" s="8158"/>
      <c r="AE59" s="8158" t="s">
        <v>54</v>
      </c>
      <c r="AF59" s="8158"/>
      <c r="AG59" s="8158" t="s">
        <v>55</v>
      </c>
      <c r="AH59" s="8158"/>
      <c r="AI59" s="8158" t="s">
        <v>56</v>
      </c>
      <c r="AJ59" s="8158"/>
      <c r="AK59" s="8158" t="s">
        <v>57</v>
      </c>
      <c r="AL59" s="8165"/>
      <c r="AM59" s="8187"/>
      <c r="AN59" s="8188"/>
      <c r="AO59" s="6370"/>
      <c r="AP59" s="6370"/>
      <c r="AQ59" s="6370"/>
      <c r="AR59" s="6370"/>
      <c r="AS59" s="6370"/>
      <c r="AT59" s="6370"/>
      <c r="AU59" s="5543"/>
      <c r="AV59" s="5543"/>
      <c r="AW59" s="5543"/>
      <c r="AX59" s="5543"/>
      <c r="AY59" s="5543"/>
      <c r="AZ59" s="5543"/>
      <c r="BA59" s="5543"/>
      <c r="BB59" s="5543"/>
      <c r="BC59" s="5543"/>
      <c r="BX59" s="5543"/>
      <c r="BY59" s="5543"/>
    </row>
    <row r="60" spans="1:96" ht="32.1" customHeight="1">
      <c r="A60" s="8149"/>
      <c r="B60" s="6248" t="s">
        <v>79</v>
      </c>
      <c r="C60" s="6249" t="s">
        <v>58</v>
      </c>
      <c r="D60" s="6245" t="s">
        <v>59</v>
      </c>
      <c r="E60" s="6280" t="s">
        <v>58</v>
      </c>
      <c r="F60" s="6245" t="s">
        <v>59</v>
      </c>
      <c r="G60" s="6280" t="s">
        <v>58</v>
      </c>
      <c r="H60" s="6245" t="s">
        <v>59</v>
      </c>
      <c r="I60" s="6280" t="s">
        <v>58</v>
      </c>
      <c r="J60" s="6245" t="s">
        <v>59</v>
      </c>
      <c r="K60" s="6280" t="s">
        <v>58</v>
      </c>
      <c r="L60" s="6245" t="s">
        <v>59</v>
      </c>
      <c r="M60" s="6280" t="s">
        <v>58</v>
      </c>
      <c r="N60" s="6245" t="s">
        <v>59</v>
      </c>
      <c r="O60" s="6280" t="s">
        <v>58</v>
      </c>
      <c r="P60" s="6245" t="s">
        <v>59</v>
      </c>
      <c r="Q60" s="6280" t="s">
        <v>58</v>
      </c>
      <c r="R60" s="6245" t="s">
        <v>59</v>
      </c>
      <c r="S60" s="6280" t="s">
        <v>58</v>
      </c>
      <c r="T60" s="6245" t="s">
        <v>59</v>
      </c>
      <c r="U60" s="6280" t="s">
        <v>58</v>
      </c>
      <c r="V60" s="6244" t="s">
        <v>59</v>
      </c>
      <c r="W60" s="6280" t="s">
        <v>58</v>
      </c>
      <c r="X60" s="6245" t="s">
        <v>59</v>
      </c>
      <c r="Y60" s="6280" t="s">
        <v>58</v>
      </c>
      <c r="Z60" s="6245" t="s">
        <v>59</v>
      </c>
      <c r="AA60" s="6280" t="s">
        <v>58</v>
      </c>
      <c r="AB60" s="6245" t="s">
        <v>59</v>
      </c>
      <c r="AC60" s="6280" t="s">
        <v>58</v>
      </c>
      <c r="AD60" s="6245" t="s">
        <v>59</v>
      </c>
      <c r="AE60" s="6280" t="s">
        <v>58</v>
      </c>
      <c r="AF60" s="6245" t="s">
        <v>59</v>
      </c>
      <c r="AG60" s="6280" t="s">
        <v>58</v>
      </c>
      <c r="AH60" s="6245" t="s">
        <v>59</v>
      </c>
      <c r="AI60" s="6280" t="s">
        <v>58</v>
      </c>
      <c r="AJ60" s="6245" t="s">
        <v>59</v>
      </c>
      <c r="AK60" s="6280" t="s">
        <v>58</v>
      </c>
      <c r="AL60" s="6141" t="s">
        <v>59</v>
      </c>
      <c r="AM60" s="6371" t="s">
        <v>1462</v>
      </c>
      <c r="AN60" s="6245" t="s">
        <v>1463</v>
      </c>
      <c r="AO60" s="6370"/>
      <c r="AP60" s="6370"/>
      <c r="AQ60" s="6370"/>
      <c r="AR60" s="6370"/>
      <c r="AS60" s="6370"/>
      <c r="AT60" s="6370"/>
      <c r="AU60" s="5543"/>
      <c r="AV60" s="5543"/>
      <c r="AW60" s="5543"/>
      <c r="AX60" s="5543"/>
      <c r="AY60" s="5543"/>
      <c r="AZ60" s="5543"/>
      <c r="BA60" s="5543"/>
      <c r="BB60" s="5543"/>
      <c r="BC60" s="5543"/>
      <c r="BX60" s="5543"/>
      <c r="BY60" s="5543"/>
    </row>
    <row r="61" spans="1:96" ht="15" customHeight="1">
      <c r="A61" s="6372" t="s">
        <v>1464</v>
      </c>
      <c r="B61" s="6356">
        <f t="shared" ref="B61:B66" si="27">SUM(C61+D61)</f>
        <v>0</v>
      </c>
      <c r="C61" s="932">
        <f>SUM(E61+G61+I61+K61+M61+O61+Q61+S61+U61+W61+Y61+AA61+AC61+AE61+AG61+AI61+AK61)</f>
        <v>0</v>
      </c>
      <c r="D61" s="6357">
        <f>SUM(F61+H61+J61+L61+N61+P61+R61+T61+V61+X61+Z61+AB61+AD61+AF61+AH61+AJ61+AL61)</f>
        <v>0</v>
      </c>
      <c r="E61" s="6373"/>
      <c r="F61" s="6359"/>
      <c r="G61" s="6373"/>
      <c r="H61" s="6367"/>
      <c r="I61" s="6373"/>
      <c r="J61" s="6367"/>
      <c r="K61" s="6373"/>
      <c r="L61" s="6367"/>
      <c r="M61" s="6373"/>
      <c r="N61" s="6367"/>
      <c r="O61" s="6373"/>
      <c r="P61" s="6367"/>
      <c r="Q61" s="6373"/>
      <c r="R61" s="6367"/>
      <c r="S61" s="6373"/>
      <c r="T61" s="6367"/>
      <c r="U61" s="6373"/>
      <c r="V61" s="6374"/>
      <c r="W61" s="6373"/>
      <c r="X61" s="6367"/>
      <c r="Y61" s="6373"/>
      <c r="Z61" s="6367"/>
      <c r="AA61" s="6373"/>
      <c r="AB61" s="6367"/>
      <c r="AC61" s="6373"/>
      <c r="AD61" s="6367"/>
      <c r="AE61" s="6373"/>
      <c r="AF61" s="6367"/>
      <c r="AG61" s="6373"/>
      <c r="AH61" s="6367"/>
      <c r="AI61" s="6373"/>
      <c r="AJ61" s="6367"/>
      <c r="AK61" s="6375"/>
      <c r="AL61" s="5869"/>
      <c r="AM61" s="6376"/>
      <c r="AN61" s="6367"/>
      <c r="AO61" s="6365" t="str">
        <f t="shared" ref="AO61:AO65" si="28">CA61&amp;CB61</f>
        <v/>
      </c>
      <c r="AP61" s="6263"/>
      <c r="AQ61" s="6263"/>
      <c r="AR61" s="6263"/>
      <c r="AS61" s="6263"/>
      <c r="AT61" s="6263"/>
      <c r="AU61" s="6263"/>
      <c r="AV61" s="6263"/>
      <c r="AW61" s="6263"/>
      <c r="AX61" s="6263"/>
      <c r="AY61" s="6263"/>
      <c r="AZ61" s="6263"/>
      <c r="BA61" s="5543"/>
      <c r="BB61" s="5543"/>
      <c r="BC61" s="5543"/>
      <c r="BX61" s="5543"/>
      <c r="BY61" s="5543"/>
      <c r="CA61" s="6264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64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65">
        <f>IF(AND($B61&gt;0,AM61=""),1,IF(AM61&gt;$B61,1,0))</f>
        <v>0</v>
      </c>
      <c r="CN61" s="6265">
        <f>IF(AND($B61&gt;0,AN61=""),1,IF(AN61&gt;$B61,1,0))</f>
        <v>0</v>
      </c>
    </row>
    <row r="62" spans="1:96" ht="15" customHeight="1">
      <c r="A62" s="6377" t="s">
        <v>1465</v>
      </c>
      <c r="B62" s="1537">
        <f t="shared" si="27"/>
        <v>0</v>
      </c>
      <c r="C62" s="6287">
        <f t="shared" ref="C62:D66" si="29">SUM(E62+G62+I62+K62+M62+O62+Q62+S62+U62+W62+Y62+AA62+AC62+AE62+AG62+AI62+AK62)</f>
        <v>0</v>
      </c>
      <c r="D62" s="1539">
        <f t="shared" si="29"/>
        <v>0</v>
      </c>
      <c r="E62" s="5814"/>
      <c r="F62" s="5815"/>
      <c r="G62" s="5814"/>
      <c r="H62" s="5816"/>
      <c r="I62" s="5814"/>
      <c r="J62" s="5816"/>
      <c r="K62" s="5814"/>
      <c r="L62" s="5816"/>
      <c r="M62" s="5814"/>
      <c r="N62" s="5816"/>
      <c r="O62" s="5814"/>
      <c r="P62" s="5816"/>
      <c r="Q62" s="5814"/>
      <c r="R62" s="5816"/>
      <c r="S62" s="5814"/>
      <c r="T62" s="5816"/>
      <c r="U62" s="5814"/>
      <c r="V62" s="6378"/>
      <c r="W62" s="5814"/>
      <c r="X62" s="5816"/>
      <c r="Y62" s="5814"/>
      <c r="Z62" s="5816"/>
      <c r="AA62" s="5814"/>
      <c r="AB62" s="5816"/>
      <c r="AC62" s="5814"/>
      <c r="AD62" s="5816"/>
      <c r="AE62" s="5814"/>
      <c r="AF62" s="5816"/>
      <c r="AG62" s="5814"/>
      <c r="AH62" s="5816"/>
      <c r="AI62" s="5814"/>
      <c r="AJ62" s="5816"/>
      <c r="AK62" s="5824"/>
      <c r="AL62" s="5825"/>
      <c r="AM62" s="5879"/>
      <c r="AN62" s="5816"/>
      <c r="AO62" s="6365" t="str">
        <f t="shared" si="28"/>
        <v/>
      </c>
      <c r="AP62" s="6263"/>
      <c r="AQ62" s="6263"/>
      <c r="AR62" s="6263"/>
      <c r="AS62" s="6263"/>
      <c r="AT62" s="6263"/>
      <c r="AU62" s="6263"/>
      <c r="AV62" s="6263"/>
      <c r="AW62" s="6263"/>
      <c r="AX62" s="6263"/>
      <c r="AY62" s="6263"/>
      <c r="AZ62" s="6263"/>
      <c r="BA62" s="5543"/>
      <c r="BB62" s="5543"/>
      <c r="BC62" s="5543"/>
      <c r="BX62" s="5543"/>
      <c r="BY62" s="5543"/>
      <c r="CA62" s="6264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64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65">
        <f t="shared" ref="CM62:CM65" si="30">IF(AND($B62&gt;0,AM62=""),1,IF(AM62&gt;$B62,1,0))</f>
        <v>0</v>
      </c>
      <c r="CN62" s="6265">
        <f t="shared" ref="CN62:CN65" si="31">IF(AND($B62&gt;0,AN62=""),1,IF(AN62&gt;$B62,1,0))</f>
        <v>0</v>
      </c>
    </row>
    <row r="63" spans="1:96" ht="15" customHeight="1">
      <c r="A63" s="6377" t="s">
        <v>1466</v>
      </c>
      <c r="B63" s="1537">
        <f t="shared" si="27"/>
        <v>0</v>
      </c>
      <c r="C63" s="6287">
        <f t="shared" si="29"/>
        <v>0</v>
      </c>
      <c r="D63" s="1539">
        <f t="shared" si="29"/>
        <v>0</v>
      </c>
      <c r="E63" s="5814"/>
      <c r="F63" s="5815"/>
      <c r="G63" s="5814"/>
      <c r="H63" s="5816"/>
      <c r="I63" s="5814"/>
      <c r="J63" s="5816"/>
      <c r="K63" s="5814"/>
      <c r="L63" s="5816"/>
      <c r="M63" s="5814"/>
      <c r="N63" s="5816"/>
      <c r="O63" s="5814"/>
      <c r="P63" s="5816"/>
      <c r="Q63" s="5814"/>
      <c r="R63" s="5816"/>
      <c r="S63" s="5814"/>
      <c r="T63" s="5816"/>
      <c r="U63" s="5814"/>
      <c r="V63" s="6378"/>
      <c r="W63" s="5814"/>
      <c r="X63" s="5816"/>
      <c r="Y63" s="5814"/>
      <c r="Z63" s="5816"/>
      <c r="AA63" s="5814"/>
      <c r="AB63" s="5816"/>
      <c r="AC63" s="5814"/>
      <c r="AD63" s="5816"/>
      <c r="AE63" s="5814"/>
      <c r="AF63" s="5816"/>
      <c r="AG63" s="5814"/>
      <c r="AH63" s="5816"/>
      <c r="AI63" s="5814"/>
      <c r="AJ63" s="5816"/>
      <c r="AK63" s="5824"/>
      <c r="AL63" s="5825"/>
      <c r="AM63" s="5879"/>
      <c r="AN63" s="5816"/>
      <c r="AO63" s="6365" t="str">
        <f t="shared" si="28"/>
        <v/>
      </c>
      <c r="AP63" s="6263"/>
      <c r="AQ63" s="6263"/>
      <c r="AR63" s="6263"/>
      <c r="AS63" s="6263"/>
      <c r="AT63" s="6263"/>
      <c r="AU63" s="6263"/>
      <c r="AV63" s="6263"/>
      <c r="AW63" s="6263"/>
      <c r="AX63" s="6263"/>
      <c r="AY63" s="6263"/>
      <c r="AZ63" s="6263"/>
      <c r="BA63" s="5543"/>
      <c r="BB63" s="5543"/>
      <c r="BC63" s="5543"/>
      <c r="BX63" s="5543"/>
      <c r="BY63" s="5543"/>
      <c r="CA63" s="6264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64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65">
        <f t="shared" si="30"/>
        <v>0</v>
      </c>
      <c r="CN63" s="6265">
        <f t="shared" si="31"/>
        <v>0</v>
      </c>
    </row>
    <row r="64" spans="1:96" ht="15" customHeight="1">
      <c r="A64" s="6377" t="s">
        <v>1467</v>
      </c>
      <c r="B64" s="1537">
        <f t="shared" si="27"/>
        <v>0</v>
      </c>
      <c r="C64" s="6287">
        <f t="shared" si="29"/>
        <v>0</v>
      </c>
      <c r="D64" s="1539">
        <f t="shared" si="29"/>
        <v>0</v>
      </c>
      <c r="E64" s="5814"/>
      <c r="F64" s="5815"/>
      <c r="G64" s="5814"/>
      <c r="H64" s="5816"/>
      <c r="I64" s="5814"/>
      <c r="J64" s="5816"/>
      <c r="K64" s="5814"/>
      <c r="L64" s="5816"/>
      <c r="M64" s="5814"/>
      <c r="N64" s="5816"/>
      <c r="O64" s="5814"/>
      <c r="P64" s="5816"/>
      <c r="Q64" s="5814"/>
      <c r="R64" s="5816"/>
      <c r="S64" s="5814"/>
      <c r="T64" s="5816"/>
      <c r="U64" s="5814"/>
      <c r="V64" s="6378"/>
      <c r="W64" s="5814"/>
      <c r="X64" s="5816"/>
      <c r="Y64" s="5814"/>
      <c r="Z64" s="5816"/>
      <c r="AA64" s="5814"/>
      <c r="AB64" s="5816"/>
      <c r="AC64" s="5814"/>
      <c r="AD64" s="5816"/>
      <c r="AE64" s="5814"/>
      <c r="AF64" s="5816"/>
      <c r="AG64" s="5814"/>
      <c r="AH64" s="5816"/>
      <c r="AI64" s="5814"/>
      <c r="AJ64" s="5816"/>
      <c r="AK64" s="5824"/>
      <c r="AL64" s="5825"/>
      <c r="AM64" s="5879"/>
      <c r="AN64" s="5816"/>
      <c r="AO64" s="6365" t="str">
        <f t="shared" si="28"/>
        <v/>
      </c>
      <c r="AP64" s="6263"/>
      <c r="AQ64" s="6263"/>
      <c r="AR64" s="6263"/>
      <c r="AS64" s="6263"/>
      <c r="AT64" s="6263"/>
      <c r="AU64" s="6263"/>
      <c r="AV64" s="6263"/>
      <c r="AW64" s="6263"/>
      <c r="AX64" s="6263"/>
      <c r="AY64" s="6263"/>
      <c r="AZ64" s="6263"/>
      <c r="BA64" s="5543"/>
      <c r="BB64" s="5543"/>
      <c r="BC64" s="5543"/>
      <c r="BX64" s="5543"/>
      <c r="BY64" s="5543"/>
      <c r="CA64" s="6264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64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65">
        <f t="shared" si="30"/>
        <v>0</v>
      </c>
      <c r="CN64" s="6265">
        <f t="shared" si="31"/>
        <v>0</v>
      </c>
    </row>
    <row r="65" spans="1:95" ht="15" customHeight="1">
      <c r="A65" s="6379" t="s">
        <v>1468</v>
      </c>
      <c r="B65" s="1560">
        <f t="shared" si="27"/>
        <v>0</v>
      </c>
      <c r="C65" s="1561">
        <f t="shared" si="29"/>
        <v>0</v>
      </c>
      <c r="D65" s="1562">
        <f t="shared" si="29"/>
        <v>0</v>
      </c>
      <c r="E65" s="5846"/>
      <c r="F65" s="5847"/>
      <c r="G65" s="5846"/>
      <c r="H65" s="5835"/>
      <c r="I65" s="5846"/>
      <c r="J65" s="5835"/>
      <c r="K65" s="5846"/>
      <c r="L65" s="5835"/>
      <c r="M65" s="5846"/>
      <c r="N65" s="5835"/>
      <c r="O65" s="5846"/>
      <c r="P65" s="5835"/>
      <c r="Q65" s="5846"/>
      <c r="R65" s="5835"/>
      <c r="S65" s="5846"/>
      <c r="T65" s="5835"/>
      <c r="U65" s="5846"/>
      <c r="V65" s="6380"/>
      <c r="W65" s="5846"/>
      <c r="X65" s="5835"/>
      <c r="Y65" s="5846"/>
      <c r="Z65" s="5835"/>
      <c r="AA65" s="5846"/>
      <c r="AB65" s="5835"/>
      <c r="AC65" s="5846"/>
      <c r="AD65" s="5835"/>
      <c r="AE65" s="5846"/>
      <c r="AF65" s="5835"/>
      <c r="AG65" s="5846"/>
      <c r="AH65" s="5835"/>
      <c r="AI65" s="5846"/>
      <c r="AJ65" s="5835"/>
      <c r="AK65" s="5848"/>
      <c r="AL65" s="5843"/>
      <c r="AM65" s="6153"/>
      <c r="AN65" s="5835"/>
      <c r="AO65" s="6365" t="str">
        <f t="shared" si="28"/>
        <v/>
      </c>
      <c r="AP65" s="6263"/>
      <c r="AQ65" s="6263"/>
      <c r="AR65" s="6263"/>
      <c r="AS65" s="6263"/>
      <c r="AT65" s="6263"/>
      <c r="AU65" s="6263"/>
      <c r="AV65" s="6263"/>
      <c r="AW65" s="6263"/>
      <c r="AX65" s="6263"/>
      <c r="AY65" s="6263"/>
      <c r="AZ65" s="6263"/>
      <c r="BA65" s="5543"/>
      <c r="BB65" s="5543"/>
      <c r="BC65" s="5543"/>
      <c r="BX65" s="5543"/>
      <c r="BY65" s="5543"/>
      <c r="CA65" s="6264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64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65">
        <f t="shared" si="30"/>
        <v>0</v>
      </c>
      <c r="CN65" s="6265">
        <f t="shared" si="31"/>
        <v>0</v>
      </c>
    </row>
    <row r="66" spans="1:95" ht="15" customHeight="1">
      <c r="A66" s="6381" t="s">
        <v>1469</v>
      </c>
      <c r="B66" s="1505">
        <f t="shared" si="27"/>
        <v>0</v>
      </c>
      <c r="C66" s="1540">
        <f t="shared" si="29"/>
        <v>0</v>
      </c>
      <c r="D66" s="1507">
        <f t="shared" si="29"/>
        <v>0</v>
      </c>
      <c r="E66" s="5854"/>
      <c r="F66" s="5855"/>
      <c r="G66" s="5854"/>
      <c r="H66" s="5853"/>
      <c r="I66" s="5854"/>
      <c r="J66" s="5853"/>
      <c r="K66" s="5854"/>
      <c r="L66" s="5853"/>
      <c r="M66" s="5854"/>
      <c r="N66" s="5853"/>
      <c r="O66" s="5854"/>
      <c r="P66" s="5853"/>
      <c r="Q66" s="5854"/>
      <c r="R66" s="5853"/>
      <c r="S66" s="5854"/>
      <c r="T66" s="5853"/>
      <c r="U66" s="5854"/>
      <c r="V66" s="6382"/>
      <c r="W66" s="5854"/>
      <c r="X66" s="5853"/>
      <c r="Y66" s="5854"/>
      <c r="Z66" s="5853"/>
      <c r="AA66" s="5854"/>
      <c r="AB66" s="5853"/>
      <c r="AC66" s="5854"/>
      <c r="AD66" s="5853"/>
      <c r="AE66" s="5854"/>
      <c r="AF66" s="5853"/>
      <c r="AG66" s="5854"/>
      <c r="AH66" s="5853"/>
      <c r="AI66" s="5854"/>
      <c r="AJ66" s="5853"/>
      <c r="AK66" s="5857"/>
      <c r="AL66" s="5858"/>
      <c r="AM66" s="6383"/>
      <c r="AN66" s="6384"/>
      <c r="AO66" s="6385"/>
      <c r="AP66" s="6263"/>
      <c r="AQ66" s="6263"/>
      <c r="AR66" s="6263"/>
      <c r="AS66" s="6263"/>
      <c r="AT66" s="6263"/>
      <c r="AU66" s="6263"/>
      <c r="AV66" s="6263"/>
      <c r="AW66" s="6263"/>
      <c r="AX66" s="6263"/>
      <c r="AY66" s="6263"/>
      <c r="AZ66" s="6263"/>
      <c r="BA66" s="5543"/>
      <c r="BB66" s="5543"/>
      <c r="BC66" s="5543"/>
      <c r="BX66" s="5543"/>
      <c r="BY66" s="5543"/>
      <c r="CA66" s="6334"/>
      <c r="CB66" s="6334"/>
      <c r="CC66" s="1067"/>
      <c r="CD66" s="1067"/>
      <c r="CE66" s="1067"/>
      <c r="CF66" s="1067"/>
      <c r="CG66" s="1067"/>
      <c r="CH66" s="1067"/>
      <c r="CI66" s="1067"/>
      <c r="CJ66" s="1067"/>
      <c r="CK66" s="1067"/>
      <c r="CL66" s="1067"/>
      <c r="CM66" s="6334"/>
      <c r="CN66" s="6334"/>
    </row>
    <row r="67" spans="1:95" ht="15" customHeight="1">
      <c r="A67" s="6201" t="s">
        <v>77</v>
      </c>
      <c r="B67" s="6386">
        <f t="shared" ref="B67:AL67" si="32">SUM(B61:B66)</f>
        <v>0</v>
      </c>
      <c r="C67" s="6387">
        <f t="shared" si="32"/>
        <v>0</v>
      </c>
      <c r="D67" s="6388">
        <f t="shared" si="32"/>
        <v>0</v>
      </c>
      <c r="E67" s="6389">
        <f t="shared" si="32"/>
        <v>0</v>
      </c>
      <c r="F67" s="6390">
        <f t="shared" si="32"/>
        <v>0</v>
      </c>
      <c r="G67" s="6389">
        <f t="shared" si="32"/>
        <v>0</v>
      </c>
      <c r="H67" s="6391">
        <f t="shared" si="32"/>
        <v>0</v>
      </c>
      <c r="I67" s="6389">
        <f t="shared" si="32"/>
        <v>0</v>
      </c>
      <c r="J67" s="6391">
        <f t="shared" si="32"/>
        <v>0</v>
      </c>
      <c r="K67" s="6389">
        <f t="shared" si="32"/>
        <v>0</v>
      </c>
      <c r="L67" s="6391">
        <f t="shared" si="32"/>
        <v>0</v>
      </c>
      <c r="M67" s="6389">
        <f t="shared" si="32"/>
        <v>0</v>
      </c>
      <c r="N67" s="6391">
        <f t="shared" si="32"/>
        <v>0</v>
      </c>
      <c r="O67" s="6389">
        <f t="shared" si="32"/>
        <v>0</v>
      </c>
      <c r="P67" s="6391">
        <f t="shared" si="32"/>
        <v>0</v>
      </c>
      <c r="Q67" s="6389">
        <f t="shared" si="32"/>
        <v>0</v>
      </c>
      <c r="R67" s="6391">
        <f t="shared" si="32"/>
        <v>0</v>
      </c>
      <c r="S67" s="6389">
        <f t="shared" si="32"/>
        <v>0</v>
      </c>
      <c r="T67" s="6391">
        <f t="shared" si="32"/>
        <v>0</v>
      </c>
      <c r="U67" s="6392">
        <f t="shared" si="32"/>
        <v>0</v>
      </c>
      <c r="V67" s="6393">
        <f t="shared" si="32"/>
        <v>0</v>
      </c>
      <c r="W67" s="6389">
        <f t="shared" si="32"/>
        <v>0</v>
      </c>
      <c r="X67" s="6391">
        <f t="shared" si="32"/>
        <v>0</v>
      </c>
      <c r="Y67" s="6389">
        <f t="shared" si="32"/>
        <v>0</v>
      </c>
      <c r="Z67" s="6391">
        <f t="shared" si="32"/>
        <v>0</v>
      </c>
      <c r="AA67" s="6389">
        <f t="shared" si="32"/>
        <v>0</v>
      </c>
      <c r="AB67" s="6391">
        <f t="shared" si="32"/>
        <v>0</v>
      </c>
      <c r="AC67" s="6389">
        <f t="shared" si="32"/>
        <v>0</v>
      </c>
      <c r="AD67" s="6391">
        <f t="shared" si="32"/>
        <v>0</v>
      </c>
      <c r="AE67" s="6389">
        <f t="shared" si="32"/>
        <v>0</v>
      </c>
      <c r="AF67" s="6391">
        <f t="shared" si="32"/>
        <v>0</v>
      </c>
      <c r="AG67" s="6389">
        <f t="shared" si="32"/>
        <v>0</v>
      </c>
      <c r="AH67" s="6391">
        <f t="shared" si="32"/>
        <v>0</v>
      </c>
      <c r="AI67" s="6389">
        <f t="shared" si="32"/>
        <v>0</v>
      </c>
      <c r="AJ67" s="6391">
        <f t="shared" si="32"/>
        <v>0</v>
      </c>
      <c r="AK67" s="6394">
        <f t="shared" si="32"/>
        <v>0</v>
      </c>
      <c r="AL67" s="6395">
        <f t="shared" si="32"/>
        <v>0</v>
      </c>
      <c r="AM67" s="6396">
        <f>SUM(AM61:AM65)</f>
        <v>0</v>
      </c>
      <c r="AN67" s="6391">
        <f>SUM(AN61:AN65)</f>
        <v>0</v>
      </c>
      <c r="AO67" s="6370"/>
      <c r="AP67" s="6370"/>
      <c r="AQ67" s="6370"/>
      <c r="AR67" s="6370"/>
      <c r="AS67" s="6370"/>
      <c r="AT67" s="6370"/>
      <c r="AU67" s="6370"/>
      <c r="AV67" s="6370"/>
      <c r="AW67" s="6370"/>
      <c r="AX67" s="6370"/>
      <c r="AY67" s="6370"/>
      <c r="AZ67" s="6370"/>
      <c r="BA67" s="6370"/>
      <c r="BB67" s="6370"/>
      <c r="BC67" s="6370"/>
      <c r="BD67" s="6238"/>
      <c r="BE67" s="6238"/>
      <c r="BX67" s="5543"/>
      <c r="BY67" s="5543"/>
      <c r="CA67" s="930"/>
      <c r="CB67" s="930"/>
      <c r="CC67" s="1067"/>
      <c r="CD67" s="1067"/>
      <c r="CE67" s="1067"/>
      <c r="CF67" s="1067"/>
      <c r="CG67" s="1067"/>
      <c r="CH67" s="1067"/>
      <c r="CI67" s="1067"/>
      <c r="CJ67" s="1067"/>
      <c r="CK67" s="1067"/>
      <c r="CL67" s="1067"/>
      <c r="CM67" s="930"/>
      <c r="CN67" s="930"/>
    </row>
    <row r="68" spans="1:95" s="930" customFormat="1" ht="18" customHeight="1">
      <c r="A68" s="6368" t="s">
        <v>1470</v>
      </c>
      <c r="B68" s="6368"/>
      <c r="C68" s="6368"/>
      <c r="D68" s="6368"/>
      <c r="E68" s="6368"/>
      <c r="F68" s="6368"/>
      <c r="G68" s="6368"/>
      <c r="H68" s="6368"/>
      <c r="I68" s="6368"/>
      <c r="J68" s="1009"/>
      <c r="K68" s="1009"/>
      <c r="L68" s="1009"/>
      <c r="M68" s="1009"/>
      <c r="N68" s="1009"/>
      <c r="O68" s="1009"/>
      <c r="P68" s="1009"/>
      <c r="Q68" s="1009"/>
      <c r="R68" s="1009"/>
      <c r="S68" s="1009"/>
      <c r="T68" s="1009"/>
      <c r="U68" s="1009"/>
      <c r="V68" s="1009"/>
      <c r="W68" s="1009"/>
      <c r="X68" s="1009"/>
      <c r="Y68" s="1009"/>
      <c r="Z68" s="1009"/>
      <c r="AA68" s="1009"/>
      <c r="AB68" s="1009"/>
      <c r="AC68" s="1009"/>
      <c r="AD68" s="1009"/>
      <c r="AE68" s="1009"/>
      <c r="AF68" s="1009"/>
      <c r="AG68" s="1009"/>
      <c r="AH68" s="1009"/>
      <c r="AI68" s="1009"/>
      <c r="AJ68" s="1009"/>
      <c r="AK68" s="1009"/>
      <c r="AL68" s="1009"/>
      <c r="AM68" s="1009"/>
      <c r="AN68" s="1009"/>
    </row>
    <row r="69" spans="1:95" s="615" customFormat="1" ht="15">
      <c r="A69" s="8155" t="s">
        <v>1460</v>
      </c>
      <c r="B69" s="8176" t="s">
        <v>77</v>
      </c>
      <c r="C69" s="8226"/>
      <c r="D69" s="8218"/>
      <c r="E69" s="8182" t="s">
        <v>101</v>
      </c>
      <c r="F69" s="8231"/>
      <c r="G69" s="8231"/>
      <c r="H69" s="8231"/>
      <c r="I69" s="8231"/>
      <c r="J69" s="8231"/>
      <c r="K69" s="8231"/>
      <c r="L69" s="8231"/>
      <c r="M69" s="8231"/>
      <c r="N69" s="8231"/>
      <c r="O69" s="8231"/>
      <c r="P69" s="8231"/>
      <c r="Q69" s="8231"/>
      <c r="R69" s="8231"/>
      <c r="S69" s="8231"/>
      <c r="T69" s="8231"/>
      <c r="U69" s="8231"/>
      <c r="V69" s="8231"/>
      <c r="W69" s="8231"/>
      <c r="X69" s="8231"/>
      <c r="Y69" s="8231"/>
      <c r="Z69" s="8231"/>
      <c r="AA69" s="8231"/>
      <c r="AB69" s="8231"/>
      <c r="AC69" s="8231"/>
      <c r="AD69" s="8231"/>
      <c r="AE69" s="8231"/>
      <c r="AF69" s="8231"/>
      <c r="AG69" s="8231"/>
      <c r="AH69" s="8231"/>
      <c r="AI69" s="8231"/>
      <c r="AJ69" s="8231"/>
      <c r="AK69" s="8231"/>
      <c r="AL69" s="8183"/>
      <c r="CA69" s="930"/>
      <c r="CB69" s="930"/>
      <c r="CC69" s="930"/>
      <c r="CD69" s="930"/>
      <c r="CE69" s="930"/>
      <c r="CF69" s="930"/>
      <c r="CG69" s="930"/>
      <c r="CH69" s="930"/>
      <c r="CI69" s="930"/>
      <c r="CJ69" s="930"/>
      <c r="CK69" s="930"/>
      <c r="CL69" s="930"/>
      <c r="CM69" s="930"/>
      <c r="CN69" s="930"/>
      <c r="CO69" s="930"/>
      <c r="CP69" s="930"/>
      <c r="CQ69" s="930"/>
    </row>
    <row r="70" spans="1:95" s="615" customFormat="1" ht="15">
      <c r="A70" s="7182"/>
      <c r="B70" s="8178"/>
      <c r="C70" s="8230"/>
      <c r="D70" s="8219"/>
      <c r="E70" s="8145" t="s">
        <v>348</v>
      </c>
      <c r="F70" s="8164"/>
      <c r="G70" s="8145" t="s">
        <v>331</v>
      </c>
      <c r="H70" s="8164"/>
      <c r="I70" s="8145" t="s">
        <v>94</v>
      </c>
      <c r="J70" s="8164"/>
      <c r="K70" s="8145" t="s">
        <v>44</v>
      </c>
      <c r="L70" s="8164"/>
      <c r="M70" s="8145" t="s">
        <v>45</v>
      </c>
      <c r="N70" s="8164"/>
      <c r="O70" s="8182" t="s">
        <v>46</v>
      </c>
      <c r="P70" s="8183"/>
      <c r="Q70" s="8182" t="s">
        <v>47</v>
      </c>
      <c r="R70" s="8183"/>
      <c r="S70" s="8182" t="s">
        <v>48</v>
      </c>
      <c r="T70" s="8183"/>
      <c r="U70" s="8182" t="s">
        <v>49</v>
      </c>
      <c r="V70" s="8183"/>
      <c r="W70" s="8182" t="s">
        <v>50</v>
      </c>
      <c r="X70" s="8183"/>
      <c r="Y70" s="8182" t="s">
        <v>51</v>
      </c>
      <c r="Z70" s="8183"/>
      <c r="AA70" s="8182" t="s">
        <v>52</v>
      </c>
      <c r="AB70" s="8183"/>
      <c r="AC70" s="8182" t="s">
        <v>53</v>
      </c>
      <c r="AD70" s="8183"/>
      <c r="AE70" s="8182" t="s">
        <v>54</v>
      </c>
      <c r="AF70" s="8183"/>
      <c r="AG70" s="8182" t="s">
        <v>55</v>
      </c>
      <c r="AH70" s="8183"/>
      <c r="AI70" s="8182" t="s">
        <v>56</v>
      </c>
      <c r="AJ70" s="8183"/>
      <c r="AK70" s="8182" t="s">
        <v>57</v>
      </c>
      <c r="AL70" s="8183"/>
      <c r="CA70" s="930"/>
      <c r="CB70" s="930"/>
      <c r="CC70" s="930"/>
      <c r="CD70" s="930"/>
      <c r="CE70" s="930"/>
      <c r="CF70" s="930"/>
      <c r="CG70" s="930"/>
      <c r="CH70" s="930"/>
      <c r="CI70" s="930"/>
      <c r="CJ70" s="930"/>
      <c r="CK70" s="930"/>
      <c r="CL70" s="930"/>
      <c r="CM70" s="930"/>
      <c r="CN70" s="930"/>
      <c r="CO70" s="930"/>
      <c r="CP70" s="930"/>
      <c r="CQ70" s="930"/>
    </row>
    <row r="71" spans="1:95" s="615" customFormat="1" ht="15">
      <c r="A71" s="8149"/>
      <c r="B71" s="6248" t="s">
        <v>79</v>
      </c>
      <c r="C71" s="6249" t="s">
        <v>58</v>
      </c>
      <c r="D71" s="6245" t="s">
        <v>59</v>
      </c>
      <c r="E71" s="6280" t="s">
        <v>58</v>
      </c>
      <c r="F71" s="6245" t="s">
        <v>59</v>
      </c>
      <c r="G71" s="6280" t="s">
        <v>58</v>
      </c>
      <c r="H71" s="6245" t="s">
        <v>59</v>
      </c>
      <c r="I71" s="6280" t="s">
        <v>58</v>
      </c>
      <c r="J71" s="6245" t="s">
        <v>59</v>
      </c>
      <c r="K71" s="6280" t="s">
        <v>58</v>
      </c>
      <c r="L71" s="6245" t="s">
        <v>59</v>
      </c>
      <c r="M71" s="6280" t="s">
        <v>58</v>
      </c>
      <c r="N71" s="6245" t="s">
        <v>59</v>
      </c>
      <c r="O71" s="6280" t="s">
        <v>58</v>
      </c>
      <c r="P71" s="6245" t="s">
        <v>59</v>
      </c>
      <c r="Q71" s="6280" t="s">
        <v>58</v>
      </c>
      <c r="R71" s="6245" t="s">
        <v>59</v>
      </c>
      <c r="S71" s="6280" t="s">
        <v>58</v>
      </c>
      <c r="T71" s="6245" t="s">
        <v>59</v>
      </c>
      <c r="U71" s="6280" t="s">
        <v>58</v>
      </c>
      <c r="V71" s="6244" t="s">
        <v>59</v>
      </c>
      <c r="W71" s="6280" t="s">
        <v>58</v>
      </c>
      <c r="X71" s="6245" t="s">
        <v>59</v>
      </c>
      <c r="Y71" s="6280" t="s">
        <v>58</v>
      </c>
      <c r="Z71" s="6245" t="s">
        <v>59</v>
      </c>
      <c r="AA71" s="6280" t="s">
        <v>58</v>
      </c>
      <c r="AB71" s="6245" t="s">
        <v>59</v>
      </c>
      <c r="AC71" s="6280" t="s">
        <v>58</v>
      </c>
      <c r="AD71" s="6245" t="s">
        <v>59</v>
      </c>
      <c r="AE71" s="6280" t="s">
        <v>58</v>
      </c>
      <c r="AF71" s="6245" t="s">
        <v>59</v>
      </c>
      <c r="AG71" s="6280" t="s">
        <v>58</v>
      </c>
      <c r="AH71" s="6245" t="s">
        <v>59</v>
      </c>
      <c r="AI71" s="6280" t="s">
        <v>58</v>
      </c>
      <c r="AJ71" s="6245" t="s">
        <v>59</v>
      </c>
      <c r="AK71" s="6280" t="s">
        <v>58</v>
      </c>
      <c r="AL71" s="6245" t="s">
        <v>59</v>
      </c>
      <c r="CA71" s="930"/>
      <c r="CB71" s="930"/>
      <c r="CC71" s="930"/>
      <c r="CD71" s="930"/>
      <c r="CE71" s="930"/>
      <c r="CF71" s="930"/>
      <c r="CG71" s="930"/>
      <c r="CH71" s="930"/>
      <c r="CI71" s="930"/>
      <c r="CJ71" s="930"/>
      <c r="CK71" s="930"/>
      <c r="CL71" s="930"/>
      <c r="CM71" s="930"/>
      <c r="CN71" s="930"/>
      <c r="CO71" s="930"/>
      <c r="CP71" s="930"/>
      <c r="CQ71" s="930"/>
    </row>
    <row r="72" spans="1:95" s="615" customFormat="1" ht="15" customHeight="1">
      <c r="A72" s="6372" t="s">
        <v>1464</v>
      </c>
      <c r="B72" s="6356">
        <f t="shared" ref="B72:B77" si="33">SUM(C72+D72)</f>
        <v>0</v>
      </c>
      <c r="C72" s="932">
        <f>SUM(E72+G72+I72+K72+M72+O72+Q72+S72+U72+W72+Y72+AA72+AC72+AE72+AG72+AI72+AK72)</f>
        <v>0</v>
      </c>
      <c r="D72" s="6357">
        <f>SUM(F72+H72+J72+L72+N72+P72+R72+T72+V72+X72+Z72+AB72+AD72+AF72+AH72+AJ72+AL72)</f>
        <v>0</v>
      </c>
      <c r="E72" s="6373"/>
      <c r="F72" s="6359"/>
      <c r="G72" s="6373"/>
      <c r="H72" s="6367"/>
      <c r="I72" s="6373"/>
      <c r="J72" s="6367"/>
      <c r="K72" s="6373"/>
      <c r="L72" s="6367"/>
      <c r="M72" s="6373"/>
      <c r="N72" s="6367"/>
      <c r="O72" s="6373"/>
      <c r="P72" s="6367"/>
      <c r="Q72" s="6373"/>
      <c r="R72" s="6367"/>
      <c r="S72" s="6373"/>
      <c r="T72" s="6367"/>
      <c r="U72" s="6373"/>
      <c r="V72" s="6374"/>
      <c r="W72" s="6373"/>
      <c r="X72" s="6367"/>
      <c r="Y72" s="6373"/>
      <c r="Z72" s="6367"/>
      <c r="AA72" s="6373"/>
      <c r="AB72" s="6367"/>
      <c r="AC72" s="6373"/>
      <c r="AD72" s="6367"/>
      <c r="AE72" s="6373"/>
      <c r="AF72" s="6367"/>
      <c r="AG72" s="6373"/>
      <c r="AH72" s="6367"/>
      <c r="AI72" s="6373"/>
      <c r="AJ72" s="6367"/>
      <c r="AK72" s="6375"/>
      <c r="AL72" s="6367"/>
      <c r="CA72" s="930"/>
      <c r="CB72" s="930"/>
      <c r="CC72" s="930"/>
      <c r="CD72" s="930"/>
      <c r="CE72" s="930"/>
      <c r="CF72" s="930"/>
      <c r="CG72" s="930"/>
      <c r="CH72" s="930"/>
      <c r="CI72" s="930"/>
      <c r="CJ72" s="930"/>
      <c r="CK72" s="930"/>
      <c r="CL72" s="930"/>
      <c r="CM72" s="930"/>
      <c r="CN72" s="930"/>
      <c r="CO72" s="930"/>
      <c r="CP72" s="930"/>
      <c r="CQ72" s="930"/>
    </row>
    <row r="73" spans="1:95" s="615" customFormat="1" ht="15" customHeight="1">
      <c r="A73" s="6377" t="s">
        <v>1465</v>
      </c>
      <c r="B73" s="1537">
        <f t="shared" si="33"/>
        <v>0</v>
      </c>
      <c r="C73" s="6287">
        <f t="shared" ref="C73:D77" si="34">SUM(E73+G73+I73+K73+M73+O73+Q73+S73+U73+W73+Y73+AA73+AC73+AE73+AG73+AI73+AK73)</f>
        <v>0</v>
      </c>
      <c r="D73" s="1539">
        <f t="shared" si="34"/>
        <v>0</v>
      </c>
      <c r="E73" s="5814"/>
      <c r="F73" s="5815"/>
      <c r="G73" s="5814"/>
      <c r="H73" s="5816"/>
      <c r="I73" s="5814"/>
      <c r="J73" s="5816"/>
      <c r="K73" s="5814"/>
      <c r="L73" s="5816"/>
      <c r="M73" s="5814"/>
      <c r="N73" s="5816"/>
      <c r="O73" s="5814"/>
      <c r="P73" s="5816"/>
      <c r="Q73" s="5814"/>
      <c r="R73" s="5816"/>
      <c r="S73" s="5814"/>
      <c r="T73" s="5816"/>
      <c r="U73" s="5814"/>
      <c r="V73" s="6378"/>
      <c r="W73" s="5814"/>
      <c r="X73" s="5816"/>
      <c r="Y73" s="5814"/>
      <c r="Z73" s="5816"/>
      <c r="AA73" s="5814"/>
      <c r="AB73" s="5816"/>
      <c r="AC73" s="5814"/>
      <c r="AD73" s="5816"/>
      <c r="AE73" s="5814"/>
      <c r="AF73" s="5816"/>
      <c r="AG73" s="5814"/>
      <c r="AH73" s="5816"/>
      <c r="AI73" s="5814"/>
      <c r="AJ73" s="5816"/>
      <c r="AK73" s="5824"/>
      <c r="AL73" s="5816"/>
      <c r="CA73" s="930"/>
      <c r="CB73" s="930"/>
      <c r="CC73" s="930"/>
      <c r="CD73" s="930"/>
      <c r="CE73" s="930"/>
      <c r="CF73" s="930"/>
      <c r="CG73" s="930"/>
      <c r="CH73" s="930"/>
      <c r="CI73" s="930"/>
      <c r="CJ73" s="930"/>
      <c r="CK73" s="930"/>
      <c r="CL73" s="930"/>
      <c r="CM73" s="930"/>
      <c r="CN73" s="930"/>
      <c r="CO73" s="930"/>
      <c r="CP73" s="930"/>
      <c r="CQ73" s="930"/>
    </row>
    <row r="74" spans="1:95" s="615" customFormat="1" ht="15" customHeight="1">
      <c r="A74" s="6377" t="s">
        <v>1466</v>
      </c>
      <c r="B74" s="1537">
        <f t="shared" si="33"/>
        <v>0</v>
      </c>
      <c r="C74" s="6287">
        <f t="shared" si="34"/>
        <v>0</v>
      </c>
      <c r="D74" s="1539">
        <f t="shared" si="34"/>
        <v>0</v>
      </c>
      <c r="E74" s="5814"/>
      <c r="F74" s="5815"/>
      <c r="G74" s="5814"/>
      <c r="H74" s="5816"/>
      <c r="I74" s="5814"/>
      <c r="J74" s="5816"/>
      <c r="K74" s="5814"/>
      <c r="L74" s="5816"/>
      <c r="M74" s="5814"/>
      <c r="N74" s="5816"/>
      <c r="O74" s="5814"/>
      <c r="P74" s="5816"/>
      <c r="Q74" s="5814"/>
      <c r="R74" s="5816"/>
      <c r="S74" s="5814"/>
      <c r="T74" s="5816"/>
      <c r="U74" s="5814"/>
      <c r="V74" s="6378"/>
      <c r="W74" s="5814"/>
      <c r="X74" s="5816"/>
      <c r="Y74" s="5814"/>
      <c r="Z74" s="5816"/>
      <c r="AA74" s="5814"/>
      <c r="AB74" s="5816"/>
      <c r="AC74" s="5814"/>
      <c r="AD74" s="5816"/>
      <c r="AE74" s="5814"/>
      <c r="AF74" s="5816"/>
      <c r="AG74" s="5814"/>
      <c r="AH74" s="5816"/>
      <c r="AI74" s="5814"/>
      <c r="AJ74" s="5816"/>
      <c r="AK74" s="5824"/>
      <c r="AL74" s="5816"/>
      <c r="CA74" s="930"/>
      <c r="CB74" s="930"/>
      <c r="CC74" s="930"/>
      <c r="CD74" s="930"/>
      <c r="CE74" s="930"/>
      <c r="CF74" s="930"/>
      <c r="CG74" s="930"/>
      <c r="CH74" s="930"/>
      <c r="CI74" s="930"/>
      <c r="CJ74" s="930"/>
      <c r="CK74" s="930"/>
      <c r="CL74" s="930"/>
      <c r="CM74" s="930"/>
      <c r="CN74" s="930"/>
      <c r="CO74" s="930"/>
      <c r="CP74" s="930"/>
      <c r="CQ74" s="930"/>
    </row>
    <row r="75" spans="1:95" s="615" customFormat="1" ht="15" customHeight="1">
      <c r="A75" s="6377" t="s">
        <v>1467</v>
      </c>
      <c r="B75" s="1537">
        <f t="shared" si="33"/>
        <v>0</v>
      </c>
      <c r="C75" s="6287">
        <f t="shared" si="34"/>
        <v>0</v>
      </c>
      <c r="D75" s="1539">
        <f t="shared" si="34"/>
        <v>0</v>
      </c>
      <c r="E75" s="5814"/>
      <c r="F75" s="5815"/>
      <c r="G75" s="5814"/>
      <c r="H75" s="5816"/>
      <c r="I75" s="5814"/>
      <c r="J75" s="5816"/>
      <c r="K75" s="5814"/>
      <c r="L75" s="5816"/>
      <c r="M75" s="5814"/>
      <c r="N75" s="5816"/>
      <c r="O75" s="5814"/>
      <c r="P75" s="5816"/>
      <c r="Q75" s="5814"/>
      <c r="R75" s="5816"/>
      <c r="S75" s="5814"/>
      <c r="T75" s="5816"/>
      <c r="U75" s="5814"/>
      <c r="V75" s="6378"/>
      <c r="W75" s="5814"/>
      <c r="X75" s="5816"/>
      <c r="Y75" s="5814"/>
      <c r="Z75" s="5816"/>
      <c r="AA75" s="5814"/>
      <c r="AB75" s="5816"/>
      <c r="AC75" s="5814"/>
      <c r="AD75" s="5816"/>
      <c r="AE75" s="5814"/>
      <c r="AF75" s="5816"/>
      <c r="AG75" s="5814"/>
      <c r="AH75" s="5816"/>
      <c r="AI75" s="5814"/>
      <c r="AJ75" s="5816"/>
      <c r="AK75" s="5824"/>
      <c r="AL75" s="5816"/>
      <c r="CA75" s="930"/>
      <c r="CB75" s="930"/>
      <c r="CC75" s="930"/>
      <c r="CD75" s="930"/>
      <c r="CE75" s="930"/>
      <c r="CF75" s="930"/>
      <c r="CG75" s="930"/>
      <c r="CH75" s="930"/>
      <c r="CI75" s="930"/>
      <c r="CJ75" s="930"/>
      <c r="CK75" s="930"/>
      <c r="CL75" s="930"/>
      <c r="CM75" s="930"/>
      <c r="CN75" s="930"/>
      <c r="CO75" s="930"/>
      <c r="CP75" s="930"/>
      <c r="CQ75" s="930"/>
    </row>
    <row r="76" spans="1:95" s="615" customFormat="1" ht="15" customHeight="1">
      <c r="A76" s="6379" t="s">
        <v>1468</v>
      </c>
      <c r="B76" s="1560">
        <f t="shared" si="33"/>
        <v>0</v>
      </c>
      <c r="C76" s="1561">
        <f t="shared" si="34"/>
        <v>0</v>
      </c>
      <c r="D76" s="1562">
        <f t="shared" si="34"/>
        <v>0</v>
      </c>
      <c r="E76" s="5846"/>
      <c r="F76" s="5847"/>
      <c r="G76" s="5846"/>
      <c r="H76" s="5835"/>
      <c r="I76" s="5846"/>
      <c r="J76" s="5835"/>
      <c r="K76" s="5846"/>
      <c r="L76" s="5835"/>
      <c r="M76" s="5846"/>
      <c r="N76" s="5835"/>
      <c r="O76" s="5846"/>
      <c r="P76" s="5835"/>
      <c r="Q76" s="5846"/>
      <c r="R76" s="5835"/>
      <c r="S76" s="5846"/>
      <c r="T76" s="5835"/>
      <c r="U76" s="5846"/>
      <c r="V76" s="6380"/>
      <c r="W76" s="5846"/>
      <c r="X76" s="5835"/>
      <c r="Y76" s="5846"/>
      <c r="Z76" s="5835"/>
      <c r="AA76" s="5846"/>
      <c r="AB76" s="5835"/>
      <c r="AC76" s="5846"/>
      <c r="AD76" s="5835"/>
      <c r="AE76" s="5846"/>
      <c r="AF76" s="5835"/>
      <c r="AG76" s="5846"/>
      <c r="AH76" s="5835"/>
      <c r="AI76" s="5846"/>
      <c r="AJ76" s="5835"/>
      <c r="AK76" s="5848"/>
      <c r="AL76" s="5835"/>
      <c r="CA76" s="930"/>
      <c r="CB76" s="930"/>
      <c r="CC76" s="930"/>
      <c r="CD76" s="930"/>
      <c r="CE76" s="930"/>
      <c r="CF76" s="930"/>
      <c r="CG76" s="930"/>
      <c r="CH76" s="930"/>
      <c r="CI76" s="930"/>
      <c r="CJ76" s="930"/>
      <c r="CK76" s="930"/>
      <c r="CL76" s="930"/>
      <c r="CM76" s="930"/>
      <c r="CN76" s="930"/>
      <c r="CO76" s="930"/>
      <c r="CP76" s="930"/>
      <c r="CQ76" s="930"/>
    </row>
    <row r="77" spans="1:95" s="615" customFormat="1" ht="15" customHeight="1">
      <c r="A77" s="6381" t="s">
        <v>1469</v>
      </c>
      <c r="B77" s="1505">
        <f t="shared" si="33"/>
        <v>0</v>
      </c>
      <c r="C77" s="1540">
        <f t="shared" si="34"/>
        <v>0</v>
      </c>
      <c r="D77" s="1507">
        <f t="shared" si="34"/>
        <v>0</v>
      </c>
      <c r="E77" s="5854"/>
      <c r="F77" s="5855"/>
      <c r="G77" s="5854"/>
      <c r="H77" s="5853"/>
      <c r="I77" s="5854"/>
      <c r="J77" s="5853"/>
      <c r="K77" s="5854"/>
      <c r="L77" s="5853"/>
      <c r="M77" s="5854"/>
      <c r="N77" s="5853"/>
      <c r="O77" s="5854"/>
      <c r="P77" s="5853"/>
      <c r="Q77" s="5854"/>
      <c r="R77" s="5853"/>
      <c r="S77" s="5854"/>
      <c r="T77" s="5853"/>
      <c r="U77" s="5854"/>
      <c r="V77" s="6382"/>
      <c r="W77" s="5854"/>
      <c r="X77" s="5853"/>
      <c r="Y77" s="5854"/>
      <c r="Z77" s="5853"/>
      <c r="AA77" s="5854"/>
      <c r="AB77" s="5853"/>
      <c r="AC77" s="5854"/>
      <c r="AD77" s="5853"/>
      <c r="AE77" s="5854"/>
      <c r="AF77" s="5853"/>
      <c r="AG77" s="5854"/>
      <c r="AH77" s="5853"/>
      <c r="AI77" s="5854"/>
      <c r="AJ77" s="5853"/>
      <c r="AK77" s="5857"/>
      <c r="AL77" s="5853"/>
      <c r="CA77" s="930"/>
      <c r="CB77" s="930"/>
      <c r="CC77" s="930"/>
      <c r="CD77" s="930"/>
      <c r="CE77" s="930"/>
      <c r="CF77" s="930"/>
      <c r="CG77" s="930"/>
      <c r="CH77" s="930"/>
      <c r="CI77" s="930"/>
      <c r="CJ77" s="930"/>
      <c r="CK77" s="930"/>
      <c r="CL77" s="930"/>
      <c r="CM77" s="930"/>
      <c r="CN77" s="930"/>
      <c r="CO77" s="930"/>
      <c r="CP77" s="930"/>
      <c r="CQ77" s="930"/>
    </row>
    <row r="78" spans="1:95" s="615" customFormat="1" ht="15" customHeight="1">
      <c r="A78" s="6201" t="s">
        <v>77</v>
      </c>
      <c r="B78" s="6386">
        <f t="shared" ref="B78:AL78" si="35">SUM(B72:B77)</f>
        <v>0</v>
      </c>
      <c r="C78" s="6387">
        <f t="shared" si="35"/>
        <v>0</v>
      </c>
      <c r="D78" s="6388">
        <f t="shared" si="35"/>
        <v>0</v>
      </c>
      <c r="E78" s="6389">
        <f t="shared" si="35"/>
        <v>0</v>
      </c>
      <c r="F78" s="6390">
        <f t="shared" si="35"/>
        <v>0</v>
      </c>
      <c r="G78" s="6389">
        <f t="shared" si="35"/>
        <v>0</v>
      </c>
      <c r="H78" s="6391">
        <f t="shared" si="35"/>
        <v>0</v>
      </c>
      <c r="I78" s="6389">
        <f t="shared" si="35"/>
        <v>0</v>
      </c>
      <c r="J78" s="6391">
        <f t="shared" si="35"/>
        <v>0</v>
      </c>
      <c r="K78" s="6389">
        <f t="shared" si="35"/>
        <v>0</v>
      </c>
      <c r="L78" s="6391">
        <f t="shared" si="35"/>
        <v>0</v>
      </c>
      <c r="M78" s="6389">
        <f t="shared" si="35"/>
        <v>0</v>
      </c>
      <c r="N78" s="6391">
        <f t="shared" si="35"/>
        <v>0</v>
      </c>
      <c r="O78" s="6389">
        <f t="shared" si="35"/>
        <v>0</v>
      </c>
      <c r="P78" s="6391">
        <f t="shared" si="35"/>
        <v>0</v>
      </c>
      <c r="Q78" s="6389">
        <f t="shared" si="35"/>
        <v>0</v>
      </c>
      <c r="R78" s="6391">
        <f t="shared" si="35"/>
        <v>0</v>
      </c>
      <c r="S78" s="6389">
        <f t="shared" si="35"/>
        <v>0</v>
      </c>
      <c r="T78" s="6391">
        <f t="shared" si="35"/>
        <v>0</v>
      </c>
      <c r="U78" s="6392">
        <f t="shared" si="35"/>
        <v>0</v>
      </c>
      <c r="V78" s="6393">
        <f t="shared" si="35"/>
        <v>0</v>
      </c>
      <c r="W78" s="6389">
        <f t="shared" si="35"/>
        <v>0</v>
      </c>
      <c r="X78" s="6391">
        <f t="shared" si="35"/>
        <v>0</v>
      </c>
      <c r="Y78" s="6389">
        <f t="shared" si="35"/>
        <v>0</v>
      </c>
      <c r="Z78" s="6391">
        <f t="shared" si="35"/>
        <v>0</v>
      </c>
      <c r="AA78" s="6389">
        <f t="shared" si="35"/>
        <v>0</v>
      </c>
      <c r="AB78" s="6391">
        <f t="shared" si="35"/>
        <v>0</v>
      </c>
      <c r="AC78" s="6389">
        <f t="shared" si="35"/>
        <v>0</v>
      </c>
      <c r="AD78" s="6391">
        <f t="shared" si="35"/>
        <v>0</v>
      </c>
      <c r="AE78" s="6389">
        <f t="shared" si="35"/>
        <v>0</v>
      </c>
      <c r="AF78" s="6391">
        <f t="shared" si="35"/>
        <v>0</v>
      </c>
      <c r="AG78" s="6389">
        <f t="shared" si="35"/>
        <v>0</v>
      </c>
      <c r="AH78" s="6391">
        <f t="shared" si="35"/>
        <v>0</v>
      </c>
      <c r="AI78" s="6389">
        <f t="shared" si="35"/>
        <v>0</v>
      </c>
      <c r="AJ78" s="6391">
        <f t="shared" si="35"/>
        <v>0</v>
      </c>
      <c r="AK78" s="6394">
        <f t="shared" si="35"/>
        <v>0</v>
      </c>
      <c r="AL78" s="6391">
        <f t="shared" si="35"/>
        <v>0</v>
      </c>
      <c r="CA78" s="930"/>
      <c r="CB78" s="930"/>
      <c r="CC78" s="930"/>
      <c r="CD78" s="930"/>
      <c r="CE78" s="930"/>
      <c r="CF78" s="930"/>
      <c r="CG78" s="930"/>
      <c r="CH78" s="930"/>
      <c r="CI78" s="930"/>
      <c r="CJ78" s="930"/>
      <c r="CK78" s="930"/>
      <c r="CL78" s="930"/>
      <c r="CM78" s="930"/>
      <c r="CN78" s="930"/>
      <c r="CO78" s="930"/>
      <c r="CP78" s="930"/>
      <c r="CQ78" s="930"/>
    </row>
    <row r="79" spans="1:95" s="6234" customFormat="1" ht="18" customHeight="1">
      <c r="A79" s="6368" t="s">
        <v>1471</v>
      </c>
      <c r="B79" s="6398"/>
      <c r="C79" s="6398"/>
      <c r="D79" s="6398"/>
      <c r="E79" s="6398"/>
      <c r="F79" s="6398"/>
      <c r="G79" s="6398"/>
      <c r="H79" s="6398"/>
      <c r="I79" s="918"/>
      <c r="J79" s="918"/>
      <c r="K79" s="918"/>
      <c r="L79" s="918"/>
      <c r="M79" s="918"/>
      <c r="N79" s="918"/>
      <c r="O79" s="918"/>
      <c r="AO79" s="6239"/>
      <c r="AP79" s="6239"/>
      <c r="AQ79" s="6239"/>
      <c r="AR79" s="6239"/>
      <c r="AS79" s="6239"/>
      <c r="AT79" s="6239"/>
      <c r="AU79" s="6239"/>
      <c r="AV79" s="6239"/>
      <c r="AW79" s="6239"/>
      <c r="AX79" s="6239"/>
      <c r="AY79" s="6239"/>
      <c r="AZ79" s="6239"/>
      <c r="BA79" s="6239"/>
      <c r="BB79" s="6239"/>
      <c r="BC79" s="6239"/>
      <c r="BV79" s="6239"/>
      <c r="BW79" s="6239"/>
      <c r="BX79" s="6239"/>
      <c r="BY79" s="6239"/>
    </row>
    <row r="80" spans="1:95" ht="21">
      <c r="A80" s="6200" t="s">
        <v>1472</v>
      </c>
      <c r="B80" s="6243" t="s">
        <v>1405</v>
      </c>
      <c r="C80" s="6280" t="s">
        <v>1473</v>
      </c>
      <c r="D80" s="6399" t="s">
        <v>1474</v>
      </c>
      <c r="E80" s="6245" t="s">
        <v>603</v>
      </c>
      <c r="F80" s="5539"/>
      <c r="G80" s="6077"/>
      <c r="H80" s="6077"/>
      <c r="I80" s="6077"/>
      <c r="J80" s="6077"/>
      <c r="K80" s="6077"/>
      <c r="L80" s="6077"/>
      <c r="M80" s="6077"/>
      <c r="N80" s="6400" t="s">
        <v>10</v>
      </c>
      <c r="O80" s="6077"/>
      <c r="P80" s="6077"/>
      <c r="Q80" s="6077"/>
      <c r="R80" s="6238"/>
      <c r="S80" s="6238"/>
      <c r="T80" s="6238"/>
      <c r="U80" s="6238"/>
      <c r="V80" s="6238"/>
      <c r="W80" s="6238"/>
      <c r="X80" s="6077"/>
      <c r="Y80" s="6077"/>
      <c r="AO80" s="5543"/>
      <c r="AP80" s="5543"/>
      <c r="AQ80" s="5543"/>
      <c r="AR80" s="5543"/>
      <c r="AS80" s="5543"/>
      <c r="AT80" s="5543"/>
      <c r="AU80" s="5543"/>
      <c r="AV80" s="5543"/>
      <c r="AW80" s="5543"/>
      <c r="AX80" s="5543"/>
      <c r="AY80" s="5543"/>
      <c r="AZ80" s="5543"/>
      <c r="BA80" s="5543"/>
      <c r="BB80" s="5543"/>
      <c r="BC80" s="5543"/>
    </row>
    <row r="81" spans="1:55" ht="15" customHeight="1">
      <c r="A81" s="6401" t="s">
        <v>1224</v>
      </c>
      <c r="B81" s="6402">
        <f>SUM(C81:E81)</f>
        <v>0</v>
      </c>
      <c r="C81" s="6373"/>
      <c r="D81" s="6207"/>
      <c r="E81" s="6359"/>
      <c r="F81" s="6403"/>
      <c r="G81" s="6077"/>
      <c r="H81" s="6077"/>
      <c r="I81" s="6077"/>
      <c r="J81" s="6077"/>
      <c r="K81" s="6077"/>
      <c r="L81" s="6077"/>
      <c r="M81" s="6077"/>
      <c r="N81" s="6077"/>
      <c r="O81" s="6077"/>
      <c r="P81" s="6077"/>
      <c r="Q81" s="6077"/>
      <c r="R81" s="6238"/>
      <c r="S81" s="6238"/>
      <c r="T81" s="6238"/>
      <c r="U81" s="6238"/>
      <c r="V81" s="6238"/>
      <c r="W81" s="6238"/>
      <c r="X81" s="6077"/>
      <c r="Y81" s="6077"/>
      <c r="AO81" s="5543"/>
      <c r="AP81" s="5543"/>
      <c r="AQ81" s="5543"/>
      <c r="AR81" s="5543"/>
      <c r="AS81" s="5543"/>
      <c r="AT81" s="5543"/>
      <c r="AU81" s="5543"/>
      <c r="AV81" s="5543"/>
      <c r="AW81" s="5543"/>
      <c r="AX81" s="5543"/>
      <c r="AY81" s="5543"/>
      <c r="AZ81" s="5543"/>
      <c r="BA81" s="5543"/>
      <c r="BB81" s="5543"/>
      <c r="BC81" s="5543"/>
    </row>
    <row r="82" spans="1:55" ht="15" customHeight="1">
      <c r="A82" s="1571" t="s">
        <v>1475</v>
      </c>
      <c r="B82" s="5706">
        <f t="shared" ref="B82:B98" si="36">SUM(C82:E82)</f>
        <v>0</v>
      </c>
      <c r="C82" s="5814"/>
      <c r="D82" s="6210"/>
      <c r="E82" s="5815"/>
      <c r="F82" s="6403"/>
      <c r="G82" s="6077"/>
      <c r="H82" s="6077"/>
      <c r="I82" s="6077"/>
      <c r="J82" s="6077"/>
      <c r="K82" s="6077"/>
      <c r="L82" s="6077"/>
      <c r="M82" s="6077"/>
      <c r="N82" s="6077"/>
      <c r="O82" s="6077"/>
      <c r="P82" s="6077"/>
      <c r="Q82" s="6077"/>
      <c r="R82" s="6238"/>
      <c r="S82" s="6238"/>
      <c r="T82" s="6238"/>
      <c r="U82" s="6238"/>
      <c r="V82" s="6238"/>
      <c r="W82" s="6238"/>
      <c r="X82" s="6077"/>
      <c r="Y82" s="6077"/>
      <c r="AO82" s="5543"/>
      <c r="AP82" s="5543"/>
      <c r="AQ82" s="5543"/>
      <c r="AR82" s="5543"/>
      <c r="AS82" s="5543"/>
      <c r="AT82" s="5543"/>
      <c r="AU82" s="5543"/>
      <c r="AV82" s="5543"/>
      <c r="AW82" s="5543"/>
      <c r="AX82" s="5543"/>
      <c r="AY82" s="5543"/>
      <c r="AZ82" s="5543"/>
      <c r="BA82" s="5543"/>
      <c r="BB82" s="5543"/>
      <c r="BC82" s="5543"/>
    </row>
    <row r="83" spans="1:55" ht="15" customHeight="1">
      <c r="A83" s="1571" t="s">
        <v>1249</v>
      </c>
      <c r="B83" s="5706">
        <f t="shared" si="36"/>
        <v>0</v>
      </c>
      <c r="C83" s="5814"/>
      <c r="D83" s="6210"/>
      <c r="E83" s="5815"/>
      <c r="F83" s="6403"/>
      <c r="G83" s="6077"/>
      <c r="H83" s="6077"/>
      <c r="I83" s="6077"/>
      <c r="J83" s="6077"/>
      <c r="K83" s="6077"/>
      <c r="L83" s="6077"/>
      <c r="M83" s="6077"/>
      <c r="N83" s="6077"/>
      <c r="O83" s="6077"/>
      <c r="P83" s="6077"/>
      <c r="Q83" s="6077"/>
      <c r="R83" s="6238"/>
      <c r="S83" s="6238"/>
      <c r="T83" s="6238"/>
      <c r="U83" s="6238"/>
      <c r="V83" s="6238"/>
      <c r="W83" s="6238"/>
      <c r="X83" s="6077"/>
      <c r="Y83" s="6077"/>
      <c r="AO83" s="5543"/>
      <c r="AP83" s="5543"/>
      <c r="AQ83" s="5543"/>
      <c r="AR83" s="5543"/>
      <c r="AS83" s="5543"/>
      <c r="AT83" s="5543"/>
      <c r="AU83" s="5543"/>
      <c r="AV83" s="5543"/>
      <c r="AW83" s="5543"/>
      <c r="AX83" s="5543"/>
      <c r="AY83" s="5543"/>
      <c r="AZ83" s="5543"/>
      <c r="BA83" s="5543"/>
      <c r="BB83" s="5543"/>
      <c r="BC83" s="5543"/>
    </row>
    <row r="84" spans="1:55" ht="15" customHeight="1">
      <c r="A84" s="1571" t="s">
        <v>1266</v>
      </c>
      <c r="B84" s="5706">
        <f t="shared" si="36"/>
        <v>0</v>
      </c>
      <c r="C84" s="5814"/>
      <c r="D84" s="6210"/>
      <c r="E84" s="5815"/>
      <c r="F84" s="6403"/>
      <c r="G84" s="6077"/>
      <c r="H84" s="6077"/>
      <c r="I84" s="6077"/>
      <c r="J84" s="6077"/>
      <c r="K84" s="6077"/>
      <c r="L84" s="6077"/>
      <c r="M84" s="6077"/>
      <c r="N84" s="6077"/>
      <c r="O84" s="6077"/>
      <c r="P84" s="6077"/>
      <c r="Q84" s="6077"/>
      <c r="R84" s="6238"/>
      <c r="S84" s="6238"/>
      <c r="T84" s="6238"/>
      <c r="U84" s="6238"/>
      <c r="V84" s="6238"/>
      <c r="W84" s="6238"/>
      <c r="X84" s="6077"/>
      <c r="Y84" s="6077"/>
      <c r="AO84" s="5543"/>
      <c r="AP84" s="5543"/>
      <c r="AQ84" s="5543"/>
      <c r="AR84" s="5543"/>
      <c r="AS84" s="5543"/>
      <c r="AT84" s="5543"/>
      <c r="AU84" s="5543"/>
      <c r="AV84" s="5543"/>
      <c r="AW84" s="5543"/>
      <c r="AX84" s="5543"/>
      <c r="AY84" s="5543"/>
      <c r="AZ84" s="5543"/>
      <c r="BA84" s="5543"/>
      <c r="BB84" s="5543"/>
      <c r="BC84" s="5543"/>
    </row>
    <row r="85" spans="1:55" ht="15" customHeight="1">
      <c r="A85" s="1571" t="s">
        <v>1269</v>
      </c>
      <c r="B85" s="5706">
        <f t="shared" si="36"/>
        <v>0</v>
      </c>
      <c r="C85" s="5814"/>
      <c r="D85" s="6210"/>
      <c r="E85" s="5815"/>
      <c r="F85" s="6403"/>
      <c r="G85" s="6077"/>
      <c r="H85" s="6077"/>
      <c r="I85" s="6077"/>
      <c r="J85" s="6077"/>
      <c r="K85" s="6077"/>
      <c r="L85" s="6077"/>
      <c r="M85" s="6077"/>
      <c r="N85" s="6077"/>
      <c r="O85" s="6077"/>
      <c r="P85" s="6077"/>
      <c r="Q85" s="6077"/>
      <c r="R85" s="6238"/>
      <c r="S85" s="6238"/>
      <c r="T85" s="6238"/>
      <c r="U85" s="6238"/>
      <c r="V85" s="6238"/>
      <c r="W85" s="6238"/>
      <c r="X85" s="6077"/>
      <c r="Y85" s="6077"/>
      <c r="AO85" s="5543"/>
      <c r="AP85" s="5543"/>
      <c r="AQ85" s="5543"/>
      <c r="AR85" s="5543"/>
      <c r="AS85" s="5543"/>
      <c r="AT85" s="5543"/>
      <c r="AU85" s="5543"/>
      <c r="AV85" s="5543"/>
      <c r="AW85" s="5543"/>
      <c r="AX85" s="5543"/>
      <c r="AY85" s="5543"/>
      <c r="AZ85" s="5543"/>
      <c r="BA85" s="5543"/>
      <c r="BB85" s="5543"/>
      <c r="BC85" s="5543"/>
    </row>
    <row r="86" spans="1:55" ht="15" customHeight="1">
      <c r="A86" s="1571" t="s">
        <v>1270</v>
      </c>
      <c r="B86" s="5706">
        <f t="shared" si="36"/>
        <v>0</v>
      </c>
      <c r="C86" s="5814"/>
      <c r="D86" s="6210"/>
      <c r="E86" s="5815"/>
      <c r="F86" s="6403"/>
      <c r="G86" s="6077"/>
      <c r="H86" s="6077"/>
      <c r="I86" s="6077"/>
      <c r="J86" s="6077"/>
      <c r="K86" s="6077"/>
      <c r="L86" s="6077"/>
      <c r="M86" s="6077"/>
      <c r="N86" s="6077"/>
      <c r="O86" s="6077"/>
      <c r="P86" s="6077"/>
      <c r="Q86" s="6077"/>
      <c r="R86" s="6238"/>
      <c r="S86" s="6238"/>
      <c r="T86" s="6238"/>
      <c r="U86" s="6238"/>
      <c r="V86" s="6238"/>
      <c r="W86" s="6238"/>
      <c r="X86" s="6077"/>
      <c r="Y86" s="6077"/>
      <c r="AO86" s="5543"/>
      <c r="AP86" s="5543"/>
      <c r="AQ86" s="5543"/>
      <c r="AR86" s="5543"/>
      <c r="AS86" s="5543"/>
      <c r="AT86" s="5543"/>
      <c r="AU86" s="5543"/>
      <c r="AV86" s="5543"/>
      <c r="AW86" s="5543"/>
      <c r="AX86" s="5543"/>
      <c r="AY86" s="5543"/>
      <c r="AZ86" s="5543"/>
      <c r="BA86" s="5543"/>
      <c r="BB86" s="5543"/>
      <c r="BC86" s="5543"/>
    </row>
    <row r="87" spans="1:55" ht="15" customHeight="1">
      <c r="A87" s="1571" t="s">
        <v>1223</v>
      </c>
      <c r="B87" s="5706">
        <f t="shared" si="36"/>
        <v>0</v>
      </c>
      <c r="C87" s="5814"/>
      <c r="D87" s="6210"/>
      <c r="E87" s="5815"/>
      <c r="F87" s="6403"/>
      <c r="G87" s="6077"/>
      <c r="H87" s="6077"/>
      <c r="I87" s="6077"/>
      <c r="J87" s="6077"/>
      <c r="K87" s="6077"/>
      <c r="L87" s="6077"/>
      <c r="M87" s="6077"/>
      <c r="N87" s="6077"/>
      <c r="O87" s="6077"/>
      <c r="P87" s="6077"/>
      <c r="Q87" s="6077"/>
      <c r="R87" s="6238"/>
      <c r="S87" s="6238"/>
      <c r="T87" s="6238"/>
      <c r="U87" s="6238"/>
      <c r="V87" s="6238"/>
      <c r="W87" s="6238"/>
      <c r="X87" s="6077"/>
      <c r="Y87" s="6077"/>
      <c r="AO87" s="5543"/>
      <c r="AP87" s="5543"/>
      <c r="AQ87" s="5543"/>
      <c r="AR87" s="5543"/>
      <c r="AS87" s="5543"/>
      <c r="AT87" s="5543"/>
      <c r="AU87" s="5543"/>
      <c r="AV87" s="5543"/>
      <c r="AW87" s="5543"/>
      <c r="AX87" s="5543"/>
      <c r="AY87" s="5543"/>
      <c r="AZ87" s="5543"/>
      <c r="BA87" s="5543"/>
      <c r="BB87" s="5543"/>
      <c r="BC87" s="5543"/>
    </row>
    <row r="88" spans="1:55" ht="15" customHeight="1">
      <c r="A88" s="1571" t="s">
        <v>1271</v>
      </c>
      <c r="B88" s="5706">
        <f t="shared" si="36"/>
        <v>0</v>
      </c>
      <c r="C88" s="5814"/>
      <c r="D88" s="6210"/>
      <c r="E88" s="5815"/>
      <c r="F88" s="6403"/>
      <c r="G88" s="6077"/>
      <c r="H88" s="6077"/>
      <c r="I88" s="6077"/>
      <c r="J88" s="6077"/>
      <c r="K88" s="6077"/>
      <c r="L88" s="6077"/>
      <c r="M88" s="6077"/>
      <c r="N88" s="6077"/>
      <c r="O88" s="6077"/>
      <c r="P88" s="6077"/>
      <c r="Q88" s="6077"/>
      <c r="R88" s="6238"/>
      <c r="S88" s="6238"/>
      <c r="T88" s="6238"/>
      <c r="U88" s="6238"/>
      <c r="V88" s="6238"/>
      <c r="W88" s="6238"/>
      <c r="X88" s="6077"/>
      <c r="Y88" s="6077"/>
      <c r="AO88" s="5543"/>
      <c r="AP88" s="5543"/>
      <c r="AQ88" s="5543"/>
      <c r="AR88" s="5543"/>
      <c r="AS88" s="5543"/>
      <c r="AT88" s="5543"/>
      <c r="AU88" s="5543"/>
      <c r="AV88" s="5543"/>
      <c r="AW88" s="5543"/>
      <c r="AX88" s="5543"/>
      <c r="AY88" s="5543"/>
      <c r="AZ88" s="5543"/>
      <c r="BA88" s="5543"/>
      <c r="BB88" s="5543"/>
      <c r="BC88" s="5543"/>
    </row>
    <row r="89" spans="1:55" ht="15" customHeight="1">
      <c r="A89" s="1571" t="s">
        <v>1263</v>
      </c>
      <c r="B89" s="5706">
        <f t="shared" si="36"/>
        <v>0</v>
      </c>
      <c r="C89" s="5814"/>
      <c r="D89" s="6210"/>
      <c r="E89" s="5815"/>
      <c r="F89" s="6403"/>
      <c r="G89" s="6235"/>
      <c r="H89" s="6235"/>
      <c r="I89" s="6077"/>
      <c r="J89" s="6077"/>
      <c r="K89" s="6077"/>
      <c r="L89" s="6077"/>
      <c r="M89" s="6077"/>
      <c r="N89" s="6077"/>
      <c r="O89" s="6077"/>
      <c r="P89" s="6077"/>
      <c r="Q89" s="6077"/>
      <c r="R89" s="6238"/>
      <c r="S89" s="6238"/>
      <c r="T89" s="6238"/>
      <c r="U89" s="6238"/>
      <c r="V89" s="6238"/>
      <c r="W89" s="6238"/>
      <c r="X89" s="6077"/>
      <c r="Y89" s="6077"/>
    </row>
    <row r="90" spans="1:55" ht="15" customHeight="1">
      <c r="A90" s="1571" t="s">
        <v>1476</v>
      </c>
      <c r="B90" s="5706">
        <f t="shared" si="36"/>
        <v>0</v>
      </c>
      <c r="C90" s="5814"/>
      <c r="D90" s="6210"/>
      <c r="E90" s="5815"/>
      <c r="F90" s="6403"/>
      <c r="G90" s="6235"/>
      <c r="H90" s="6235"/>
      <c r="I90" s="6077"/>
      <c r="J90" s="6077"/>
      <c r="K90" s="6077"/>
      <c r="L90" s="6077"/>
      <c r="M90" s="6077"/>
      <c r="N90" s="6077"/>
      <c r="O90" s="6077"/>
      <c r="P90" s="6077"/>
      <c r="Q90" s="6077"/>
      <c r="R90" s="6238"/>
      <c r="S90" s="6238"/>
      <c r="T90" s="6238"/>
      <c r="U90" s="6238"/>
      <c r="V90" s="6238"/>
      <c r="W90" s="6238"/>
      <c r="X90" s="6077"/>
      <c r="Y90" s="6077"/>
    </row>
    <row r="91" spans="1:55" ht="15" customHeight="1">
      <c r="A91" s="1571" t="s">
        <v>1477</v>
      </c>
      <c r="B91" s="5706">
        <f t="shared" si="36"/>
        <v>0</v>
      </c>
      <c r="C91" s="5814"/>
      <c r="D91" s="6210"/>
      <c r="E91" s="5815"/>
      <c r="F91" s="6403"/>
      <c r="G91" s="6235"/>
      <c r="H91" s="6235"/>
      <c r="I91" s="6077"/>
      <c r="J91" s="6077"/>
      <c r="K91" s="6077"/>
      <c r="L91" s="6077"/>
      <c r="M91" s="6077"/>
      <c r="N91" s="6077"/>
      <c r="O91" s="6077"/>
      <c r="P91" s="6077"/>
      <c r="Q91" s="6077"/>
      <c r="R91" s="6238"/>
      <c r="S91" s="6238"/>
      <c r="T91" s="6238"/>
      <c r="U91" s="6238"/>
      <c r="V91" s="6238"/>
      <c r="W91" s="6238"/>
      <c r="X91" s="6077"/>
      <c r="Y91" s="6077"/>
    </row>
    <row r="92" spans="1:55" ht="15" customHeight="1">
      <c r="A92" s="6404" t="s">
        <v>1272</v>
      </c>
      <c r="B92" s="5706">
        <f t="shared" si="36"/>
        <v>0</v>
      </c>
      <c r="C92" s="5814"/>
      <c r="D92" s="6210"/>
      <c r="E92" s="5815"/>
      <c r="F92" s="6403"/>
      <c r="G92" s="6235"/>
      <c r="H92" s="6235"/>
      <c r="I92" s="6077"/>
      <c r="J92" s="6077"/>
      <c r="K92" s="6077"/>
      <c r="L92" s="6077"/>
      <c r="M92" s="6077"/>
      <c r="N92" s="6077"/>
      <c r="O92" s="6077"/>
      <c r="P92" s="6077"/>
      <c r="Q92" s="6077"/>
      <c r="R92" s="6238"/>
      <c r="S92" s="6238"/>
      <c r="T92" s="6238"/>
      <c r="U92" s="6238"/>
      <c r="V92" s="6238"/>
      <c r="W92" s="6238"/>
      <c r="X92" s="6077"/>
      <c r="Y92" s="6077"/>
    </row>
    <row r="93" spans="1:55" ht="15" customHeight="1">
      <c r="A93" s="1571" t="s">
        <v>1478</v>
      </c>
      <c r="B93" s="5706">
        <f t="shared" si="36"/>
        <v>0</v>
      </c>
      <c r="C93" s="5814"/>
      <c r="D93" s="6210"/>
      <c r="E93" s="5815"/>
      <c r="F93" s="6403"/>
      <c r="G93" s="6235"/>
      <c r="H93" s="6235"/>
      <c r="I93" s="6077"/>
      <c r="J93" s="6077"/>
      <c r="K93" s="6077"/>
      <c r="L93" s="6077"/>
      <c r="M93" s="6077"/>
      <c r="N93" s="6077"/>
      <c r="O93" s="6077"/>
      <c r="P93" s="6077"/>
      <c r="Q93" s="6077"/>
      <c r="R93" s="6238"/>
      <c r="S93" s="6238"/>
      <c r="T93" s="6238"/>
      <c r="U93" s="6238"/>
      <c r="V93" s="6238"/>
      <c r="W93" s="6238"/>
      <c r="X93" s="6077"/>
      <c r="Y93" s="6077"/>
    </row>
    <row r="94" spans="1:55" ht="15" customHeight="1">
      <c r="A94" s="1571" t="s">
        <v>1479</v>
      </c>
      <c r="B94" s="5706">
        <f t="shared" si="36"/>
        <v>0</v>
      </c>
      <c r="C94" s="5814"/>
      <c r="D94" s="6210"/>
      <c r="E94" s="5815"/>
      <c r="F94" s="6403"/>
      <c r="G94" s="6235"/>
      <c r="H94" s="6235"/>
      <c r="I94" s="6077"/>
      <c r="J94" s="6077"/>
      <c r="K94" s="6077"/>
      <c r="L94" s="6077"/>
      <c r="M94" s="6077"/>
      <c r="N94" s="6077"/>
      <c r="O94" s="6077"/>
      <c r="P94" s="6077"/>
      <c r="Q94" s="6077"/>
      <c r="R94" s="6238"/>
      <c r="S94" s="6238"/>
      <c r="T94" s="6238"/>
      <c r="U94" s="6238"/>
      <c r="V94" s="6238"/>
      <c r="W94" s="6238"/>
      <c r="X94" s="6077"/>
      <c r="Y94" s="6077"/>
    </row>
    <row r="95" spans="1:55" ht="15" customHeight="1">
      <c r="A95" s="1571" t="s">
        <v>1310</v>
      </c>
      <c r="B95" s="5706">
        <f t="shared" si="36"/>
        <v>0</v>
      </c>
      <c r="C95" s="5814"/>
      <c r="D95" s="6210"/>
      <c r="E95" s="5815"/>
      <c r="F95" s="6403"/>
      <c r="G95" s="6235"/>
      <c r="H95" s="6235"/>
      <c r="I95" s="6077"/>
      <c r="J95" s="6077"/>
      <c r="K95" s="6077"/>
      <c r="L95" s="6077"/>
      <c r="M95" s="6077"/>
      <c r="N95" s="6077"/>
      <c r="O95" s="6077"/>
      <c r="P95" s="6077"/>
      <c r="Q95" s="6077"/>
      <c r="R95" s="6238"/>
      <c r="S95" s="6238"/>
      <c r="T95" s="6238"/>
      <c r="U95" s="6238"/>
      <c r="V95" s="6238"/>
      <c r="W95" s="6238"/>
      <c r="X95" s="6077"/>
      <c r="Y95" s="6077"/>
    </row>
    <row r="96" spans="1:55" ht="15" customHeight="1">
      <c r="A96" s="1571" t="s">
        <v>1254</v>
      </c>
      <c r="B96" s="5706">
        <f t="shared" si="36"/>
        <v>0</v>
      </c>
      <c r="C96" s="5814"/>
      <c r="D96" s="6210"/>
      <c r="E96" s="5815"/>
      <c r="F96" s="6403"/>
      <c r="G96" s="6235"/>
      <c r="H96" s="6235"/>
      <c r="I96" s="6077"/>
      <c r="J96" s="6077"/>
      <c r="K96" s="6077"/>
      <c r="L96" s="6077"/>
      <c r="M96" s="6077"/>
      <c r="N96" s="6077"/>
      <c r="O96" s="6077"/>
      <c r="P96" s="6077"/>
      <c r="Q96" s="6077"/>
      <c r="R96" s="6238"/>
      <c r="S96" s="6238"/>
      <c r="T96" s="6238"/>
      <c r="U96" s="6238"/>
      <c r="V96" s="6238"/>
      <c r="W96" s="6238"/>
      <c r="X96" s="6077"/>
      <c r="Y96" s="6077"/>
    </row>
    <row r="97" spans="1:92" ht="15" customHeight="1">
      <c r="A97" s="1571" t="s">
        <v>1228</v>
      </c>
      <c r="B97" s="5706">
        <f t="shared" si="36"/>
        <v>0</v>
      </c>
      <c r="C97" s="5814"/>
      <c r="D97" s="6210"/>
      <c r="E97" s="5815"/>
      <c r="F97" s="6403"/>
      <c r="G97" s="6235"/>
      <c r="H97" s="6235"/>
      <c r="I97" s="6077"/>
      <c r="J97" s="6077"/>
      <c r="K97" s="6077"/>
      <c r="L97" s="6077"/>
      <c r="M97" s="6077"/>
      <c r="N97" s="6077"/>
      <c r="O97" s="6077"/>
      <c r="P97" s="6077"/>
      <c r="Q97" s="6077"/>
      <c r="R97" s="6238"/>
      <c r="S97" s="6238"/>
      <c r="T97" s="6238"/>
      <c r="U97" s="6238"/>
      <c r="V97" s="6238"/>
      <c r="W97" s="6238"/>
      <c r="X97" s="6077"/>
      <c r="Y97" s="6077"/>
    </row>
    <row r="98" spans="1:92" ht="15" customHeight="1">
      <c r="A98" s="1571" t="s">
        <v>1265</v>
      </c>
      <c r="B98" s="5706">
        <f t="shared" si="36"/>
        <v>0</v>
      </c>
      <c r="C98" s="5814"/>
      <c r="D98" s="6210"/>
      <c r="E98" s="5815"/>
      <c r="F98" s="6403"/>
      <c r="G98" s="6235"/>
      <c r="H98" s="6235"/>
      <c r="I98" s="6077"/>
      <c r="J98" s="6077"/>
      <c r="K98" s="6077"/>
      <c r="L98" s="6077"/>
      <c r="M98" s="6077"/>
      <c r="N98" s="6077"/>
      <c r="O98" s="6077"/>
      <c r="P98" s="6077"/>
      <c r="Q98" s="6077"/>
      <c r="R98" s="6238"/>
      <c r="S98" s="6238"/>
      <c r="T98" s="6238"/>
      <c r="U98" s="6238"/>
      <c r="V98" s="6238"/>
      <c r="W98" s="6238"/>
      <c r="X98" s="6077"/>
      <c r="Y98" s="6077"/>
    </row>
    <row r="99" spans="1:92" ht="15" customHeight="1">
      <c r="A99" s="1571" t="s">
        <v>1257</v>
      </c>
      <c r="B99" s="5706">
        <f>SUM(C99:E99)</f>
        <v>0</v>
      </c>
      <c r="C99" s="5814"/>
      <c r="D99" s="6210"/>
      <c r="E99" s="5815"/>
      <c r="F99" s="6403"/>
      <c r="G99" s="6235"/>
      <c r="H99" s="6235"/>
      <c r="I99" s="6077"/>
      <c r="J99" s="6077"/>
      <c r="K99" s="6077"/>
      <c r="L99" s="6077"/>
      <c r="M99" s="6077"/>
      <c r="N99" s="6077"/>
      <c r="O99" s="6077"/>
      <c r="P99" s="6077"/>
      <c r="Q99" s="6077"/>
      <c r="R99" s="6238"/>
      <c r="S99" s="6238"/>
      <c r="T99" s="6238"/>
      <c r="U99" s="6238"/>
      <c r="V99" s="6238"/>
      <c r="W99" s="6238"/>
      <c r="X99" s="6077"/>
      <c r="Y99" s="6077"/>
    </row>
    <row r="100" spans="1:92" ht="15" customHeight="1">
      <c r="A100" s="1571" t="s">
        <v>599</v>
      </c>
      <c r="B100" s="5706">
        <f>SUM(C100:E100)</f>
        <v>0</v>
      </c>
      <c r="C100" s="5814"/>
      <c r="D100" s="6210"/>
      <c r="E100" s="5815"/>
      <c r="F100" s="6403"/>
      <c r="G100" s="6235"/>
      <c r="H100" s="6235"/>
      <c r="I100" s="6077"/>
      <c r="J100" s="6077"/>
      <c r="K100" s="6077"/>
      <c r="L100" s="6077"/>
      <c r="M100" s="6077"/>
      <c r="N100" s="6077"/>
      <c r="O100" s="6077"/>
      <c r="P100" s="6077"/>
      <c r="Q100" s="6077"/>
      <c r="R100" s="6238"/>
      <c r="S100" s="6238"/>
      <c r="T100" s="6238"/>
      <c r="U100" s="6238"/>
      <c r="V100" s="6238"/>
      <c r="W100" s="6238"/>
      <c r="X100" s="6077"/>
      <c r="Y100" s="6077"/>
    </row>
    <row r="101" spans="1:92" ht="15" customHeight="1">
      <c r="A101" s="6201" t="s">
        <v>77</v>
      </c>
      <c r="B101" s="6405">
        <f>SUM(B81:B100)</f>
        <v>0</v>
      </c>
      <c r="C101" s="6389">
        <f>SUM(C81:C100)</f>
        <v>0</v>
      </c>
      <c r="D101" s="6406">
        <f t="shared" ref="D101:E101" si="37">SUM(D81:D100)</f>
        <v>0</v>
      </c>
      <c r="E101" s="6390">
        <f t="shared" si="37"/>
        <v>0</v>
      </c>
      <c r="F101" s="6403"/>
      <c r="G101" s="6235"/>
      <c r="H101" s="6235"/>
      <c r="I101" s="6077"/>
      <c r="J101" s="6077"/>
      <c r="K101" s="6077"/>
      <c r="L101" s="6077"/>
      <c r="M101" s="6077"/>
      <c r="N101" s="6077"/>
      <c r="O101" s="6077"/>
      <c r="P101" s="6077"/>
      <c r="Q101" s="6077"/>
      <c r="R101" s="6238"/>
      <c r="S101" s="6238"/>
      <c r="T101" s="6238"/>
      <c r="U101" s="6238"/>
      <c r="V101" s="6238"/>
      <c r="W101" s="6238"/>
      <c r="X101" s="6077"/>
      <c r="Y101" s="6077"/>
    </row>
    <row r="102" spans="1:92" s="6234" customFormat="1" ht="18" customHeight="1">
      <c r="A102" s="918" t="s">
        <v>1480</v>
      </c>
      <c r="BV102" s="6239"/>
      <c r="BW102" s="6239"/>
      <c r="BX102" s="6239"/>
      <c r="BY102" s="6239"/>
    </row>
    <row r="103" spans="1:92" ht="16.350000000000001" customHeight="1">
      <c r="A103" s="8154" t="s">
        <v>1481</v>
      </c>
      <c r="B103" s="8143"/>
      <c r="C103" s="8154" t="s">
        <v>1405</v>
      </c>
      <c r="D103" s="8155"/>
      <c r="E103" s="8143"/>
      <c r="F103" s="8145" t="s">
        <v>1482</v>
      </c>
      <c r="G103" s="8147"/>
      <c r="H103" s="8147"/>
      <c r="I103" s="8147"/>
      <c r="J103" s="8147"/>
      <c r="K103" s="8147"/>
      <c r="L103" s="8147"/>
      <c r="M103" s="8147"/>
      <c r="N103" s="8147"/>
      <c r="O103" s="8147"/>
      <c r="P103" s="8147"/>
      <c r="Q103" s="8147"/>
      <c r="R103" s="8147"/>
      <c r="S103" s="8147"/>
      <c r="T103" s="8147"/>
      <c r="U103" s="8147"/>
      <c r="V103" s="8147"/>
      <c r="W103" s="8147"/>
      <c r="X103" s="8147"/>
      <c r="Y103" s="8147"/>
      <c r="Z103" s="8147"/>
      <c r="AA103" s="8147"/>
      <c r="AB103" s="8147"/>
      <c r="AC103" s="8147"/>
      <c r="AD103" s="8147"/>
      <c r="AE103" s="8147"/>
      <c r="AF103" s="8147"/>
      <c r="AG103" s="8147"/>
      <c r="AH103" s="8147"/>
      <c r="AI103" s="8147"/>
      <c r="AJ103" s="8147"/>
      <c r="AK103" s="8147"/>
      <c r="AL103" s="8147"/>
      <c r="AM103" s="7604"/>
      <c r="AN103" s="8168" t="s">
        <v>609</v>
      </c>
      <c r="AO103" s="8143" t="s">
        <v>1483</v>
      </c>
      <c r="AP103" s="5543"/>
      <c r="AQ103" s="5543"/>
      <c r="AR103" s="5543"/>
      <c r="AS103" s="5543"/>
      <c r="AT103" s="5543"/>
      <c r="AU103" s="5543"/>
      <c r="AV103" s="5543"/>
      <c r="AW103" s="5543"/>
      <c r="AX103" s="5543"/>
      <c r="AY103" s="5543"/>
      <c r="AZ103" s="5543"/>
      <c r="BA103" s="5543"/>
      <c r="BB103" s="5543"/>
    </row>
    <row r="104" spans="1:92" ht="16.350000000000001" customHeight="1">
      <c r="A104" s="8212"/>
      <c r="B104" s="7357"/>
      <c r="C104" s="8148"/>
      <c r="D104" s="8149"/>
      <c r="E104" s="8144"/>
      <c r="F104" s="8145" t="s">
        <v>348</v>
      </c>
      <c r="G104" s="8164"/>
      <c r="H104" s="8145" t="s">
        <v>331</v>
      </c>
      <c r="I104" s="8164"/>
      <c r="J104" s="8145" t="s">
        <v>94</v>
      </c>
      <c r="K104" s="8164"/>
      <c r="L104" s="8145" t="s">
        <v>44</v>
      </c>
      <c r="M104" s="8164"/>
      <c r="N104" s="8145" t="s">
        <v>45</v>
      </c>
      <c r="O104" s="8164"/>
      <c r="P104" s="8182" t="s">
        <v>46</v>
      </c>
      <c r="Q104" s="8183"/>
      <c r="R104" s="8182" t="s">
        <v>47</v>
      </c>
      <c r="S104" s="8183"/>
      <c r="T104" s="8182" t="s">
        <v>48</v>
      </c>
      <c r="U104" s="8183"/>
      <c r="V104" s="8182" t="s">
        <v>49</v>
      </c>
      <c r="W104" s="8183"/>
      <c r="X104" s="8182" t="s">
        <v>50</v>
      </c>
      <c r="Y104" s="8183"/>
      <c r="Z104" s="8182" t="s">
        <v>51</v>
      </c>
      <c r="AA104" s="8183"/>
      <c r="AB104" s="8182" t="s">
        <v>52</v>
      </c>
      <c r="AC104" s="8183"/>
      <c r="AD104" s="8182" t="s">
        <v>53</v>
      </c>
      <c r="AE104" s="8183"/>
      <c r="AF104" s="8182" t="s">
        <v>54</v>
      </c>
      <c r="AG104" s="8183"/>
      <c r="AH104" s="8182" t="s">
        <v>55</v>
      </c>
      <c r="AI104" s="8183"/>
      <c r="AJ104" s="8182" t="s">
        <v>56</v>
      </c>
      <c r="AK104" s="8183"/>
      <c r="AL104" s="8182" t="s">
        <v>57</v>
      </c>
      <c r="AM104" s="8184"/>
      <c r="AN104" s="7251"/>
      <c r="AO104" s="7357"/>
      <c r="AP104" s="5543"/>
      <c r="AQ104" s="5543"/>
      <c r="AR104" s="5543"/>
      <c r="AS104" s="5543"/>
      <c r="AT104" s="5543"/>
      <c r="AU104" s="5543"/>
      <c r="AV104" s="5543"/>
      <c r="AW104" s="5543"/>
      <c r="AX104" s="5543"/>
      <c r="AY104" s="5543"/>
      <c r="AZ104" s="5543"/>
      <c r="BA104" s="5543"/>
      <c r="BB104" s="5543"/>
    </row>
    <row r="105" spans="1:92" ht="16.350000000000001" customHeight="1">
      <c r="A105" s="8148"/>
      <c r="B105" s="8149"/>
      <c r="C105" s="6280" t="s">
        <v>79</v>
      </c>
      <c r="D105" s="6399" t="s">
        <v>466</v>
      </c>
      <c r="E105" s="6245" t="s">
        <v>59</v>
      </c>
      <c r="F105" s="6280" t="s">
        <v>466</v>
      </c>
      <c r="G105" s="6245" t="s">
        <v>59</v>
      </c>
      <c r="H105" s="6280" t="s">
        <v>466</v>
      </c>
      <c r="I105" s="6244" t="s">
        <v>59</v>
      </c>
      <c r="J105" s="6280" t="s">
        <v>466</v>
      </c>
      <c r="K105" s="6245" t="s">
        <v>59</v>
      </c>
      <c r="L105" s="6280" t="s">
        <v>466</v>
      </c>
      <c r="M105" s="6244" t="s">
        <v>59</v>
      </c>
      <c r="N105" s="6280" t="s">
        <v>466</v>
      </c>
      <c r="O105" s="6245" t="s">
        <v>59</v>
      </c>
      <c r="P105" s="6280" t="s">
        <v>466</v>
      </c>
      <c r="Q105" s="6244" t="s">
        <v>59</v>
      </c>
      <c r="R105" s="6280" t="s">
        <v>466</v>
      </c>
      <c r="S105" s="6245" t="s">
        <v>59</v>
      </c>
      <c r="T105" s="6280" t="s">
        <v>466</v>
      </c>
      <c r="U105" s="6244" t="s">
        <v>59</v>
      </c>
      <c r="V105" s="6280" t="s">
        <v>466</v>
      </c>
      <c r="W105" s="6245" t="s">
        <v>59</v>
      </c>
      <c r="X105" s="6280" t="s">
        <v>466</v>
      </c>
      <c r="Y105" s="6245" t="s">
        <v>59</v>
      </c>
      <c r="Z105" s="6280" t="s">
        <v>466</v>
      </c>
      <c r="AA105" s="6244" t="s">
        <v>59</v>
      </c>
      <c r="AB105" s="6280" t="s">
        <v>466</v>
      </c>
      <c r="AC105" s="6245" t="s">
        <v>59</v>
      </c>
      <c r="AD105" s="6280" t="s">
        <v>466</v>
      </c>
      <c r="AE105" s="6244" t="s">
        <v>59</v>
      </c>
      <c r="AF105" s="6280" t="s">
        <v>466</v>
      </c>
      <c r="AG105" s="6245" t="s">
        <v>59</v>
      </c>
      <c r="AH105" s="6280" t="s">
        <v>466</v>
      </c>
      <c r="AI105" s="6244" t="s">
        <v>59</v>
      </c>
      <c r="AJ105" s="6280" t="s">
        <v>466</v>
      </c>
      <c r="AK105" s="6245" t="s">
        <v>59</v>
      </c>
      <c r="AL105" s="6280" t="s">
        <v>466</v>
      </c>
      <c r="AM105" s="6141" t="s">
        <v>59</v>
      </c>
      <c r="AN105" s="8169"/>
      <c r="AO105" s="8144"/>
      <c r="AP105" s="5543"/>
      <c r="AQ105" s="5543"/>
      <c r="AR105" s="5543"/>
      <c r="AS105" s="5543"/>
      <c r="AT105" s="5543"/>
      <c r="AU105" s="5543"/>
      <c r="AV105" s="5543"/>
      <c r="AW105" s="5543"/>
      <c r="AX105" s="5543"/>
      <c r="AY105" s="5543"/>
      <c r="AZ105" s="5543"/>
      <c r="BA105" s="5543"/>
      <c r="BB105" s="5543"/>
    </row>
    <row r="106" spans="1:92" ht="15" customHeight="1">
      <c r="A106" s="8213" t="s">
        <v>1484</v>
      </c>
      <c r="B106" s="8214"/>
      <c r="C106" s="6356">
        <f>SUM(C107:C113)</f>
        <v>0</v>
      </c>
      <c r="D106" s="926">
        <f>SUM(D107:D113)</f>
        <v>0</v>
      </c>
      <c r="E106" s="6357">
        <f>SUM(E107:E113)</f>
        <v>0</v>
      </c>
      <c r="F106" s="6386">
        <f t="shared" ref="F106:AN106" si="38">SUM(F107:F113)</f>
        <v>0</v>
      </c>
      <c r="G106" s="6407">
        <f t="shared" si="38"/>
        <v>0</v>
      </c>
      <c r="H106" s="6386">
        <f t="shared" si="38"/>
        <v>0</v>
      </c>
      <c r="I106" s="6407">
        <f t="shared" si="38"/>
        <v>0</v>
      </c>
      <c r="J106" s="6386">
        <f t="shared" si="38"/>
        <v>0</v>
      </c>
      <c r="K106" s="6407">
        <f t="shared" si="38"/>
        <v>0</v>
      </c>
      <c r="L106" s="6386">
        <f t="shared" si="38"/>
        <v>0</v>
      </c>
      <c r="M106" s="6407">
        <f t="shared" si="38"/>
        <v>0</v>
      </c>
      <c r="N106" s="6386">
        <f t="shared" si="38"/>
        <v>0</v>
      </c>
      <c r="O106" s="6407">
        <f t="shared" si="38"/>
        <v>0</v>
      </c>
      <c r="P106" s="6386">
        <f t="shared" si="38"/>
        <v>0</v>
      </c>
      <c r="Q106" s="6407">
        <f t="shared" si="38"/>
        <v>0</v>
      </c>
      <c r="R106" s="6386">
        <f t="shared" si="38"/>
        <v>0</v>
      </c>
      <c r="S106" s="6407">
        <f t="shared" si="38"/>
        <v>0</v>
      </c>
      <c r="T106" s="6386">
        <f t="shared" si="38"/>
        <v>0</v>
      </c>
      <c r="U106" s="6407">
        <f t="shared" si="38"/>
        <v>0</v>
      </c>
      <c r="V106" s="6386">
        <f t="shared" si="38"/>
        <v>0</v>
      </c>
      <c r="W106" s="6407">
        <f t="shared" si="38"/>
        <v>0</v>
      </c>
      <c r="X106" s="6386">
        <f t="shared" si="38"/>
        <v>0</v>
      </c>
      <c r="Y106" s="6407">
        <f t="shared" si="38"/>
        <v>0</v>
      </c>
      <c r="Z106" s="6386">
        <f t="shared" si="38"/>
        <v>0</v>
      </c>
      <c r="AA106" s="6407">
        <f t="shared" si="38"/>
        <v>0</v>
      </c>
      <c r="AB106" s="6386">
        <f t="shared" si="38"/>
        <v>0</v>
      </c>
      <c r="AC106" s="6407">
        <f t="shared" si="38"/>
        <v>0</v>
      </c>
      <c r="AD106" s="6386">
        <f t="shared" si="38"/>
        <v>0</v>
      </c>
      <c r="AE106" s="6407">
        <f t="shared" si="38"/>
        <v>0</v>
      </c>
      <c r="AF106" s="6386">
        <f t="shared" si="38"/>
        <v>0</v>
      </c>
      <c r="AG106" s="6407">
        <f t="shared" si="38"/>
        <v>0</v>
      </c>
      <c r="AH106" s="6386">
        <f t="shared" si="38"/>
        <v>0</v>
      </c>
      <c r="AI106" s="6407">
        <f t="shared" si="38"/>
        <v>0</v>
      </c>
      <c r="AJ106" s="6386">
        <f t="shared" si="38"/>
        <v>0</v>
      </c>
      <c r="AK106" s="6407">
        <f t="shared" si="38"/>
        <v>0</v>
      </c>
      <c r="AL106" s="6386">
        <f t="shared" si="38"/>
        <v>0</v>
      </c>
      <c r="AM106" s="6408">
        <f t="shared" si="38"/>
        <v>0</v>
      </c>
      <c r="AN106" s="6409">
        <f t="shared" si="38"/>
        <v>0</v>
      </c>
      <c r="AO106" s="6410">
        <f>SUM(AO107:AO109)</f>
        <v>0</v>
      </c>
      <c r="AP106" s="5543"/>
      <c r="AQ106" s="5543"/>
      <c r="AR106" s="5543"/>
      <c r="AS106" s="5543"/>
      <c r="AT106" s="5543"/>
      <c r="AU106" s="5543"/>
      <c r="AV106" s="5543"/>
      <c r="AW106" s="5543"/>
      <c r="AX106" s="5543"/>
      <c r="AY106" s="5543"/>
      <c r="AZ106" s="5543"/>
      <c r="BA106" s="5543"/>
      <c r="BB106" s="5543"/>
    </row>
    <row r="107" spans="1:92" ht="15" customHeight="1">
      <c r="A107" s="8215" t="s">
        <v>1485</v>
      </c>
      <c r="B107" s="6397" t="s">
        <v>1486</v>
      </c>
      <c r="C107" s="6356">
        <f t="shared" ref="C107:C113" si="39">SUM(D107+E107)</f>
        <v>0</v>
      </c>
      <c r="D107" s="926">
        <f t="shared" ref="D107:E113" si="40">SUM(F107+H107+J107+L107+N107+P107+R107+T107+V107+X107+Z107+AB107+AD107+AF107+AH107+AJ107+AL107)</f>
        <v>0</v>
      </c>
      <c r="E107" s="6357">
        <f t="shared" si="40"/>
        <v>0</v>
      </c>
      <c r="F107" s="6412"/>
      <c r="G107" s="6413"/>
      <c r="H107" s="6414"/>
      <c r="I107" s="6415"/>
      <c r="J107" s="6414"/>
      <c r="K107" s="6415"/>
      <c r="L107" s="6412"/>
      <c r="M107" s="6413"/>
      <c r="N107" s="6414"/>
      <c r="O107" s="6415"/>
      <c r="P107" s="6414"/>
      <c r="Q107" s="6415"/>
      <c r="R107" s="6414"/>
      <c r="S107" s="6415"/>
      <c r="T107" s="6414"/>
      <c r="U107" s="6415"/>
      <c r="V107" s="6414"/>
      <c r="W107" s="6415"/>
      <c r="X107" s="6414"/>
      <c r="Y107" s="6415"/>
      <c r="Z107" s="6414"/>
      <c r="AA107" s="6415"/>
      <c r="AB107" s="6414"/>
      <c r="AC107" s="6415"/>
      <c r="AD107" s="6414"/>
      <c r="AE107" s="6415"/>
      <c r="AF107" s="6414"/>
      <c r="AG107" s="6415"/>
      <c r="AH107" s="6414"/>
      <c r="AI107" s="6415"/>
      <c r="AJ107" s="6414"/>
      <c r="AK107" s="6415"/>
      <c r="AL107" s="6414"/>
      <c r="AM107" s="1645"/>
      <c r="AN107" s="6416"/>
      <c r="AO107" s="6296"/>
      <c r="AP107" s="6365" t="str">
        <f>CA107&amp;CB107</f>
        <v/>
      </c>
      <c r="AQ107" s="6263"/>
      <c r="AR107" s="6263"/>
      <c r="AS107" s="6263"/>
      <c r="AT107" s="6263"/>
      <c r="AU107" s="6263"/>
      <c r="AV107" s="6263"/>
      <c r="AW107" s="6263"/>
      <c r="AX107" s="6263"/>
      <c r="AY107" s="6263"/>
      <c r="AZ107" s="6263"/>
      <c r="BA107" s="5543"/>
      <c r="BB107" s="5543"/>
      <c r="CA107" s="6264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64" t="str">
        <f t="shared" si="41"/>
        <v/>
      </c>
      <c r="CM107" s="6265">
        <f>IF(AND($C107&gt;0,AN107=""),1,IF(AN107&gt;$C107,1,0))</f>
        <v>0</v>
      </c>
      <c r="CN107" s="6265">
        <f>IF(AND($C107&gt;0,AO107=""),1,IF(AO107&gt;$C107,1,0))</f>
        <v>0</v>
      </c>
    </row>
    <row r="108" spans="1:92" ht="15" customHeight="1">
      <c r="A108" s="8216"/>
      <c r="B108" s="6417" t="s">
        <v>1487</v>
      </c>
      <c r="C108" s="1560">
        <f t="shared" si="39"/>
        <v>0</v>
      </c>
      <c r="D108" s="938">
        <f t="shared" si="40"/>
        <v>0</v>
      </c>
      <c r="E108" s="994">
        <f t="shared" si="40"/>
        <v>0</v>
      </c>
      <c r="F108" s="6418"/>
      <c r="G108" s="6419"/>
      <c r="H108" s="6420"/>
      <c r="I108" s="6421"/>
      <c r="J108" s="6418"/>
      <c r="K108" s="6422"/>
      <c r="L108" s="6420"/>
      <c r="M108" s="6423"/>
      <c r="N108" s="6418"/>
      <c r="O108" s="6422"/>
      <c r="P108" s="6421"/>
      <c r="Q108" s="6423"/>
      <c r="R108" s="6424"/>
      <c r="S108" s="6422"/>
      <c r="T108" s="6421"/>
      <c r="U108" s="6423"/>
      <c r="V108" s="6424"/>
      <c r="W108" s="6422"/>
      <c r="X108" s="6421"/>
      <c r="Y108" s="6422"/>
      <c r="Z108" s="6424"/>
      <c r="AA108" s="6423"/>
      <c r="AB108" s="6424"/>
      <c r="AC108" s="6422"/>
      <c r="AD108" s="6421"/>
      <c r="AE108" s="6423"/>
      <c r="AF108" s="6424"/>
      <c r="AG108" s="6422"/>
      <c r="AH108" s="6421"/>
      <c r="AI108" s="6423"/>
      <c r="AJ108" s="6424"/>
      <c r="AK108" s="6422"/>
      <c r="AL108" s="6421"/>
      <c r="AM108" s="6425"/>
      <c r="AN108" s="6426"/>
      <c r="AO108" s="6419"/>
      <c r="AP108" s="6365" t="str">
        <f t="shared" ref="AP108:AP109" si="42">CA108&amp;CB108</f>
        <v/>
      </c>
      <c r="AQ108" s="6263"/>
      <c r="AR108" s="6263"/>
      <c r="AS108" s="6263"/>
      <c r="AT108" s="6263"/>
      <c r="AU108" s="6263"/>
      <c r="AV108" s="6263"/>
      <c r="AW108" s="6263"/>
      <c r="AX108" s="6263"/>
      <c r="AY108" s="6263"/>
      <c r="AZ108" s="6263"/>
      <c r="BA108" s="5543"/>
      <c r="BB108" s="5543"/>
      <c r="CA108" s="6264" t="str">
        <f t="shared" si="41"/>
        <v/>
      </c>
      <c r="CB108" s="6264" t="str">
        <f t="shared" si="41"/>
        <v/>
      </c>
      <c r="CM108" s="6265">
        <f t="shared" ref="CM108:CM113" si="43">IF(AND($C108&gt;0,AN108=""),1,IF(AN108&gt;$C108,1,0))</f>
        <v>0</v>
      </c>
      <c r="CN108" s="6265">
        <f t="shared" ref="CN108:CN109" si="44">IF(AND($C108&gt;0,AO108=""),1,IF(AO108&gt;$C108,1,0))</f>
        <v>0</v>
      </c>
    </row>
    <row r="109" spans="1:92" ht="15" customHeight="1" thickBot="1">
      <c r="A109" s="8217"/>
      <c r="B109" s="6246" t="s">
        <v>1488</v>
      </c>
      <c r="C109" s="6427">
        <f t="shared" si="39"/>
        <v>0</v>
      </c>
      <c r="D109" s="6428">
        <f t="shared" si="40"/>
        <v>0</v>
      </c>
      <c r="E109" s="6429">
        <f t="shared" si="40"/>
        <v>0</v>
      </c>
      <c r="F109" s="6430"/>
      <c r="G109" s="6431"/>
      <c r="H109" s="6432"/>
      <c r="I109" s="6433"/>
      <c r="J109" s="6430"/>
      <c r="K109" s="6434"/>
      <c r="L109" s="6432"/>
      <c r="M109" s="6435"/>
      <c r="N109" s="6430"/>
      <c r="O109" s="6434"/>
      <c r="P109" s="6433"/>
      <c r="Q109" s="6435"/>
      <c r="R109" s="6436"/>
      <c r="S109" s="6434"/>
      <c r="T109" s="6433"/>
      <c r="U109" s="6435"/>
      <c r="V109" s="6436"/>
      <c r="W109" s="6434"/>
      <c r="X109" s="6433"/>
      <c r="Y109" s="6434"/>
      <c r="Z109" s="6436"/>
      <c r="AA109" s="6435"/>
      <c r="AB109" s="6436"/>
      <c r="AC109" s="6434"/>
      <c r="AD109" s="6433"/>
      <c r="AE109" s="6435"/>
      <c r="AF109" s="6436"/>
      <c r="AG109" s="6434"/>
      <c r="AH109" s="6433"/>
      <c r="AI109" s="6435"/>
      <c r="AJ109" s="6436"/>
      <c r="AK109" s="6434"/>
      <c r="AL109" s="6433"/>
      <c r="AM109" s="6437"/>
      <c r="AN109" s="6438"/>
      <c r="AO109" s="6431"/>
      <c r="AP109" s="6365" t="str">
        <f t="shared" si="42"/>
        <v/>
      </c>
      <c r="AQ109" s="6263"/>
      <c r="AR109" s="6263"/>
      <c r="AS109" s="6263"/>
      <c r="AT109" s="6263"/>
      <c r="AU109" s="6263"/>
      <c r="AV109" s="6263"/>
      <c r="AW109" s="6263"/>
      <c r="AX109" s="6263"/>
      <c r="AY109" s="6263"/>
      <c r="AZ109" s="6263"/>
      <c r="BA109" s="5543"/>
      <c r="BB109" s="5543"/>
      <c r="CA109" s="6264" t="str">
        <f t="shared" si="41"/>
        <v/>
      </c>
      <c r="CB109" s="6264" t="str">
        <f t="shared" si="41"/>
        <v/>
      </c>
      <c r="CM109" s="6265">
        <f t="shared" si="43"/>
        <v>0</v>
      </c>
      <c r="CN109" s="6265">
        <f t="shared" si="44"/>
        <v>0</v>
      </c>
    </row>
    <row r="110" spans="1:92" ht="15" customHeight="1" thickTop="1">
      <c r="A110" s="8210" t="s">
        <v>1489</v>
      </c>
      <c r="B110" s="8211"/>
      <c r="C110" s="1528">
        <f t="shared" si="39"/>
        <v>0</v>
      </c>
      <c r="D110" s="6287">
        <f t="shared" si="40"/>
        <v>0</v>
      </c>
      <c r="E110" s="1777">
        <f t="shared" si="40"/>
        <v>0</v>
      </c>
      <c r="F110" s="6439"/>
      <c r="G110" s="6440"/>
      <c r="H110" s="6441"/>
      <c r="I110" s="6442"/>
      <c r="J110" s="6443"/>
      <c r="K110" s="6440"/>
      <c r="L110" s="6441"/>
      <c r="M110" s="6444"/>
      <c r="N110" s="6443"/>
      <c r="O110" s="6440"/>
      <c r="P110" s="6442"/>
      <c r="Q110" s="6444"/>
      <c r="R110" s="6445"/>
      <c r="S110" s="6440"/>
      <c r="T110" s="6442"/>
      <c r="U110" s="6444"/>
      <c r="V110" s="6445"/>
      <c r="W110" s="6440"/>
      <c r="X110" s="6442"/>
      <c r="Y110" s="6440"/>
      <c r="Z110" s="6445"/>
      <c r="AA110" s="6444"/>
      <c r="AB110" s="6445"/>
      <c r="AC110" s="6440"/>
      <c r="AD110" s="6442"/>
      <c r="AE110" s="6444"/>
      <c r="AF110" s="6445"/>
      <c r="AG110" s="6440"/>
      <c r="AH110" s="6442"/>
      <c r="AI110" s="6444"/>
      <c r="AJ110" s="6445"/>
      <c r="AK110" s="6440"/>
      <c r="AL110" s="6442"/>
      <c r="AM110" s="6446"/>
      <c r="AN110" s="6447"/>
      <c r="AO110" s="6448"/>
      <c r="AP110" s="6365" t="str">
        <f>CA110</f>
        <v/>
      </c>
      <c r="AQ110" s="6263"/>
      <c r="AR110" s="6263"/>
      <c r="AS110" s="6263"/>
      <c r="AT110" s="6263"/>
      <c r="AU110" s="6263"/>
      <c r="AV110" s="6263"/>
      <c r="AW110" s="6263"/>
      <c r="AX110" s="6263"/>
      <c r="AY110" s="6263"/>
      <c r="AZ110" s="6263"/>
      <c r="BA110" s="5543"/>
      <c r="BB110" s="5543"/>
      <c r="CA110" s="6264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65">
        <f t="shared" si="43"/>
        <v>0</v>
      </c>
    </row>
    <row r="111" spans="1:92" ht="15" customHeight="1">
      <c r="A111" s="8208" t="s">
        <v>1490</v>
      </c>
      <c r="B111" s="8209"/>
      <c r="C111" s="937">
        <f t="shared" si="39"/>
        <v>0</v>
      </c>
      <c r="D111" s="6287">
        <f t="shared" si="40"/>
        <v>0</v>
      </c>
      <c r="E111" s="1780">
        <f t="shared" si="40"/>
        <v>0</v>
      </c>
      <c r="F111" s="6449"/>
      <c r="G111" s="6450"/>
      <c r="H111" s="6451"/>
      <c r="I111" s="6452"/>
      <c r="J111" s="6439"/>
      <c r="K111" s="6453"/>
      <c r="L111" s="6451"/>
      <c r="M111" s="6454"/>
      <c r="N111" s="6439"/>
      <c r="O111" s="6453"/>
      <c r="P111" s="6452"/>
      <c r="Q111" s="6454"/>
      <c r="R111" s="6455"/>
      <c r="S111" s="6453"/>
      <c r="T111" s="6452"/>
      <c r="U111" s="6454"/>
      <c r="V111" s="6455"/>
      <c r="W111" s="6453"/>
      <c r="X111" s="6452"/>
      <c r="Y111" s="6453"/>
      <c r="Z111" s="6455"/>
      <c r="AA111" s="6454"/>
      <c r="AB111" s="6455"/>
      <c r="AC111" s="6453"/>
      <c r="AD111" s="6452"/>
      <c r="AE111" s="6454"/>
      <c r="AF111" s="6455"/>
      <c r="AG111" s="6453"/>
      <c r="AH111" s="6452"/>
      <c r="AI111" s="6454"/>
      <c r="AJ111" s="6455"/>
      <c r="AK111" s="6453"/>
      <c r="AL111" s="6452"/>
      <c r="AM111" s="6456"/>
      <c r="AN111" s="6457"/>
      <c r="AO111" s="6458"/>
      <c r="AP111" s="6365" t="str">
        <f t="shared" ref="AP111:AP113" si="45">CA111</f>
        <v/>
      </c>
      <c r="AQ111" s="6263"/>
      <c r="AR111" s="6263"/>
      <c r="AS111" s="6263"/>
      <c r="AT111" s="6263"/>
      <c r="AU111" s="6263"/>
      <c r="AV111" s="6263"/>
      <c r="AW111" s="6263"/>
      <c r="AX111" s="6263"/>
      <c r="AY111" s="6263"/>
      <c r="AZ111" s="6263"/>
      <c r="BA111" s="5543"/>
      <c r="BB111" s="5543"/>
      <c r="CA111" s="6264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65">
        <f t="shared" si="43"/>
        <v>0</v>
      </c>
    </row>
    <row r="112" spans="1:92" ht="15" customHeight="1">
      <c r="A112" s="8208" t="s">
        <v>1491</v>
      </c>
      <c r="B112" s="8209"/>
      <c r="C112" s="1560">
        <f t="shared" si="39"/>
        <v>0</v>
      </c>
      <c r="D112" s="938">
        <f t="shared" si="40"/>
        <v>0</v>
      </c>
      <c r="E112" s="6459">
        <f t="shared" si="40"/>
        <v>0</v>
      </c>
      <c r="F112" s="6418"/>
      <c r="G112" s="6419"/>
      <c r="H112" s="6420"/>
      <c r="I112" s="6421"/>
      <c r="J112" s="6418"/>
      <c r="K112" s="6422"/>
      <c r="L112" s="6420"/>
      <c r="M112" s="6423"/>
      <c r="N112" s="6418"/>
      <c r="O112" s="6422"/>
      <c r="P112" s="6421"/>
      <c r="Q112" s="6423"/>
      <c r="R112" s="6424"/>
      <c r="S112" s="6422"/>
      <c r="T112" s="6421"/>
      <c r="U112" s="6423"/>
      <c r="V112" s="6424"/>
      <c r="W112" s="6422"/>
      <c r="X112" s="6421"/>
      <c r="Y112" s="6422"/>
      <c r="Z112" s="6424"/>
      <c r="AA112" s="6423"/>
      <c r="AB112" s="6424"/>
      <c r="AC112" s="6422"/>
      <c r="AD112" s="6421"/>
      <c r="AE112" s="6423"/>
      <c r="AF112" s="6424"/>
      <c r="AG112" s="6422"/>
      <c r="AH112" s="6421"/>
      <c r="AI112" s="6423"/>
      <c r="AJ112" s="6424"/>
      <c r="AK112" s="6422"/>
      <c r="AL112" s="6421"/>
      <c r="AM112" s="6425"/>
      <c r="AN112" s="6426"/>
      <c r="AO112" s="6460"/>
      <c r="AP112" s="6365" t="str">
        <f t="shared" si="45"/>
        <v/>
      </c>
      <c r="AQ112" s="6263"/>
      <c r="AR112" s="6263"/>
      <c r="AS112" s="6263"/>
      <c r="AT112" s="6263"/>
      <c r="AU112" s="6263"/>
      <c r="AV112" s="6263"/>
      <c r="AW112" s="6263"/>
      <c r="AX112" s="6263"/>
      <c r="AY112" s="6263"/>
      <c r="AZ112" s="6263"/>
      <c r="BA112" s="5543"/>
      <c r="BB112" s="5543"/>
      <c r="CA112" s="6264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65">
        <f t="shared" si="43"/>
        <v>0</v>
      </c>
    </row>
    <row r="113" spans="1:91" ht="15" customHeight="1">
      <c r="A113" s="8206" t="s">
        <v>1492</v>
      </c>
      <c r="B113" s="8207"/>
      <c r="C113" s="1505">
        <f t="shared" si="39"/>
        <v>0</v>
      </c>
      <c r="D113" s="1540">
        <f t="shared" si="40"/>
        <v>0</v>
      </c>
      <c r="E113" s="1908">
        <f t="shared" si="40"/>
        <v>0</v>
      </c>
      <c r="F113" s="6461"/>
      <c r="G113" s="6462"/>
      <c r="H113" s="6463"/>
      <c r="I113" s="6464"/>
      <c r="J113" s="6461"/>
      <c r="K113" s="6465"/>
      <c r="L113" s="6463"/>
      <c r="M113" s="6466"/>
      <c r="N113" s="6461"/>
      <c r="O113" s="6465"/>
      <c r="P113" s="6464"/>
      <c r="Q113" s="6466"/>
      <c r="R113" s="6467"/>
      <c r="S113" s="6465"/>
      <c r="T113" s="6464"/>
      <c r="U113" s="6466"/>
      <c r="V113" s="6467"/>
      <c r="W113" s="6465"/>
      <c r="X113" s="6464"/>
      <c r="Y113" s="6465"/>
      <c r="Z113" s="6467"/>
      <c r="AA113" s="6466"/>
      <c r="AB113" s="6467"/>
      <c r="AC113" s="6465"/>
      <c r="AD113" s="6464"/>
      <c r="AE113" s="6466"/>
      <c r="AF113" s="6467"/>
      <c r="AG113" s="6465"/>
      <c r="AH113" s="6464"/>
      <c r="AI113" s="6466"/>
      <c r="AJ113" s="6467"/>
      <c r="AK113" s="6465"/>
      <c r="AL113" s="6464"/>
      <c r="AM113" s="6468"/>
      <c r="AN113" s="6469"/>
      <c r="AO113" s="6470"/>
      <c r="AP113" s="6365" t="str">
        <f t="shared" si="45"/>
        <v/>
      </c>
      <c r="AQ113" s="6263"/>
      <c r="AR113" s="6263"/>
      <c r="AS113" s="6263"/>
      <c r="AT113" s="6263"/>
      <c r="AU113" s="6263"/>
      <c r="AV113" s="6263"/>
      <c r="AW113" s="6263"/>
      <c r="AX113" s="6263"/>
      <c r="AY113" s="6263"/>
      <c r="AZ113" s="6263"/>
      <c r="BA113" s="5543"/>
      <c r="BB113" s="5543"/>
      <c r="CA113" s="6264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65">
        <f t="shared" si="43"/>
        <v>0</v>
      </c>
    </row>
    <row r="114" spans="1:91" s="6234" customFormat="1" ht="18" customHeight="1">
      <c r="A114" s="918" t="s">
        <v>1493</v>
      </c>
      <c r="AO114" s="6239"/>
      <c r="AP114" s="6239"/>
      <c r="AQ114" s="6239"/>
      <c r="AR114" s="6239"/>
      <c r="AS114" s="6239"/>
      <c r="AT114" s="6239"/>
      <c r="AU114" s="6239"/>
      <c r="AV114" s="6239"/>
      <c r="AW114" s="6239"/>
      <c r="AX114" s="6239"/>
      <c r="AY114" s="6239"/>
      <c r="AZ114" s="6239"/>
      <c r="BA114" s="6239"/>
      <c r="BB114" s="6239"/>
      <c r="BV114" s="6239"/>
      <c r="BW114" s="6239"/>
      <c r="BX114" s="6239"/>
      <c r="BY114" s="6239"/>
      <c r="CM114" s="930"/>
    </row>
    <row r="115" spans="1:91" ht="16.350000000000001" customHeight="1">
      <c r="A115" s="8145" t="s">
        <v>1494</v>
      </c>
      <c r="B115" s="8147"/>
      <c r="C115" s="8164"/>
      <c r="D115" s="6243" t="s">
        <v>77</v>
      </c>
      <c r="AO115" s="5543"/>
      <c r="AP115" s="5543"/>
      <c r="AQ115" s="5543"/>
      <c r="AR115" s="5543"/>
      <c r="AS115" s="5543"/>
      <c r="AT115" s="5543"/>
      <c r="AU115" s="5543"/>
      <c r="AV115" s="5543"/>
      <c r="AW115" s="5543"/>
      <c r="AX115" s="5543"/>
      <c r="AY115" s="5543"/>
      <c r="AZ115" s="5543"/>
      <c r="BA115" s="5543"/>
      <c r="BB115" s="5543"/>
    </row>
    <row r="116" spans="1:91" ht="24" customHeight="1">
      <c r="A116" s="8198" t="s">
        <v>1495</v>
      </c>
      <c r="B116" s="8199"/>
      <c r="C116" s="6471" t="s">
        <v>1496</v>
      </c>
      <c r="D116" s="6472"/>
      <c r="E116" s="6403"/>
    </row>
    <row r="117" spans="1:91" ht="15" customHeight="1">
      <c r="A117" s="8200"/>
      <c r="B117" s="8201"/>
      <c r="C117" s="6473" t="s">
        <v>1497</v>
      </c>
      <c r="D117" s="6474"/>
      <c r="E117" s="6403"/>
    </row>
    <row r="118" spans="1:91" ht="15" customHeight="1">
      <c r="A118" s="8202"/>
      <c r="B118" s="8203"/>
      <c r="C118" s="6476" t="s">
        <v>1498</v>
      </c>
      <c r="D118" s="6477"/>
      <c r="E118" s="6403"/>
    </row>
    <row r="119" spans="1:91" s="6234" customFormat="1" ht="18" customHeight="1">
      <c r="A119" s="8204" t="s">
        <v>1499</v>
      </c>
      <c r="B119" s="8204"/>
      <c r="C119" s="8204"/>
      <c r="D119" s="8204"/>
      <c r="E119" s="8204"/>
      <c r="F119" s="8204"/>
      <c r="G119" s="8204"/>
      <c r="H119" s="8204"/>
      <c r="I119" s="8204"/>
      <c r="J119" s="8204"/>
      <c r="K119" s="8205"/>
      <c r="L119" s="6478"/>
      <c r="M119" s="6479"/>
      <c r="N119" s="6479"/>
      <c r="O119" s="6480"/>
      <c r="P119" s="1067"/>
      <c r="Q119" s="6479"/>
      <c r="R119" s="6480"/>
      <c r="S119" s="1067"/>
      <c r="T119" s="6479"/>
      <c r="U119" s="1067"/>
      <c r="V119" s="1067"/>
      <c r="W119" s="6480"/>
      <c r="X119" s="6480"/>
      <c r="Y119" s="6480"/>
      <c r="Z119" s="6481"/>
      <c r="AA119" s="1067"/>
      <c r="AB119" s="6480"/>
      <c r="AC119" s="6480"/>
      <c r="AD119" s="6480"/>
      <c r="AE119" s="6480"/>
      <c r="AF119" s="6481"/>
      <c r="AG119" s="1067"/>
      <c r="AH119" s="6480"/>
      <c r="AI119" s="6480"/>
      <c r="AJ119" s="6480"/>
      <c r="AK119" s="1067"/>
      <c r="AL119" s="6479"/>
      <c r="AM119" s="6480"/>
      <c r="AN119" s="6479"/>
      <c r="AO119" s="6482"/>
      <c r="AP119" s="1067"/>
      <c r="BV119" s="6239"/>
      <c r="BW119" s="6239"/>
      <c r="BX119" s="6239"/>
      <c r="BY119" s="6239"/>
    </row>
    <row r="120" spans="1:91" ht="16.350000000000001" customHeight="1">
      <c r="A120" s="8176" t="s">
        <v>1481</v>
      </c>
      <c r="B120" s="8218"/>
      <c r="C120" s="8154" t="s">
        <v>1405</v>
      </c>
      <c r="D120" s="8155"/>
      <c r="E120" s="8143"/>
      <c r="F120" s="8145" t="s">
        <v>1482</v>
      </c>
      <c r="G120" s="8147"/>
      <c r="H120" s="8147"/>
      <c r="I120" s="8147"/>
      <c r="J120" s="8147"/>
      <c r="K120" s="8147"/>
      <c r="L120" s="8147"/>
      <c r="M120" s="8147"/>
      <c r="N120" s="8147"/>
      <c r="O120" s="8147"/>
      <c r="P120" s="8147"/>
      <c r="Q120" s="8147"/>
      <c r="R120" s="8147"/>
      <c r="S120" s="8147"/>
      <c r="T120" s="8147"/>
      <c r="U120" s="8147"/>
      <c r="V120" s="8147"/>
      <c r="W120" s="8147"/>
      <c r="X120" s="8147"/>
      <c r="Y120" s="8147"/>
      <c r="Z120" s="8147"/>
      <c r="AA120" s="8147"/>
      <c r="AB120" s="8147"/>
      <c r="AC120" s="8147"/>
      <c r="AD120" s="8147"/>
      <c r="AE120" s="8147"/>
      <c r="AF120" s="8147"/>
      <c r="AG120" s="8147"/>
      <c r="AH120" s="8147"/>
      <c r="AI120" s="8147"/>
      <c r="AJ120" s="8147"/>
      <c r="AK120" s="8147"/>
      <c r="AL120" s="8147"/>
      <c r="AM120" s="7604"/>
      <c r="AN120" s="8164" t="s">
        <v>609</v>
      </c>
      <c r="AO120" s="6483"/>
    </row>
    <row r="121" spans="1:91" ht="16.350000000000001" customHeight="1">
      <c r="A121" s="8177"/>
      <c r="B121" s="7475"/>
      <c r="C121" s="8148"/>
      <c r="D121" s="8149"/>
      <c r="E121" s="8144"/>
      <c r="F121" s="8145" t="s">
        <v>348</v>
      </c>
      <c r="G121" s="8164"/>
      <c r="H121" s="8145" t="s">
        <v>331</v>
      </c>
      <c r="I121" s="8164"/>
      <c r="J121" s="8145" t="s">
        <v>94</v>
      </c>
      <c r="K121" s="8164"/>
      <c r="L121" s="8145" t="s">
        <v>44</v>
      </c>
      <c r="M121" s="8164"/>
      <c r="N121" s="8145" t="s">
        <v>45</v>
      </c>
      <c r="O121" s="8164"/>
      <c r="P121" s="8182" t="s">
        <v>46</v>
      </c>
      <c r="Q121" s="8183"/>
      <c r="R121" s="8182" t="s">
        <v>47</v>
      </c>
      <c r="S121" s="8183"/>
      <c r="T121" s="8182" t="s">
        <v>48</v>
      </c>
      <c r="U121" s="8183"/>
      <c r="V121" s="8182" t="s">
        <v>49</v>
      </c>
      <c r="W121" s="8183"/>
      <c r="X121" s="8182" t="s">
        <v>50</v>
      </c>
      <c r="Y121" s="8183"/>
      <c r="Z121" s="8182" t="s">
        <v>51</v>
      </c>
      <c r="AA121" s="8183"/>
      <c r="AB121" s="8182" t="s">
        <v>52</v>
      </c>
      <c r="AC121" s="8183"/>
      <c r="AD121" s="8182" t="s">
        <v>53</v>
      </c>
      <c r="AE121" s="8183"/>
      <c r="AF121" s="8182" t="s">
        <v>54</v>
      </c>
      <c r="AG121" s="8183"/>
      <c r="AH121" s="8182" t="s">
        <v>55</v>
      </c>
      <c r="AI121" s="8183"/>
      <c r="AJ121" s="8182" t="s">
        <v>56</v>
      </c>
      <c r="AK121" s="8183"/>
      <c r="AL121" s="8182" t="s">
        <v>57</v>
      </c>
      <c r="AM121" s="8184"/>
      <c r="AN121" s="8164"/>
      <c r="AO121" s="5543"/>
      <c r="AP121" s="5543"/>
      <c r="AQ121" s="5543"/>
      <c r="AR121" s="5543"/>
      <c r="AS121" s="5543"/>
      <c r="AT121" s="5543"/>
      <c r="AU121" s="5543"/>
      <c r="AV121" s="5543"/>
      <c r="AW121" s="5543"/>
      <c r="AX121" s="5543"/>
      <c r="AY121" s="5543"/>
      <c r="AZ121" s="5543"/>
      <c r="BA121" s="5543"/>
    </row>
    <row r="122" spans="1:91" ht="16.350000000000001" customHeight="1">
      <c r="A122" s="8178"/>
      <c r="B122" s="8219"/>
      <c r="C122" s="6278" t="s">
        <v>79</v>
      </c>
      <c r="D122" s="6279" t="s">
        <v>466</v>
      </c>
      <c r="E122" s="6245" t="s">
        <v>59</v>
      </c>
      <c r="F122" s="6280" t="s">
        <v>466</v>
      </c>
      <c r="G122" s="6245" t="s">
        <v>59</v>
      </c>
      <c r="H122" s="6280" t="s">
        <v>466</v>
      </c>
      <c r="I122" s="6245" t="s">
        <v>59</v>
      </c>
      <c r="J122" s="6280" t="s">
        <v>466</v>
      </c>
      <c r="K122" s="6245" t="s">
        <v>59</v>
      </c>
      <c r="L122" s="6280" t="s">
        <v>466</v>
      </c>
      <c r="M122" s="6245" t="s">
        <v>59</v>
      </c>
      <c r="N122" s="6280" t="s">
        <v>466</v>
      </c>
      <c r="O122" s="6245" t="s">
        <v>59</v>
      </c>
      <c r="P122" s="6280" t="s">
        <v>466</v>
      </c>
      <c r="Q122" s="6245" t="s">
        <v>59</v>
      </c>
      <c r="R122" s="6280" t="s">
        <v>466</v>
      </c>
      <c r="S122" s="6245" t="s">
        <v>59</v>
      </c>
      <c r="T122" s="6280" t="s">
        <v>466</v>
      </c>
      <c r="U122" s="6245" t="s">
        <v>59</v>
      </c>
      <c r="V122" s="6280" t="s">
        <v>466</v>
      </c>
      <c r="W122" s="6245" t="s">
        <v>59</v>
      </c>
      <c r="X122" s="6280" t="s">
        <v>466</v>
      </c>
      <c r="Y122" s="6245" t="s">
        <v>59</v>
      </c>
      <c r="Z122" s="6280" t="s">
        <v>466</v>
      </c>
      <c r="AA122" s="6245" t="s">
        <v>59</v>
      </c>
      <c r="AB122" s="6280" t="s">
        <v>466</v>
      </c>
      <c r="AC122" s="6245" t="s">
        <v>59</v>
      </c>
      <c r="AD122" s="6280" t="s">
        <v>466</v>
      </c>
      <c r="AE122" s="6244" t="s">
        <v>59</v>
      </c>
      <c r="AF122" s="6280" t="s">
        <v>466</v>
      </c>
      <c r="AG122" s="6245" t="s">
        <v>59</v>
      </c>
      <c r="AH122" s="6280" t="s">
        <v>466</v>
      </c>
      <c r="AI122" s="6244" t="s">
        <v>59</v>
      </c>
      <c r="AJ122" s="6280" t="s">
        <v>466</v>
      </c>
      <c r="AK122" s="6245" t="s">
        <v>59</v>
      </c>
      <c r="AL122" s="6280" t="s">
        <v>466</v>
      </c>
      <c r="AM122" s="6141" t="s">
        <v>59</v>
      </c>
      <c r="AN122" s="8164"/>
      <c r="AO122" s="6484"/>
      <c r="AP122" s="5543"/>
      <c r="AQ122" s="5543"/>
      <c r="AR122" s="5543"/>
      <c r="AS122" s="5543"/>
      <c r="AT122" s="5543"/>
      <c r="AU122" s="5543"/>
      <c r="AV122" s="5543"/>
      <c r="AW122" s="5543"/>
      <c r="AX122" s="5543"/>
      <c r="AY122" s="5543"/>
      <c r="AZ122" s="5543"/>
      <c r="BA122" s="5543"/>
    </row>
    <row r="123" spans="1:91" ht="15" customHeight="1">
      <c r="A123" s="8220" t="s">
        <v>1500</v>
      </c>
      <c r="B123" s="8221"/>
      <c r="C123" s="1528">
        <f>SUM(D123+E123)</f>
        <v>0</v>
      </c>
      <c r="D123" s="935">
        <f t="shared" ref="D123:E125" si="46">SUM(F123+H123+J123+L123+N123+P123+R123+T123+V123+X123+Z123+AB123+AD123+AF123+AH123+AJ123+AL123)</f>
        <v>0</v>
      </c>
      <c r="E123" s="1529">
        <f t="shared" si="46"/>
        <v>0</v>
      </c>
      <c r="F123" s="5987"/>
      <c r="G123" s="934"/>
      <c r="H123" s="5987"/>
      <c r="I123" s="934"/>
      <c r="J123" s="5987"/>
      <c r="K123" s="934"/>
      <c r="L123" s="5987"/>
      <c r="M123" s="934"/>
      <c r="N123" s="5987"/>
      <c r="O123" s="934"/>
      <c r="P123" s="5987"/>
      <c r="Q123" s="934"/>
      <c r="R123" s="5987"/>
      <c r="S123" s="934"/>
      <c r="T123" s="5987"/>
      <c r="U123" s="934"/>
      <c r="V123" s="5987"/>
      <c r="W123" s="934"/>
      <c r="X123" s="5987"/>
      <c r="Y123" s="934"/>
      <c r="Z123" s="5987"/>
      <c r="AA123" s="934"/>
      <c r="AB123" s="5987"/>
      <c r="AC123" s="934"/>
      <c r="AD123" s="1626"/>
      <c r="AE123" s="1524"/>
      <c r="AF123" s="5987"/>
      <c r="AG123" s="934"/>
      <c r="AH123" s="1626"/>
      <c r="AI123" s="1524"/>
      <c r="AJ123" s="5987"/>
      <c r="AK123" s="934"/>
      <c r="AL123" s="1626"/>
      <c r="AM123" s="995"/>
      <c r="AN123" s="1526"/>
      <c r="AO123" s="6365" t="str">
        <f>CA123</f>
        <v/>
      </c>
      <c r="AP123" s="6263"/>
      <c r="AQ123" s="6263"/>
      <c r="AR123" s="6263"/>
      <c r="AS123" s="6263"/>
      <c r="AT123" s="6263"/>
      <c r="AU123" s="6263"/>
      <c r="AV123" s="6263"/>
      <c r="AW123" s="6263"/>
      <c r="AX123" s="6263"/>
      <c r="AY123" s="6263"/>
      <c r="AZ123" s="6263"/>
      <c r="BA123" s="5543"/>
      <c r="CA123" s="6264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65">
        <f>IF(AND($C123&gt;0,AN123=""),1,IF(AN123&gt;$C123,1,0))</f>
        <v>0</v>
      </c>
    </row>
    <row r="124" spans="1:91" ht="15" customHeight="1">
      <c r="A124" s="8222" t="s">
        <v>1501</v>
      </c>
      <c r="B124" s="8223"/>
      <c r="C124" s="1537">
        <f>SUM(D124+E124)</f>
        <v>0</v>
      </c>
      <c r="D124" s="6287">
        <f t="shared" si="46"/>
        <v>0</v>
      </c>
      <c r="E124" s="1539">
        <f t="shared" si="46"/>
        <v>0</v>
      </c>
      <c r="F124" s="1530"/>
      <c r="G124" s="6485"/>
      <c r="H124" s="1530"/>
      <c r="I124" s="6485"/>
      <c r="J124" s="1530"/>
      <c r="K124" s="6485"/>
      <c r="L124" s="1530"/>
      <c r="M124" s="6485"/>
      <c r="N124" s="1530"/>
      <c r="O124" s="6485"/>
      <c r="P124" s="1530"/>
      <c r="Q124" s="6485"/>
      <c r="R124" s="1530"/>
      <c r="S124" s="6485"/>
      <c r="T124" s="1530"/>
      <c r="U124" s="6485"/>
      <c r="V124" s="1530"/>
      <c r="W124" s="6485"/>
      <c r="X124" s="1530"/>
      <c r="Y124" s="6485"/>
      <c r="Z124" s="1530"/>
      <c r="AA124" s="6485"/>
      <c r="AB124" s="1530"/>
      <c r="AC124" s="6485"/>
      <c r="AD124" s="1606"/>
      <c r="AE124" s="6486"/>
      <c r="AF124" s="1530"/>
      <c r="AG124" s="6485"/>
      <c r="AH124" s="1606"/>
      <c r="AI124" s="6486"/>
      <c r="AJ124" s="1530"/>
      <c r="AK124" s="6485"/>
      <c r="AL124" s="1606"/>
      <c r="AM124" s="6487"/>
      <c r="AN124" s="1535"/>
      <c r="AO124" s="6365" t="str">
        <f t="shared" ref="AO124:AO125" si="47">CA124</f>
        <v/>
      </c>
      <c r="AP124" s="6263"/>
      <c r="AQ124" s="6263"/>
      <c r="AR124" s="6263"/>
      <c r="AS124" s="6263"/>
      <c r="AT124" s="6263"/>
      <c r="AU124" s="6263"/>
      <c r="AV124" s="6263"/>
      <c r="AW124" s="6263"/>
      <c r="AX124" s="6263"/>
      <c r="AY124" s="6263"/>
      <c r="AZ124" s="6263"/>
      <c r="BA124" s="5543"/>
      <c r="CA124" s="6264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65">
        <f t="shared" ref="CM124:CM125" si="48">IF(AND($C124&gt;0,AN124=""),1,IF(AN124&gt;$C124,1,0))</f>
        <v>0</v>
      </c>
    </row>
    <row r="125" spans="1:91" ht="15" customHeight="1">
      <c r="A125" s="8224" t="s">
        <v>1502</v>
      </c>
      <c r="B125" s="8225"/>
      <c r="C125" s="1505">
        <f>SUM(D125+E125)</f>
        <v>0</v>
      </c>
      <c r="D125" s="1540">
        <f t="shared" si="46"/>
        <v>0</v>
      </c>
      <c r="E125" s="1507">
        <f t="shared" si="46"/>
        <v>0</v>
      </c>
      <c r="F125" s="1510"/>
      <c r="G125" s="1541"/>
      <c r="H125" s="1510"/>
      <c r="I125" s="1541"/>
      <c r="J125" s="1510"/>
      <c r="K125" s="1541"/>
      <c r="L125" s="1510"/>
      <c r="M125" s="1541"/>
      <c r="N125" s="1510"/>
      <c r="O125" s="1541"/>
      <c r="P125" s="1510"/>
      <c r="Q125" s="1541"/>
      <c r="R125" s="1510"/>
      <c r="S125" s="1541"/>
      <c r="T125" s="1510"/>
      <c r="U125" s="1541"/>
      <c r="V125" s="1510"/>
      <c r="W125" s="1541"/>
      <c r="X125" s="1510"/>
      <c r="Y125" s="1541"/>
      <c r="Z125" s="1510"/>
      <c r="AA125" s="1541"/>
      <c r="AB125" s="1510"/>
      <c r="AC125" s="1541"/>
      <c r="AD125" s="1618"/>
      <c r="AE125" s="1543"/>
      <c r="AF125" s="1510"/>
      <c r="AG125" s="1541"/>
      <c r="AH125" s="1618"/>
      <c r="AI125" s="1543"/>
      <c r="AJ125" s="1510"/>
      <c r="AK125" s="1541"/>
      <c r="AL125" s="1618"/>
      <c r="AM125" s="1617"/>
      <c r="AN125" s="1511"/>
      <c r="AO125" s="6365" t="str">
        <f t="shared" si="47"/>
        <v/>
      </c>
      <c r="AP125" s="6263"/>
      <c r="AQ125" s="6263"/>
      <c r="AR125" s="6263"/>
      <c r="AS125" s="6263"/>
      <c r="AT125" s="6263"/>
      <c r="AU125" s="6263"/>
      <c r="AV125" s="6263"/>
      <c r="AW125" s="6263"/>
      <c r="AX125" s="6263"/>
      <c r="AY125" s="6263"/>
      <c r="AZ125" s="6263"/>
      <c r="BA125" s="5543"/>
      <c r="CA125" s="6264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65">
        <f t="shared" si="48"/>
        <v>0</v>
      </c>
    </row>
    <row r="126" spans="1:91" s="6234" customFormat="1" ht="18" customHeight="1">
      <c r="A126" s="918" t="s">
        <v>1503</v>
      </c>
      <c r="X126" s="6239"/>
      <c r="Y126" s="6239"/>
      <c r="BV126" s="6239"/>
      <c r="BW126" s="6239"/>
      <c r="BX126" s="6354"/>
      <c r="BY126" s="6354"/>
    </row>
    <row r="127" spans="1:91" ht="26.25" customHeight="1">
      <c r="A127" s="8176" t="s">
        <v>289</v>
      </c>
      <c r="B127" s="8218"/>
      <c r="C127" s="8176" t="s">
        <v>77</v>
      </c>
      <c r="D127" s="8226"/>
      <c r="E127" s="8218"/>
      <c r="F127" s="8145" t="s">
        <v>463</v>
      </c>
      <c r="G127" s="8164"/>
      <c r="H127" s="8227" t="s">
        <v>1504</v>
      </c>
      <c r="I127" s="8164"/>
      <c r="J127" s="8145" t="s">
        <v>1220</v>
      </c>
      <c r="K127" s="8164"/>
      <c r="L127" s="8145" t="s">
        <v>45</v>
      </c>
      <c r="M127" s="8164"/>
      <c r="N127" s="8145" t="s">
        <v>1505</v>
      </c>
      <c r="O127" s="8164"/>
      <c r="P127" s="8145" t="s">
        <v>1506</v>
      </c>
      <c r="Q127" s="8164"/>
      <c r="R127" s="8182" t="s">
        <v>1507</v>
      </c>
      <c r="S127" s="8183"/>
      <c r="T127" s="8182" t="s">
        <v>1508</v>
      </c>
      <c r="U127" s="8183"/>
      <c r="V127" s="8182" t="s">
        <v>1509</v>
      </c>
      <c r="W127" s="8231"/>
      <c r="X127" s="8182" t="s">
        <v>1510</v>
      </c>
      <c r="Y127" s="8183"/>
      <c r="Z127" s="8232" t="s">
        <v>1511</v>
      </c>
      <c r="AA127" s="8231"/>
      <c r="AB127" s="8231"/>
      <c r="AC127" s="8231"/>
      <c r="AD127" s="8183"/>
      <c r="AE127" s="8157" t="s">
        <v>1512</v>
      </c>
      <c r="AF127" s="8179" t="s">
        <v>498</v>
      </c>
      <c r="AG127" s="8143" t="s">
        <v>35</v>
      </c>
      <c r="AH127" s="8228" t="s">
        <v>1513</v>
      </c>
      <c r="AI127" s="8229" t="s">
        <v>460</v>
      </c>
      <c r="AJ127" s="7496" t="s">
        <v>36</v>
      </c>
      <c r="AK127" s="8170" t="s">
        <v>37</v>
      </c>
      <c r="BV127" s="5542"/>
      <c r="BW127" s="5542"/>
      <c r="BX127" s="5542"/>
      <c r="BY127" s="5542"/>
    </row>
    <row r="128" spans="1:91" ht="33" customHeight="1">
      <c r="A128" s="8178"/>
      <c r="B128" s="8219"/>
      <c r="C128" s="6278" t="s">
        <v>79</v>
      </c>
      <c r="D128" s="6279" t="s">
        <v>58</v>
      </c>
      <c r="E128" s="6277" t="s">
        <v>59</v>
      </c>
      <c r="F128" s="6280" t="s">
        <v>466</v>
      </c>
      <c r="G128" s="6366" t="s">
        <v>59</v>
      </c>
      <c r="H128" s="6280" t="s">
        <v>466</v>
      </c>
      <c r="I128" s="6366" t="s">
        <v>59</v>
      </c>
      <c r="J128" s="6280" t="s">
        <v>466</v>
      </c>
      <c r="K128" s="6366" t="s">
        <v>59</v>
      </c>
      <c r="L128" s="6280" t="s">
        <v>466</v>
      </c>
      <c r="M128" s="6366" t="s">
        <v>59</v>
      </c>
      <c r="N128" s="6280" t="s">
        <v>466</v>
      </c>
      <c r="O128" s="6366" t="s">
        <v>59</v>
      </c>
      <c r="P128" s="6280" t="s">
        <v>466</v>
      </c>
      <c r="Q128" s="6366" t="s">
        <v>59</v>
      </c>
      <c r="R128" s="6280" t="s">
        <v>466</v>
      </c>
      <c r="S128" s="6366" t="s">
        <v>59</v>
      </c>
      <c r="T128" s="6280" t="s">
        <v>466</v>
      </c>
      <c r="U128" s="6366" t="s">
        <v>59</v>
      </c>
      <c r="V128" s="6280" t="s">
        <v>466</v>
      </c>
      <c r="W128" s="6488" t="s">
        <v>59</v>
      </c>
      <c r="X128" s="6280" t="s">
        <v>466</v>
      </c>
      <c r="Y128" s="6366" t="s">
        <v>59</v>
      </c>
      <c r="Z128" s="6489" t="s">
        <v>1514</v>
      </c>
      <c r="AA128" s="6399" t="s">
        <v>1515</v>
      </c>
      <c r="AB128" s="6490" t="s">
        <v>1516</v>
      </c>
      <c r="AC128" s="6399" t="s">
        <v>1517</v>
      </c>
      <c r="AD128" s="6244" t="s">
        <v>1518</v>
      </c>
      <c r="AE128" s="8157"/>
      <c r="AF128" s="8181"/>
      <c r="AG128" s="8144"/>
      <c r="AH128" s="8228"/>
      <c r="AI128" s="8229"/>
      <c r="AJ128" s="7541"/>
      <c r="AK128" s="8162"/>
      <c r="BV128" s="5542"/>
      <c r="BW128" s="5542"/>
      <c r="BX128" s="5542"/>
      <c r="BY128" s="5542"/>
    </row>
    <row r="129" spans="1:96" ht="15" customHeight="1">
      <c r="A129" s="8220" t="s">
        <v>1519</v>
      </c>
      <c r="B129" s="8221"/>
      <c r="C129" s="6356">
        <f>SUM(D129+E129)</f>
        <v>0</v>
      </c>
      <c r="D129" s="932">
        <f t="shared" ref="D129:E131" si="49">SUM(F129+H129+J129+L129+N129+P129+R129+T129+V129+X129)</f>
        <v>0</v>
      </c>
      <c r="E129" s="6357">
        <f t="shared" si="49"/>
        <v>0</v>
      </c>
      <c r="F129" s="6412"/>
      <c r="G129" s="6296"/>
      <c r="H129" s="6412"/>
      <c r="I129" s="6296"/>
      <c r="J129" s="6412"/>
      <c r="K129" s="6296"/>
      <c r="L129" s="6412"/>
      <c r="M129" s="6296"/>
      <c r="N129" s="6412"/>
      <c r="O129" s="6296"/>
      <c r="P129" s="6412"/>
      <c r="Q129" s="6296"/>
      <c r="R129" s="6412"/>
      <c r="S129" s="6296"/>
      <c r="T129" s="6412"/>
      <c r="U129" s="6296"/>
      <c r="V129" s="6412"/>
      <c r="W129" s="6296"/>
      <c r="X129" s="6412"/>
      <c r="Y129" s="6491"/>
      <c r="Z129" s="6492"/>
      <c r="AA129" s="943"/>
      <c r="AB129" s="943"/>
      <c r="AC129" s="943"/>
      <c r="AD129" s="6296"/>
      <c r="AE129" s="6493"/>
      <c r="AF129" s="6494"/>
      <c r="AG129" s="6296"/>
      <c r="AH129" s="6495"/>
      <c r="AI129" s="6496"/>
      <c r="AJ129" s="5287"/>
      <c r="AK129" s="5283"/>
      <c r="AL129" s="5542" t="str">
        <f>CA129&amp;CB129&amp;CC129&amp;CD129&amp;CE129&amp;CF129</f>
        <v/>
      </c>
      <c r="BV129" s="5542"/>
      <c r="BW129" s="5542"/>
      <c r="BX129" s="5542"/>
      <c r="BY129" s="5542"/>
      <c r="CA129" s="6264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64" t="str">
        <f t="shared" si="50"/>
        <v/>
      </c>
      <c r="CC129" s="6264" t="str">
        <f t="shared" si="50"/>
        <v/>
      </c>
      <c r="CD129" s="6264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64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64" t="str">
        <f t="shared" si="51"/>
        <v/>
      </c>
      <c r="CM129" s="6265">
        <f>IF(AND($C129&gt;0,AF129=""),1,IF(AF129&gt;$C129,1,0))</f>
        <v>0</v>
      </c>
      <c r="CN129" s="6265">
        <f t="shared" ref="CN129:CQ129" si="52">IF(AND($C129&gt;0,AG129=""),1,IF(AG129&gt;$C129,1,0))</f>
        <v>0</v>
      </c>
      <c r="CO129" s="6265">
        <f t="shared" si="52"/>
        <v>0</v>
      </c>
      <c r="CP129" s="6265">
        <f t="shared" si="52"/>
        <v>0</v>
      </c>
      <c r="CQ129" s="6265">
        <f t="shared" si="52"/>
        <v>0</v>
      </c>
      <c r="CR129" s="6266">
        <f>IF(AND($C129&gt;0,AK129=""),1,IF(AK129&gt;$C129,1,0))</f>
        <v>0</v>
      </c>
    </row>
    <row r="130" spans="1:96" ht="15" customHeight="1">
      <c r="A130" s="8210" t="s">
        <v>1520</v>
      </c>
      <c r="B130" s="8211"/>
      <c r="C130" s="5802">
        <f>SUM(D130+E130)</f>
        <v>0</v>
      </c>
      <c r="D130" s="935">
        <f t="shared" si="49"/>
        <v>0</v>
      </c>
      <c r="E130" s="1529">
        <f t="shared" si="49"/>
        <v>0</v>
      </c>
      <c r="F130" s="5987"/>
      <c r="G130" s="1526"/>
      <c r="H130" s="5987"/>
      <c r="I130" s="1526"/>
      <c r="J130" s="5987"/>
      <c r="K130" s="1526"/>
      <c r="L130" s="5987"/>
      <c r="M130" s="1526"/>
      <c r="N130" s="5987"/>
      <c r="O130" s="1526"/>
      <c r="P130" s="5987"/>
      <c r="Q130" s="1526"/>
      <c r="R130" s="5987"/>
      <c r="S130" s="1526"/>
      <c r="T130" s="5987"/>
      <c r="U130" s="1526"/>
      <c r="V130" s="5987"/>
      <c r="W130" s="1526"/>
      <c r="X130" s="5987"/>
      <c r="Y130" s="1625"/>
      <c r="Z130" s="1525"/>
      <c r="AA130" s="945"/>
      <c r="AB130" s="945"/>
      <c r="AC130" s="945"/>
      <c r="AD130" s="1526"/>
      <c r="AE130" s="6497"/>
      <c r="AF130" s="6498"/>
      <c r="AG130" s="1526"/>
      <c r="AH130" s="6499"/>
      <c r="AI130" s="6500"/>
      <c r="AJ130" s="1068"/>
      <c r="AK130" s="1636"/>
      <c r="AL130" s="5542" t="str">
        <f t="shared" ref="AL130:AL131" si="53">CA130&amp;CB130&amp;CC130&amp;CD130&amp;CE130&amp;CF130</f>
        <v/>
      </c>
      <c r="BV130" s="5542"/>
      <c r="BW130" s="5542"/>
      <c r="BX130" s="5542"/>
      <c r="BY130" s="5542"/>
      <c r="CA130" s="6264" t="str">
        <f t="shared" si="50"/>
        <v/>
      </c>
      <c r="CB130" s="6264" t="str">
        <f t="shared" si="50"/>
        <v/>
      </c>
      <c r="CC130" s="6264" t="str">
        <f t="shared" si="50"/>
        <v/>
      </c>
      <c r="CD130" s="6264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64" t="str">
        <f t="shared" si="51"/>
        <v/>
      </c>
      <c r="CF130" s="6264" t="str">
        <f t="shared" si="51"/>
        <v/>
      </c>
      <c r="CM130" s="6265">
        <f t="shared" ref="CM130:CM131" si="54">IF(AND($C130&gt;0,AF130=""),1,IF(AF130&gt;$C130,1,0))</f>
        <v>0</v>
      </c>
      <c r="CN130" s="6265">
        <f t="shared" ref="CN130:CN131" si="55">IF(AND($C130&gt;0,AG130=""),1,IF(AG130&gt;$C130,1,0))</f>
        <v>0</v>
      </c>
      <c r="CO130" s="6265">
        <f t="shared" ref="CO130:CO131" si="56">IF(AND($C130&gt;0,AH130=""),1,IF(AH130&gt;$C130,1,0))</f>
        <v>0</v>
      </c>
      <c r="CP130" s="6265">
        <f t="shared" ref="CP130:CP131" si="57">IF(AND($C130&gt;0,AI130=""),1,IF(AI130&gt;$C130,1,0))</f>
        <v>0</v>
      </c>
      <c r="CQ130" s="6265">
        <f t="shared" ref="CQ130:CQ131" si="58">IF(AND($C130&gt;0,AJ130=""),1,IF(AJ130&gt;$C130,1,0))</f>
        <v>0</v>
      </c>
      <c r="CR130" s="6266">
        <f t="shared" ref="CR130:CR131" si="59">IF(AND($C130&gt;0,AK130=""),1,IF(AK130&gt;$C130,1,0))</f>
        <v>0</v>
      </c>
    </row>
    <row r="131" spans="1:96" ht="15" customHeight="1">
      <c r="A131" s="8233" t="s">
        <v>1521</v>
      </c>
      <c r="B131" s="8234"/>
      <c r="C131" s="6502">
        <f>SUM(D131+E131)</f>
        <v>0</v>
      </c>
      <c r="D131" s="6503">
        <f t="shared" si="49"/>
        <v>0</v>
      </c>
      <c r="E131" s="6337">
        <f t="shared" si="49"/>
        <v>0</v>
      </c>
      <c r="F131" s="6504"/>
      <c r="G131" s="6505"/>
      <c r="H131" s="6504"/>
      <c r="I131" s="6505"/>
      <c r="J131" s="6504"/>
      <c r="K131" s="6505"/>
      <c r="L131" s="6504"/>
      <c r="M131" s="6505"/>
      <c r="N131" s="6504"/>
      <c r="O131" s="6505"/>
      <c r="P131" s="6504"/>
      <c r="Q131" s="6505"/>
      <c r="R131" s="6504"/>
      <c r="S131" s="6505"/>
      <c r="T131" s="6504"/>
      <c r="U131" s="6505"/>
      <c r="V131" s="6504"/>
      <c r="W131" s="6505"/>
      <c r="X131" s="6504"/>
      <c r="Y131" s="6506"/>
      <c r="Z131" s="942"/>
      <c r="AA131" s="952"/>
      <c r="AB131" s="952"/>
      <c r="AC131" s="952"/>
      <c r="AD131" s="6505"/>
      <c r="AE131" s="6507"/>
      <c r="AF131" s="6508"/>
      <c r="AG131" s="6505"/>
      <c r="AH131" s="6509"/>
      <c r="AI131" s="6510"/>
      <c r="AJ131" s="5289"/>
      <c r="AK131" s="6315"/>
      <c r="AL131" s="5542" t="str">
        <f t="shared" si="53"/>
        <v/>
      </c>
      <c r="BV131" s="5542"/>
      <c r="BW131" s="5542"/>
      <c r="BX131" s="5542"/>
      <c r="BY131" s="5542"/>
      <c r="CA131" s="6264" t="str">
        <f t="shared" si="50"/>
        <v/>
      </c>
      <c r="CB131" s="6264" t="str">
        <f t="shared" si="50"/>
        <v/>
      </c>
      <c r="CC131" s="6264" t="str">
        <f t="shared" si="50"/>
        <v/>
      </c>
      <c r="CD131" s="6264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64" t="str">
        <f t="shared" si="51"/>
        <v/>
      </c>
      <c r="CF131" s="6264" t="str">
        <f t="shared" si="51"/>
        <v/>
      </c>
      <c r="CM131" s="6265">
        <f t="shared" si="54"/>
        <v>0</v>
      </c>
      <c r="CN131" s="6265">
        <f t="shared" si="55"/>
        <v>0</v>
      </c>
      <c r="CO131" s="6265">
        <f t="shared" si="56"/>
        <v>0</v>
      </c>
      <c r="CP131" s="6265">
        <f t="shared" si="57"/>
        <v>0</v>
      </c>
      <c r="CQ131" s="6265">
        <f t="shared" si="58"/>
        <v>0</v>
      </c>
      <c r="CR131" s="6266">
        <f t="shared" si="59"/>
        <v>0</v>
      </c>
    </row>
    <row r="132" spans="1:96" s="6234" customFormat="1" ht="18" customHeight="1">
      <c r="A132" s="955" t="s">
        <v>1522</v>
      </c>
      <c r="B132" s="6239"/>
      <c r="C132" s="6239"/>
      <c r="D132" s="6239"/>
      <c r="E132" s="6239"/>
      <c r="F132" s="6239"/>
      <c r="G132" s="6239"/>
      <c r="H132" s="6239"/>
      <c r="I132" s="6239"/>
      <c r="J132" s="6239"/>
      <c r="K132" s="6239"/>
      <c r="L132" s="6239"/>
      <c r="M132" s="6239"/>
      <c r="N132" s="6239"/>
      <c r="O132" s="6239"/>
      <c r="P132" s="6239"/>
      <c r="Q132" s="6239"/>
      <c r="R132" s="6239"/>
      <c r="AL132" s="6239"/>
      <c r="AM132" s="6239"/>
      <c r="AN132" s="6239"/>
      <c r="AO132" s="6239"/>
      <c r="AP132" s="6239"/>
      <c r="AQ132" s="6239"/>
      <c r="AR132" s="6354"/>
      <c r="AS132" s="6354"/>
      <c r="AT132" s="6354"/>
      <c r="AU132" s="6354"/>
      <c r="AV132" s="6354"/>
      <c r="AW132" s="6354"/>
      <c r="AX132" s="6354"/>
      <c r="AY132" s="6354"/>
      <c r="AZ132" s="6354"/>
      <c r="BA132" s="6354"/>
      <c r="BB132" s="6354"/>
      <c r="BC132" s="6354"/>
      <c r="BD132" s="6354"/>
      <c r="BE132" s="6354"/>
      <c r="BF132" s="6354"/>
      <c r="BG132" s="6354"/>
      <c r="BH132" s="6354"/>
      <c r="BI132" s="6354"/>
      <c r="BJ132" s="6354"/>
      <c r="BK132" s="6354"/>
      <c r="BL132" s="6354"/>
      <c r="BM132" s="6354"/>
      <c r="BN132" s="6354"/>
      <c r="BO132" s="6354"/>
      <c r="BP132" s="6354"/>
      <c r="BQ132" s="6354"/>
      <c r="BV132" s="6239"/>
      <c r="BW132" s="6239"/>
      <c r="BX132" s="6239"/>
      <c r="BY132" s="6239"/>
    </row>
    <row r="133" spans="1:96" ht="16.350000000000001" customHeight="1">
      <c r="A133" s="8242" t="s">
        <v>289</v>
      </c>
      <c r="B133" s="8231" t="s">
        <v>1523</v>
      </c>
      <c r="C133" s="8231"/>
      <c r="D133" s="8231"/>
      <c r="E133" s="8183"/>
      <c r="F133" s="8244" t="s">
        <v>931</v>
      </c>
      <c r="G133" s="8244"/>
      <c r="AB133" s="6511"/>
      <c r="AC133" s="6511"/>
      <c r="AD133" s="6511"/>
      <c r="AH133" s="6511"/>
      <c r="AI133" s="6511"/>
      <c r="AJ133" s="6511"/>
      <c r="AK133" s="6233"/>
      <c r="AL133" s="6233"/>
      <c r="AM133" s="6233"/>
      <c r="AN133" s="6233"/>
      <c r="AO133" s="6233"/>
      <c r="AP133" s="6233"/>
      <c r="AQ133" s="6233"/>
      <c r="AR133" s="6233"/>
      <c r="AS133" s="6233"/>
      <c r="AT133" s="6233"/>
      <c r="AU133" s="6233"/>
      <c r="AV133" s="6233"/>
      <c r="AW133" s="6233"/>
      <c r="AX133" s="6233"/>
      <c r="AY133" s="6233"/>
      <c r="AZ133" s="6233"/>
      <c r="BA133" s="6233"/>
      <c r="BB133" s="6233"/>
      <c r="BC133" s="6233"/>
      <c r="BD133" s="6233"/>
      <c r="BE133" s="6233"/>
      <c r="BF133" s="6233"/>
      <c r="BG133" s="6233"/>
      <c r="BH133" s="6233"/>
      <c r="BI133" s="6233"/>
      <c r="BJ133" s="6233"/>
      <c r="BK133" s="5543"/>
      <c r="BL133" s="5543"/>
      <c r="BM133" s="5543"/>
      <c r="BN133" s="5543"/>
      <c r="BO133" s="5543"/>
      <c r="BP133" s="5543"/>
      <c r="BU133" s="5543"/>
      <c r="BX133" s="5543"/>
      <c r="BY133" s="5543"/>
    </row>
    <row r="134" spans="1:96" ht="21" customHeight="1">
      <c r="A134" s="8243"/>
      <c r="B134" s="6512" t="s">
        <v>1524</v>
      </c>
      <c r="C134" s="5526" t="s">
        <v>1525</v>
      </c>
      <c r="D134" s="6399" t="s">
        <v>1526</v>
      </c>
      <c r="E134" s="6245" t="s">
        <v>1527</v>
      </c>
      <c r="F134" s="6513" t="s">
        <v>528</v>
      </c>
      <c r="G134" s="6514" t="s">
        <v>763</v>
      </c>
      <c r="AB134" s="6511"/>
      <c r="AC134" s="6511"/>
      <c r="AD134" s="6511"/>
      <c r="AH134" s="6511"/>
      <c r="AI134" s="6511"/>
      <c r="AJ134" s="6511"/>
      <c r="AK134" s="6233"/>
      <c r="AL134" s="6233"/>
      <c r="AM134" s="6233"/>
      <c r="AN134" s="6233"/>
      <c r="AO134" s="6233"/>
      <c r="AP134" s="6233"/>
      <c r="AQ134" s="6233"/>
      <c r="AR134" s="6233"/>
      <c r="AS134" s="6233"/>
      <c r="AT134" s="6233"/>
      <c r="AU134" s="6233"/>
      <c r="AV134" s="6233"/>
      <c r="AW134" s="6233"/>
      <c r="AX134" s="6233"/>
      <c r="AY134" s="6233"/>
      <c r="AZ134" s="6233"/>
      <c r="BA134" s="6233"/>
      <c r="BB134" s="6233"/>
      <c r="BC134" s="6233"/>
      <c r="BD134" s="6233"/>
      <c r="BE134" s="6233"/>
      <c r="BF134" s="6233"/>
      <c r="BG134" s="6233"/>
      <c r="BH134" s="6233"/>
      <c r="BI134" s="6233"/>
      <c r="BJ134" s="6233"/>
      <c r="BK134" s="5543"/>
      <c r="BL134" s="5543"/>
      <c r="BM134" s="5543"/>
      <c r="BN134" s="5543"/>
      <c r="BO134" s="5543"/>
      <c r="BP134" s="5543"/>
      <c r="BU134" s="5543"/>
      <c r="BX134" s="5543"/>
      <c r="BY134" s="5543"/>
    </row>
    <row r="135" spans="1:96" ht="15" customHeight="1">
      <c r="A135" s="6515" t="s">
        <v>1519</v>
      </c>
      <c r="B135" s="6412"/>
      <c r="C135" s="943"/>
      <c r="D135" s="958"/>
      <c r="E135" s="6516"/>
      <c r="F135" s="6412"/>
      <c r="G135" s="6296"/>
      <c r="P135" s="6511"/>
      <c r="AB135" s="6511"/>
      <c r="AC135" s="6511"/>
      <c r="AD135" s="6511"/>
      <c r="AF135" s="615"/>
      <c r="AG135" s="615"/>
      <c r="AH135" s="6511"/>
      <c r="AI135" s="6511"/>
      <c r="AJ135" s="6511"/>
      <c r="AK135" s="6233"/>
      <c r="AL135" s="6233"/>
      <c r="AM135" s="6233"/>
      <c r="AN135" s="6233"/>
      <c r="AO135" s="6233"/>
      <c r="AP135" s="6233"/>
      <c r="AQ135" s="6233"/>
      <c r="AR135" s="6233"/>
      <c r="AS135" s="6233"/>
      <c r="AT135" s="6233"/>
      <c r="AU135" s="6233"/>
      <c r="AV135" s="6233"/>
      <c r="AW135" s="6233"/>
      <c r="AX135" s="6233"/>
      <c r="AY135" s="6233"/>
      <c r="AZ135" s="6233"/>
      <c r="BA135" s="6233"/>
      <c r="BB135" s="6233"/>
      <c r="BC135" s="6233"/>
      <c r="BD135" s="6233"/>
      <c r="BE135" s="6233"/>
      <c r="BF135" s="6233"/>
      <c r="BG135" s="6233"/>
      <c r="BH135" s="6233"/>
      <c r="BI135" s="6233"/>
      <c r="BJ135" s="6233"/>
      <c r="BK135" s="5543"/>
      <c r="BL135" s="5543"/>
      <c r="BM135" s="5543"/>
      <c r="BN135" s="5543"/>
      <c r="BO135" s="5543"/>
      <c r="BP135" s="5543"/>
      <c r="BU135" s="5543"/>
      <c r="BX135" s="5543"/>
      <c r="BY135" s="5543"/>
    </row>
    <row r="136" spans="1:96" ht="15" customHeight="1">
      <c r="A136" s="6517" t="s">
        <v>1520</v>
      </c>
      <c r="B136" s="1671"/>
      <c r="C136" s="6518"/>
      <c r="D136" s="6519"/>
      <c r="E136" s="1535"/>
      <c r="F136" s="1530"/>
      <c r="G136" s="1535"/>
      <c r="P136" s="6511"/>
      <c r="AB136" s="6511"/>
      <c r="AC136" s="6511"/>
      <c r="AD136" s="6511"/>
      <c r="AF136" s="615"/>
      <c r="AG136" s="615"/>
      <c r="AH136" s="6511"/>
      <c r="AI136" s="6511"/>
      <c r="AJ136" s="6511"/>
      <c r="AK136" s="6233"/>
      <c r="AL136" s="6233"/>
      <c r="AM136" s="6233"/>
      <c r="AN136" s="6233"/>
      <c r="AO136" s="6233"/>
      <c r="AP136" s="6233"/>
      <c r="AQ136" s="6233"/>
      <c r="AR136" s="6233"/>
      <c r="AS136" s="6233"/>
      <c r="AT136" s="6233"/>
      <c r="AU136" s="6233"/>
      <c r="AV136" s="6233"/>
      <c r="AW136" s="6233"/>
      <c r="AX136" s="6233"/>
      <c r="AY136" s="6233"/>
      <c r="AZ136" s="6233"/>
      <c r="BA136" s="6233"/>
      <c r="BB136" s="6233"/>
      <c r="BC136" s="6233"/>
      <c r="BD136" s="6233"/>
      <c r="BE136" s="6233"/>
      <c r="BF136" s="6233"/>
      <c r="BG136" s="6233"/>
      <c r="BH136" s="6233"/>
      <c r="BI136" s="6233"/>
      <c r="BJ136" s="6233"/>
      <c r="BK136" s="5543"/>
      <c r="BL136" s="5543"/>
      <c r="BM136" s="5543"/>
      <c r="BN136" s="5543"/>
      <c r="BO136" s="5543"/>
      <c r="BP136" s="5543"/>
      <c r="BU136" s="5543"/>
      <c r="BX136" s="5543"/>
      <c r="BY136" s="5543"/>
    </row>
    <row r="137" spans="1:96" ht="15" customHeight="1">
      <c r="A137" s="6520" t="s">
        <v>1521</v>
      </c>
      <c r="B137" s="6504"/>
      <c r="C137" s="952"/>
      <c r="D137" s="952"/>
      <c r="E137" s="6505"/>
      <c r="F137" s="6504"/>
      <c r="G137" s="6505"/>
      <c r="P137" s="6511"/>
      <c r="AB137" s="6511"/>
      <c r="AC137" s="6511"/>
      <c r="AD137" s="6511"/>
      <c r="AF137" s="615"/>
      <c r="AG137" s="615"/>
      <c r="AH137" s="6511"/>
      <c r="AI137" s="6511"/>
      <c r="AJ137" s="6511"/>
      <c r="AK137" s="6233"/>
      <c r="AL137" s="6233"/>
      <c r="AM137" s="6233"/>
      <c r="AN137" s="6233"/>
      <c r="AO137" s="6233"/>
      <c r="AP137" s="6233"/>
      <c r="AQ137" s="6233"/>
      <c r="AR137" s="6233"/>
      <c r="AS137" s="6233"/>
      <c r="AT137" s="6233"/>
      <c r="AU137" s="6233"/>
      <c r="AV137" s="6233"/>
      <c r="AW137" s="6233"/>
      <c r="AX137" s="6233"/>
      <c r="AY137" s="6233"/>
      <c r="AZ137" s="6233"/>
      <c r="BA137" s="6233"/>
      <c r="BB137" s="6233"/>
      <c r="BC137" s="6233"/>
      <c r="BD137" s="6233"/>
      <c r="BE137" s="6233"/>
      <c r="BF137" s="6233"/>
      <c r="BG137" s="6233"/>
      <c r="BH137" s="6233"/>
      <c r="BI137" s="6233"/>
      <c r="BJ137" s="6233"/>
      <c r="BK137" s="5543"/>
      <c r="BL137" s="5543"/>
      <c r="BM137" s="5543"/>
      <c r="BN137" s="5543"/>
      <c r="BO137" s="5543"/>
      <c r="BP137" s="5543"/>
      <c r="BU137" s="5543"/>
      <c r="BX137" s="5543"/>
      <c r="BY137" s="5543"/>
    </row>
    <row r="138" spans="1:96" s="6234" customFormat="1" ht="18" customHeight="1">
      <c r="A138" s="918" t="s">
        <v>1528</v>
      </c>
      <c r="B138" s="918"/>
      <c r="C138" s="918"/>
      <c r="D138" s="918"/>
      <c r="E138" s="918"/>
      <c r="F138" s="918"/>
      <c r="G138" s="918"/>
      <c r="H138" s="918"/>
      <c r="I138" s="918"/>
      <c r="J138" s="918"/>
      <c r="K138" s="918"/>
      <c r="L138" s="918"/>
      <c r="M138" s="918"/>
      <c r="N138" s="918"/>
      <c r="O138" s="918"/>
      <c r="P138" s="918"/>
      <c r="Q138" s="918"/>
      <c r="R138" s="918"/>
      <c r="S138" s="918"/>
      <c r="T138" s="918"/>
      <c r="AJ138" s="6239"/>
      <c r="AK138" s="6239"/>
      <c r="AL138" s="6239"/>
      <c r="AM138" s="6239"/>
      <c r="AN138" s="6239"/>
      <c r="AO138" s="6239"/>
      <c r="AP138" s="6239"/>
      <c r="AQ138" s="6239"/>
      <c r="AR138" s="6239"/>
      <c r="AS138" s="6239"/>
      <c r="AT138" s="6239"/>
      <c r="AU138" s="6239"/>
      <c r="AV138" s="6239"/>
      <c r="AW138" s="6239"/>
      <c r="AX138" s="6239"/>
      <c r="BV138" s="6239"/>
      <c r="BW138" s="6239"/>
      <c r="BX138" s="6239"/>
      <c r="BY138" s="6239"/>
    </row>
    <row r="139" spans="1:96" ht="16.350000000000001" customHeight="1">
      <c r="A139" s="8176" t="s">
        <v>289</v>
      </c>
      <c r="B139" s="8218"/>
      <c r="C139" s="8151" t="s">
        <v>77</v>
      </c>
      <c r="D139" s="8145" t="s">
        <v>1482</v>
      </c>
      <c r="E139" s="8147"/>
      <c r="F139" s="8147"/>
      <c r="G139" s="8147"/>
      <c r="H139" s="8147"/>
      <c r="I139" s="7604"/>
      <c r="J139" s="8143" t="s">
        <v>609</v>
      </c>
      <c r="K139" s="6077"/>
      <c r="L139" s="6238"/>
      <c r="M139" s="6238"/>
      <c r="N139" s="6238"/>
      <c r="O139" s="6238"/>
      <c r="P139" s="6238"/>
      <c r="Q139" s="6238"/>
      <c r="AD139" s="5543"/>
      <c r="AE139" s="5543"/>
      <c r="AF139" s="5543"/>
      <c r="AG139" s="5543"/>
      <c r="AH139" s="5543"/>
      <c r="AI139" s="5543"/>
      <c r="AJ139" s="5543"/>
      <c r="AK139" s="5543"/>
      <c r="AL139" s="5543"/>
      <c r="AM139" s="5543"/>
      <c r="AN139" s="5543"/>
      <c r="AO139" s="5543"/>
      <c r="AP139" s="5543"/>
      <c r="AQ139" s="5543"/>
      <c r="AR139" s="5543"/>
    </row>
    <row r="140" spans="1:96" ht="16.350000000000001" customHeight="1">
      <c r="A140" s="8178"/>
      <c r="B140" s="8219"/>
      <c r="C140" s="8153"/>
      <c r="D140" s="6280" t="s">
        <v>94</v>
      </c>
      <c r="E140" s="6399" t="s">
        <v>44</v>
      </c>
      <c r="F140" s="6399" t="s">
        <v>45</v>
      </c>
      <c r="G140" s="6399" t="s">
        <v>1505</v>
      </c>
      <c r="H140" s="6399" t="s">
        <v>1506</v>
      </c>
      <c r="I140" s="6142" t="s">
        <v>1507</v>
      </c>
      <c r="J140" s="8144"/>
      <c r="K140" s="6077"/>
      <c r="L140" s="6238"/>
      <c r="M140" s="6238"/>
      <c r="N140" s="6238"/>
      <c r="O140" s="6238"/>
      <c r="P140" s="6238"/>
      <c r="Q140" s="6238"/>
    </row>
    <row r="141" spans="1:96" ht="15" customHeight="1">
      <c r="A141" s="8215" t="s">
        <v>1529</v>
      </c>
      <c r="B141" s="6521" t="s">
        <v>1530</v>
      </c>
      <c r="C141" s="6522">
        <f>SUM(D141:I141)</f>
        <v>0</v>
      </c>
      <c r="D141" s="6373"/>
      <c r="E141" s="6207"/>
      <c r="F141" s="6207"/>
      <c r="G141" s="6207"/>
      <c r="H141" s="6207"/>
      <c r="I141" s="5869"/>
      <c r="J141" s="6359"/>
      <c r="K141" s="6365" t="str">
        <f>CA141</f>
        <v/>
      </c>
      <c r="L141" s="6263"/>
      <c r="M141" s="6263"/>
      <c r="N141" s="6263"/>
      <c r="O141" s="6263"/>
      <c r="P141" s="6263"/>
      <c r="Q141" s="6263"/>
      <c r="R141" s="6263"/>
      <c r="S141" s="6263"/>
      <c r="T141" s="6263"/>
      <c r="U141" s="6263"/>
      <c r="V141" s="6263"/>
      <c r="W141" s="5543"/>
      <c r="X141" s="5543"/>
      <c r="Y141" s="5543"/>
      <c r="CA141" s="6264" t="str">
        <f>IF(AND($C141&gt;0,J141="")," *No olvide digitar la variable "&amp;J$139&amp;""&amp;". Digite CERO si no tiene",IF(J141&gt;$C141," *La variable "&amp;J$139&amp;""&amp;" No puede ser mayor al Total.",""))</f>
        <v/>
      </c>
      <c r="CM141" s="6265">
        <f>IF(AND($C141&gt;0,J141=""),1,IF(J141&gt;$C141,1,0))</f>
        <v>0</v>
      </c>
    </row>
    <row r="142" spans="1:96" ht="15" customHeight="1">
      <c r="A142" s="8240"/>
      <c r="B142" s="5536" t="s">
        <v>1531</v>
      </c>
      <c r="C142" s="1639">
        <f>SUM(D142:I142)</f>
        <v>0</v>
      </c>
      <c r="D142" s="5854"/>
      <c r="E142" s="6219"/>
      <c r="F142" s="6219"/>
      <c r="G142" s="6219"/>
      <c r="H142" s="6219"/>
      <c r="I142" s="5858"/>
      <c r="J142" s="5855"/>
      <c r="K142" s="6365" t="str">
        <f>CA142</f>
        <v/>
      </c>
      <c r="L142" s="6263"/>
      <c r="M142" s="6263"/>
      <c r="N142" s="6263"/>
      <c r="O142" s="6263"/>
      <c r="P142" s="6263"/>
      <c r="Q142" s="6263"/>
      <c r="R142" s="6263"/>
      <c r="S142" s="6263"/>
      <c r="T142" s="6263"/>
      <c r="U142" s="6263"/>
      <c r="V142" s="6263"/>
      <c r="W142" s="5543"/>
      <c r="X142" s="5543"/>
      <c r="Y142" s="5543"/>
      <c r="CA142" s="6264" t="str">
        <f>IF(AND($C142&gt;0,J142="")," * No olvide digitar la variable "&amp;J$139&amp;""&amp;". Digite CERO si no tiene",IF(J142&gt;$C142," * La variable "&amp;J$139&amp;""&amp;" No puede ser mayor al Total.",""))</f>
        <v/>
      </c>
      <c r="CM142" s="6265">
        <f>IF(AND($C142&gt;0,J142=""),1,IF(J142&gt;$C142,1,0))</f>
        <v>0</v>
      </c>
    </row>
    <row r="143" spans="1:96" s="6234" customFormat="1" ht="18" customHeight="1">
      <c r="A143" s="918" t="s">
        <v>1532</v>
      </c>
      <c r="B143" s="918"/>
      <c r="C143" s="918"/>
      <c r="D143" s="918"/>
      <c r="E143" s="918"/>
      <c r="F143" s="918"/>
      <c r="G143" s="918"/>
      <c r="H143" s="918"/>
      <c r="I143" s="918"/>
      <c r="J143" s="918"/>
      <c r="K143" s="918"/>
      <c r="L143" s="918"/>
      <c r="M143" s="918"/>
      <c r="N143" s="918"/>
      <c r="Q143" s="6239"/>
      <c r="R143" s="6239"/>
      <c r="S143" s="6239"/>
      <c r="T143" s="6239"/>
      <c r="U143" s="6239"/>
      <c r="V143" s="6239"/>
      <c r="W143" s="6239"/>
      <c r="X143" s="6239"/>
      <c r="Y143" s="6239"/>
      <c r="Z143" s="6239"/>
      <c r="AA143" s="6239"/>
      <c r="AB143" s="6239"/>
      <c r="AC143" s="6239"/>
      <c r="AD143" s="6239"/>
      <c r="AE143" s="6239"/>
      <c r="BV143" s="6239"/>
      <c r="BW143" s="6239"/>
      <c r="BX143" s="6354"/>
      <c r="BY143" s="6354"/>
    </row>
    <row r="144" spans="1:96" ht="16.350000000000001" customHeight="1">
      <c r="A144" s="8241" t="s">
        <v>724</v>
      </c>
      <c r="B144" s="8241" t="s">
        <v>1533</v>
      </c>
      <c r="C144" s="6077"/>
      <c r="D144" s="983"/>
      <c r="E144" s="6077"/>
      <c r="F144" s="6077"/>
      <c r="G144" s="6077"/>
      <c r="H144" s="6077"/>
      <c r="I144" s="6077"/>
      <c r="J144" s="6077"/>
      <c r="K144" s="6077"/>
      <c r="L144" s="6077"/>
      <c r="M144" s="6077"/>
      <c r="N144" s="6077"/>
      <c r="O144" s="6077"/>
      <c r="P144" s="6077"/>
      <c r="Q144" s="6077"/>
      <c r="R144" s="6077"/>
      <c r="S144" s="6077"/>
      <c r="T144" s="6077"/>
      <c r="U144" s="6077"/>
      <c r="V144" s="6077"/>
      <c r="W144" s="6077"/>
    </row>
    <row r="145" spans="1:77" ht="16.350000000000001" customHeight="1">
      <c r="A145" s="7491"/>
      <c r="B145" s="7491"/>
      <c r="C145" s="6077"/>
      <c r="D145" s="983"/>
      <c r="E145" s="6077"/>
      <c r="F145" s="6077"/>
      <c r="G145" s="6077"/>
      <c r="H145" s="6077"/>
      <c r="I145" s="6077"/>
      <c r="J145" s="6077"/>
      <c r="K145" s="6077"/>
      <c r="L145" s="6077"/>
      <c r="M145" s="6077"/>
      <c r="N145" s="6077"/>
      <c r="O145" s="6077"/>
      <c r="P145" s="6077"/>
      <c r="Q145" s="6077"/>
      <c r="R145" s="6077"/>
      <c r="S145" s="6077"/>
      <c r="T145" s="6077"/>
      <c r="U145" s="6077"/>
      <c r="V145" s="6077"/>
      <c r="W145" s="6077"/>
    </row>
    <row r="146" spans="1:77" ht="15" customHeight="1">
      <c r="A146" s="6524" t="s">
        <v>1534</v>
      </c>
      <c r="B146" s="6525"/>
      <c r="C146" s="6403"/>
      <c r="D146" s="6077"/>
      <c r="E146" s="6077"/>
      <c r="F146" s="6077"/>
      <c r="G146" s="6077"/>
      <c r="H146" s="6077"/>
      <c r="I146" s="6077"/>
      <c r="J146" s="6077"/>
      <c r="K146" s="6077"/>
      <c r="L146" s="6077"/>
      <c r="M146" s="6077"/>
      <c r="N146" s="6077"/>
      <c r="O146" s="6077"/>
      <c r="P146" s="6077"/>
      <c r="Q146" s="6077"/>
      <c r="R146" s="6077"/>
      <c r="S146" s="6077"/>
      <c r="T146" s="6077"/>
      <c r="U146" s="6077"/>
      <c r="V146" s="6077"/>
      <c r="W146" s="6077"/>
    </row>
    <row r="147" spans="1:77" ht="15" customHeight="1">
      <c r="A147" s="6526" t="s">
        <v>1535</v>
      </c>
      <c r="B147" s="5933"/>
      <c r="C147" s="6403"/>
      <c r="D147" s="6077"/>
      <c r="E147" s="6077"/>
      <c r="F147" s="6077"/>
      <c r="G147" s="6077"/>
      <c r="H147" s="6077"/>
      <c r="I147" s="6077"/>
      <c r="J147" s="6077"/>
      <c r="K147" s="6077"/>
      <c r="L147" s="6077"/>
      <c r="M147" s="6077"/>
      <c r="N147" s="6077"/>
      <c r="O147" s="6077"/>
      <c r="P147" s="6077"/>
      <c r="Q147" s="6077"/>
      <c r="R147" s="6077"/>
      <c r="S147" s="6077"/>
      <c r="T147" s="6077"/>
      <c r="U147" s="6077"/>
      <c r="V147" s="6077"/>
      <c r="W147" s="6077"/>
    </row>
    <row r="148" spans="1:77" ht="15" customHeight="1">
      <c r="A148" s="6526" t="s">
        <v>729</v>
      </c>
      <c r="B148" s="5933"/>
      <c r="C148" s="6403"/>
      <c r="D148" s="6077"/>
      <c r="E148" s="6077"/>
      <c r="F148" s="6077"/>
      <c r="G148" s="6077"/>
      <c r="H148" s="6077"/>
      <c r="I148" s="6077"/>
      <c r="J148" s="6077"/>
      <c r="K148" s="6077"/>
      <c r="L148" s="6077"/>
      <c r="M148" s="6077"/>
      <c r="N148" s="6077"/>
      <c r="O148" s="6077"/>
      <c r="P148" s="6077"/>
      <c r="Q148" s="6077"/>
      <c r="R148" s="6077"/>
      <c r="S148" s="6077"/>
      <c r="T148" s="6077"/>
      <c r="U148" s="6077"/>
      <c r="V148" s="6077"/>
      <c r="W148" s="6077"/>
    </row>
    <row r="149" spans="1:77" ht="15" customHeight="1">
      <c r="A149" s="6526" t="s">
        <v>731</v>
      </c>
      <c r="B149" s="5933"/>
      <c r="C149" s="6403"/>
      <c r="D149" s="6077"/>
      <c r="E149" s="6077"/>
      <c r="F149" s="6077"/>
      <c r="G149" s="6077"/>
      <c r="H149" s="6077"/>
      <c r="I149" s="6077"/>
      <c r="J149" s="6077"/>
      <c r="K149" s="6077"/>
      <c r="L149" s="6077"/>
      <c r="M149" s="6077"/>
      <c r="N149" s="6077"/>
      <c r="O149" s="6077"/>
      <c r="P149" s="6077"/>
      <c r="Q149" s="6077"/>
      <c r="R149" s="6077"/>
      <c r="S149" s="6077"/>
      <c r="T149" s="6077"/>
      <c r="U149" s="6077"/>
      <c r="V149" s="6077"/>
      <c r="W149" s="6077"/>
    </row>
    <row r="150" spans="1:77" ht="15" customHeight="1">
      <c r="A150" s="6526" t="s">
        <v>1536</v>
      </c>
      <c r="B150" s="5933"/>
      <c r="C150" s="6403"/>
      <c r="D150" s="6077"/>
      <c r="E150" s="6077"/>
      <c r="F150" s="6077"/>
      <c r="G150" s="6077"/>
      <c r="H150" s="6077"/>
      <c r="I150" s="6077"/>
      <c r="J150" s="6077"/>
      <c r="K150" s="6077"/>
      <c r="L150" s="6077"/>
      <c r="M150" s="6077"/>
      <c r="N150" s="6077"/>
      <c r="O150" s="6077"/>
      <c r="P150" s="6077"/>
      <c r="Q150" s="6077"/>
      <c r="R150" s="6077"/>
      <c r="S150" s="6077"/>
      <c r="T150" s="6077"/>
      <c r="U150" s="6077"/>
      <c r="V150" s="6077"/>
      <c r="W150" s="6077"/>
    </row>
    <row r="151" spans="1:77" ht="15" customHeight="1">
      <c r="A151" s="6527" t="s">
        <v>1537</v>
      </c>
      <c r="B151" s="5998"/>
      <c r="C151" s="6403"/>
      <c r="D151" s="6077"/>
      <c r="E151" s="6077"/>
      <c r="F151" s="6077"/>
      <c r="G151" s="6077"/>
      <c r="H151" s="6077"/>
      <c r="I151" s="6077"/>
      <c r="J151" s="6077"/>
      <c r="K151" s="6077"/>
      <c r="L151" s="6077"/>
      <c r="M151" s="6077"/>
      <c r="N151" s="6077"/>
      <c r="O151" s="6077"/>
      <c r="P151" s="6077"/>
      <c r="Q151" s="6077"/>
      <c r="R151" s="6077"/>
      <c r="S151" s="6077"/>
      <c r="T151" s="6077"/>
      <c r="U151" s="6077"/>
      <c r="V151" s="6077"/>
      <c r="W151" s="6077"/>
    </row>
    <row r="152" spans="1:77" ht="15" customHeight="1">
      <c r="A152" s="6527" t="s">
        <v>1538</v>
      </c>
      <c r="B152" s="5998"/>
      <c r="C152" s="6403"/>
      <c r="D152" s="6077"/>
      <c r="E152" s="6077"/>
      <c r="F152" s="6077"/>
      <c r="G152" s="6077"/>
      <c r="H152" s="6077"/>
      <c r="I152" s="6077"/>
      <c r="J152" s="6077"/>
      <c r="K152" s="6077"/>
      <c r="L152" s="6077"/>
      <c r="M152" s="6077"/>
      <c r="N152" s="6077"/>
      <c r="O152" s="6077"/>
      <c r="P152" s="6077"/>
      <c r="Q152" s="6077"/>
      <c r="R152" s="6077"/>
      <c r="S152" s="6077"/>
      <c r="T152" s="6077"/>
      <c r="U152" s="6077"/>
      <c r="V152" s="6077"/>
      <c r="W152" s="6077"/>
    </row>
    <row r="153" spans="1:77" ht="15" customHeight="1">
      <c r="A153" s="6527" t="s">
        <v>1539</v>
      </c>
      <c r="B153" s="5933"/>
      <c r="C153" s="6403"/>
      <c r="D153" s="6077"/>
      <c r="E153" s="6077"/>
      <c r="F153" s="6077"/>
      <c r="G153" s="6077"/>
      <c r="H153" s="6077"/>
      <c r="I153" s="6077"/>
      <c r="J153" s="6077"/>
      <c r="K153" s="6077"/>
      <c r="L153" s="6077"/>
      <c r="M153" s="6077"/>
      <c r="N153" s="6077"/>
      <c r="O153" s="6077"/>
      <c r="P153" s="6077"/>
      <c r="Q153" s="6077"/>
      <c r="R153" s="6077"/>
      <c r="S153" s="6077"/>
      <c r="T153" s="6077"/>
      <c r="U153" s="6077"/>
      <c r="V153" s="6077"/>
      <c r="W153" s="6077"/>
    </row>
    <row r="154" spans="1:77" ht="15" customHeight="1">
      <c r="A154" s="6527" t="s">
        <v>1540</v>
      </c>
      <c r="B154" s="5998"/>
      <c r="C154" s="6403"/>
      <c r="D154" s="6077"/>
      <c r="E154" s="6077"/>
      <c r="F154" s="6077"/>
      <c r="G154" s="6077"/>
      <c r="H154" s="6077"/>
      <c r="I154" s="6077"/>
      <c r="J154" s="6077"/>
      <c r="K154" s="6077"/>
      <c r="L154" s="6077"/>
      <c r="M154" s="6077"/>
      <c r="N154" s="6077"/>
      <c r="O154" s="6077"/>
      <c r="P154" s="6077"/>
      <c r="Q154" s="6077"/>
      <c r="R154" s="6077"/>
      <c r="S154" s="6077"/>
      <c r="T154" s="6077"/>
      <c r="U154" s="6077"/>
      <c r="V154" s="6077"/>
      <c r="W154" s="6077"/>
      <c r="BX154" s="5543"/>
      <c r="BY154" s="5543"/>
    </row>
    <row r="155" spans="1:77" ht="15" customHeight="1">
      <c r="A155" s="5535" t="s">
        <v>1541</v>
      </c>
      <c r="B155" s="6154"/>
      <c r="C155" s="6403"/>
      <c r="D155" s="6077"/>
      <c r="E155" s="6077"/>
      <c r="F155" s="6077"/>
      <c r="G155" s="6077"/>
      <c r="H155" s="6077"/>
      <c r="I155" s="6077"/>
      <c r="J155" s="6077"/>
      <c r="K155" s="6077"/>
      <c r="L155" s="6077"/>
      <c r="M155" s="6077"/>
      <c r="N155" s="6077"/>
      <c r="O155" s="6077"/>
      <c r="P155" s="6077"/>
      <c r="Q155" s="6077"/>
      <c r="R155" s="6077"/>
      <c r="S155" s="6077"/>
      <c r="T155" s="6077"/>
      <c r="U155" s="6077"/>
      <c r="V155" s="6077"/>
      <c r="W155" s="6077"/>
    </row>
    <row r="156" spans="1:77" ht="15" customHeight="1">
      <c r="A156" s="1771" t="s">
        <v>1542</v>
      </c>
      <c r="B156" s="6154"/>
      <c r="C156" s="6403"/>
      <c r="D156" s="6077"/>
      <c r="E156" s="6077"/>
      <c r="F156" s="6077"/>
      <c r="G156" s="956"/>
      <c r="H156" s="956"/>
      <c r="I156" s="956"/>
      <c r="J156" s="956"/>
      <c r="K156" s="956"/>
      <c r="L156" s="956"/>
      <c r="M156" s="956"/>
      <c r="N156" s="956"/>
      <c r="O156" s="956"/>
      <c r="P156" s="956"/>
      <c r="Q156" s="956"/>
      <c r="R156" s="956"/>
      <c r="S156" s="956"/>
      <c r="T156" s="956"/>
      <c r="U156" s="956"/>
      <c r="V156" s="956"/>
      <c r="W156" s="6077"/>
    </row>
    <row r="157" spans="1:77" ht="15" customHeight="1">
      <c r="A157" s="1771" t="s">
        <v>1543</v>
      </c>
      <c r="B157" s="6154"/>
      <c r="C157" s="6403"/>
      <c r="D157" s="6077"/>
      <c r="E157" s="6077"/>
      <c r="F157" s="6077"/>
      <c r="G157" s="956"/>
      <c r="H157" s="956"/>
      <c r="I157" s="956"/>
      <c r="J157" s="956"/>
      <c r="K157" s="956"/>
      <c r="L157" s="956"/>
      <c r="M157" s="956"/>
      <c r="N157" s="956"/>
      <c r="O157" s="956"/>
      <c r="P157" s="956"/>
      <c r="Q157" s="956"/>
      <c r="R157" s="956"/>
      <c r="S157" s="956"/>
      <c r="T157" s="956"/>
      <c r="U157" s="956"/>
      <c r="V157" s="956"/>
      <c r="W157" s="6077"/>
    </row>
    <row r="158" spans="1:77" ht="26.25" customHeight="1">
      <c r="A158" s="6528" t="s">
        <v>77</v>
      </c>
      <c r="B158" s="6405">
        <f>SUM(B146:B157)</f>
        <v>0</v>
      </c>
      <c r="C158" s="6077"/>
      <c r="D158" s="6077"/>
      <c r="E158" s="6077"/>
      <c r="F158" s="6077"/>
      <c r="G158" s="956"/>
      <c r="H158" s="956"/>
      <c r="I158" s="956"/>
      <c r="J158" s="956"/>
      <c r="K158" s="956"/>
      <c r="L158" s="956"/>
      <c r="M158" s="956"/>
      <c r="N158" s="956"/>
      <c r="O158" s="956"/>
      <c r="P158" s="956"/>
      <c r="Q158" s="956"/>
      <c r="R158" s="956"/>
      <c r="S158" s="956"/>
      <c r="T158" s="956"/>
      <c r="U158" s="956"/>
      <c r="V158" s="956"/>
      <c r="W158" s="6077"/>
      <c r="BW158" s="6233"/>
    </row>
    <row r="159" spans="1:77" s="6234" customFormat="1" ht="18" customHeight="1">
      <c r="A159" s="992" t="s">
        <v>4434</v>
      </c>
      <c r="B159" s="918"/>
      <c r="C159" s="918"/>
      <c r="BV159" s="6239"/>
      <c r="BW159" s="6239"/>
      <c r="BX159" s="6354"/>
      <c r="BY159" s="6354"/>
    </row>
    <row r="160" spans="1:77" ht="24" customHeight="1">
      <c r="A160" s="8145" t="s">
        <v>1544</v>
      </c>
      <c r="B160" s="8164"/>
      <c r="C160" s="6243" t="s">
        <v>1545</v>
      </c>
      <c r="D160" s="6243" t="s">
        <v>1546</v>
      </c>
      <c r="BV160" s="6233"/>
      <c r="BW160" s="6233"/>
    </row>
    <row r="161" spans="1:95" ht="21">
      <c r="A161" s="6529" t="s">
        <v>4435</v>
      </c>
      <c r="B161" s="6201" t="s">
        <v>1547</v>
      </c>
      <c r="C161" s="6530"/>
      <c r="D161" s="6530"/>
      <c r="BV161" s="6233"/>
      <c r="BW161" s="6233"/>
    </row>
    <row r="162" spans="1:95" s="6234" customFormat="1" ht="18" customHeight="1">
      <c r="A162" s="918" t="s">
        <v>1548</v>
      </c>
      <c r="B162" s="918"/>
      <c r="C162" s="918"/>
      <c r="D162" s="918"/>
      <c r="E162" s="918"/>
      <c r="F162" s="918"/>
      <c r="G162" s="955"/>
      <c r="H162" s="955"/>
      <c r="I162" s="955"/>
      <c r="J162" s="955"/>
      <c r="K162" s="955"/>
      <c r="L162" s="955"/>
      <c r="M162" s="6239"/>
      <c r="BV162" s="6239"/>
      <c r="BW162" s="6239"/>
      <c r="BX162" s="6354"/>
      <c r="BY162" s="6354"/>
    </row>
    <row r="163" spans="1:95" ht="24" customHeight="1">
      <c r="A163" s="8176" t="s">
        <v>1544</v>
      </c>
      <c r="B163" s="8218"/>
      <c r="C163" s="8182" t="s">
        <v>1549</v>
      </c>
      <c r="D163" s="8231"/>
      <c r="E163" s="8183"/>
      <c r="F163" s="8235" t="s">
        <v>609</v>
      </c>
      <c r="G163" s="8237" t="s">
        <v>1550</v>
      </c>
      <c r="H163" s="8147"/>
      <c r="I163" s="8164"/>
      <c r="J163" s="8145" t="s">
        <v>1551</v>
      </c>
      <c r="K163" s="8147"/>
      <c r="L163" s="8164"/>
      <c r="M163" s="8238" t="s">
        <v>4423</v>
      </c>
      <c r="N163" s="8237"/>
      <c r="O163" s="8239"/>
      <c r="BS163" s="5543"/>
      <c r="BT163" s="6233"/>
      <c r="BU163" s="6233"/>
      <c r="BV163" s="6233"/>
      <c r="BW163" s="5542"/>
      <c r="BX163" s="6234"/>
      <c r="BY163" s="6234"/>
      <c r="BZ163" s="6234"/>
      <c r="CO163" s="5542"/>
      <c r="CP163" s="5542"/>
      <c r="CQ163" s="5542"/>
    </row>
    <row r="164" spans="1:95" ht="35.25" customHeight="1">
      <c r="A164" s="8178"/>
      <c r="B164" s="8219"/>
      <c r="C164" s="6241" t="s">
        <v>77</v>
      </c>
      <c r="D164" s="6248" t="s">
        <v>1552</v>
      </c>
      <c r="E164" s="6242" t="s">
        <v>1553</v>
      </c>
      <c r="F164" s="8236"/>
      <c r="G164" s="7101" t="s">
        <v>1554</v>
      </c>
      <c r="H164" s="6252" t="s">
        <v>4429</v>
      </c>
      <c r="I164" s="6242" t="s">
        <v>4430</v>
      </c>
      <c r="J164" s="6248" t="s">
        <v>1554</v>
      </c>
      <c r="K164" s="6252" t="s">
        <v>4431</v>
      </c>
      <c r="L164" s="6242" t="s">
        <v>4430</v>
      </c>
      <c r="M164" s="6248" t="s">
        <v>4424</v>
      </c>
      <c r="N164" s="6252" t="s">
        <v>4425</v>
      </c>
      <c r="O164" s="6242" t="s">
        <v>4426</v>
      </c>
      <c r="BS164" s="5543"/>
      <c r="BT164" s="6233"/>
      <c r="BU164" s="6233"/>
      <c r="BV164" s="6233"/>
      <c r="BW164" s="5542"/>
      <c r="BX164" s="6234"/>
      <c r="BY164" s="6234"/>
      <c r="BZ164" s="6234"/>
      <c r="CO164" s="5542"/>
      <c r="CP164" s="5542"/>
      <c r="CQ164" s="5542"/>
    </row>
    <row r="165" spans="1:95" ht="15" customHeight="1">
      <c r="A165" s="8215" t="s">
        <v>1555</v>
      </c>
      <c r="B165" s="6532" t="s">
        <v>1556</v>
      </c>
      <c r="C165" s="6522">
        <f>SUM(D165+E165)</f>
        <v>0</v>
      </c>
      <c r="D165" s="6373"/>
      <c r="E165" s="6359"/>
      <c r="F165" s="7102"/>
      <c r="G165" s="5867"/>
      <c r="H165" s="6533"/>
      <c r="I165" s="6359"/>
      <c r="J165" s="6373"/>
      <c r="K165" s="6533"/>
      <c r="L165" s="6359"/>
      <c r="M165" s="6373"/>
      <c r="N165" s="6533"/>
      <c r="O165" s="6359"/>
      <c r="BS165" s="5543"/>
      <c r="BT165" s="6233"/>
      <c r="BU165" s="6233"/>
      <c r="BV165" s="6233"/>
      <c r="BW165" s="5542"/>
      <c r="BX165" s="6234"/>
      <c r="BY165" s="6234"/>
      <c r="BZ165" s="6234"/>
      <c r="CO165" s="5542"/>
      <c r="CP165" s="5542"/>
      <c r="CQ165" s="5542"/>
    </row>
    <row r="166" spans="1:95" ht="15" customHeight="1">
      <c r="A166" s="8240"/>
      <c r="B166" s="6534" t="s">
        <v>1557</v>
      </c>
      <c r="C166" s="6535">
        <f>SUM(D166+E166)</f>
        <v>0</v>
      </c>
      <c r="D166" s="6338"/>
      <c r="E166" s="6339"/>
      <c r="F166" s="7103"/>
      <c r="G166" s="7100"/>
      <c r="H166" s="6340"/>
      <c r="I166" s="6339"/>
      <c r="J166" s="6338"/>
      <c r="K166" s="6340"/>
      <c r="L166" s="6339"/>
      <c r="M166" s="6338"/>
      <c r="N166" s="6340"/>
      <c r="O166" s="6339"/>
      <c r="BS166" s="5543"/>
      <c r="BT166" s="6233"/>
      <c r="BU166" s="6233"/>
      <c r="BV166" s="6233"/>
      <c r="BW166" s="5542"/>
      <c r="BX166" s="6234"/>
      <c r="BY166" s="6234"/>
      <c r="BZ166" s="6234"/>
      <c r="CO166" s="5542"/>
      <c r="CP166" s="5542"/>
      <c r="CQ166" s="5542"/>
    </row>
    <row r="167" spans="1:95" s="6234" customFormat="1" ht="18" customHeight="1">
      <c r="A167" s="992" t="s">
        <v>1558</v>
      </c>
      <c r="BV167" s="6239"/>
      <c r="BW167" s="6239"/>
      <c r="BX167" s="6354"/>
      <c r="BY167" s="6354"/>
    </row>
    <row r="168" spans="1:95" ht="28.15" customHeight="1">
      <c r="A168" s="8182" t="s">
        <v>280</v>
      </c>
      <c r="B168" s="8183"/>
      <c r="C168" s="6243" t="s">
        <v>931</v>
      </c>
      <c r="D168" s="7104" t="s">
        <v>609</v>
      </c>
      <c r="E168" s="6531" t="s">
        <v>1559</v>
      </c>
      <c r="F168" s="6245" t="s">
        <v>603</v>
      </c>
      <c r="G168" s="956"/>
    </row>
    <row r="169" spans="1:95" ht="15" customHeight="1">
      <c r="A169" s="8215" t="s">
        <v>1560</v>
      </c>
      <c r="B169" s="6411" t="s">
        <v>1561</v>
      </c>
      <c r="C169" s="6525"/>
      <c r="D169" s="7102"/>
      <c r="E169" s="6537"/>
      <c r="F169" s="6538"/>
      <c r="G169" s="6365"/>
    </row>
    <row r="170" spans="1:95" ht="15" customHeight="1">
      <c r="A170" s="8240"/>
      <c r="B170" s="1504" t="s">
        <v>901</v>
      </c>
      <c r="C170" s="6536"/>
      <c r="D170" s="7103"/>
      <c r="E170" s="6539"/>
      <c r="F170" s="6540"/>
      <c r="G170" s="6365"/>
    </row>
    <row r="171" spans="1:95" ht="15" customHeight="1">
      <c r="A171" s="5522" t="s">
        <v>1562</v>
      </c>
      <c r="B171" s="5522" t="s">
        <v>1561</v>
      </c>
      <c r="C171" s="6530"/>
      <c r="D171" s="7105"/>
      <c r="E171" s="6542"/>
      <c r="F171" s="6543"/>
      <c r="G171" s="6365"/>
    </row>
    <row r="172" spans="1:95" ht="15" customHeight="1">
      <c r="A172" s="8215" t="s">
        <v>1563</v>
      </c>
      <c r="B172" s="6411" t="s">
        <v>604</v>
      </c>
      <c r="C172" s="6525"/>
      <c r="D172" s="7102"/>
      <c r="E172" s="6260"/>
      <c r="F172" s="6538"/>
      <c r="G172" s="6365"/>
    </row>
    <row r="173" spans="1:95" ht="15" customHeight="1">
      <c r="A173" s="8216"/>
      <c r="B173" s="1527" t="s">
        <v>1564</v>
      </c>
      <c r="C173" s="5933"/>
      <c r="D173" s="7106"/>
      <c r="E173" s="6002"/>
      <c r="F173" s="6002"/>
      <c r="G173" s="6365"/>
    </row>
    <row r="174" spans="1:95" ht="15" customHeight="1">
      <c r="A174" s="8240"/>
      <c r="B174" s="1504" t="s">
        <v>1565</v>
      </c>
      <c r="C174" s="6536"/>
      <c r="D174" s="7103"/>
      <c r="E174" s="6544"/>
      <c r="F174" s="6339"/>
      <c r="G174" s="6365"/>
    </row>
    <row r="175" spans="1:95" s="6234" customFormat="1" ht="18" customHeight="1">
      <c r="A175" s="6545" t="s">
        <v>1566</v>
      </c>
      <c r="B175" s="918"/>
      <c r="C175" s="918"/>
      <c r="D175" s="918"/>
      <c r="E175" s="918"/>
      <c r="F175" s="918"/>
      <c r="G175" s="918"/>
      <c r="H175" s="918"/>
      <c r="I175" s="918"/>
      <c r="BV175" s="6239"/>
      <c r="BW175" s="6239"/>
      <c r="BX175" s="6354"/>
      <c r="BY175" s="6354"/>
    </row>
    <row r="176" spans="1:95">
      <c r="A176" s="8176" t="s">
        <v>1544</v>
      </c>
      <c r="B176" s="8218"/>
      <c r="C176" s="8182" t="s">
        <v>1567</v>
      </c>
      <c r="D176" s="8231"/>
      <c r="E176" s="8231"/>
      <c r="F176" s="8245" t="s">
        <v>609</v>
      </c>
      <c r="G176" s="8239" t="s">
        <v>1559</v>
      </c>
      <c r="H176" s="8164" t="s">
        <v>603</v>
      </c>
      <c r="BW176" s="6233"/>
    </row>
    <row r="177" spans="1:77">
      <c r="A177" s="8178"/>
      <c r="B177" s="8219"/>
      <c r="C177" s="6241" t="s">
        <v>1568</v>
      </c>
      <c r="D177" s="6280" t="s">
        <v>1560</v>
      </c>
      <c r="E177" s="6245" t="s">
        <v>1569</v>
      </c>
      <c r="F177" s="8245"/>
      <c r="G177" s="8239"/>
      <c r="H177" s="8164"/>
      <c r="BW177" s="6233"/>
    </row>
    <row r="178" spans="1:77" ht="15.6" customHeight="1">
      <c r="A178" s="8267" t="s">
        <v>1570</v>
      </c>
      <c r="B178" s="6546" t="s">
        <v>1565</v>
      </c>
      <c r="C178" s="6522">
        <f t="shared" ref="C178:C183" si="60">SUM(D178:E178)</f>
        <v>0</v>
      </c>
      <c r="D178" s="6373"/>
      <c r="E178" s="6359"/>
      <c r="F178" s="7102"/>
      <c r="G178" s="6260"/>
      <c r="H178" s="6359"/>
      <c r="I178" s="6511"/>
      <c r="BW178" s="6233"/>
    </row>
    <row r="179" spans="1:77" ht="15.6" customHeight="1">
      <c r="A179" s="7187"/>
      <c r="B179" s="1571" t="s">
        <v>604</v>
      </c>
      <c r="C179" s="1637">
        <f t="shared" si="60"/>
        <v>0</v>
      </c>
      <c r="D179" s="5814"/>
      <c r="E179" s="5815"/>
      <c r="F179" s="6921"/>
      <c r="G179" s="6547"/>
      <c r="H179" s="5815"/>
      <c r="I179" s="6511"/>
      <c r="BW179" s="6233"/>
    </row>
    <row r="180" spans="1:77" ht="15.6" customHeight="1">
      <c r="A180" s="7457"/>
      <c r="B180" s="6534" t="s">
        <v>1564</v>
      </c>
      <c r="C180" s="1639">
        <f t="shared" si="60"/>
        <v>0</v>
      </c>
      <c r="D180" s="6338"/>
      <c r="E180" s="6339"/>
      <c r="F180" s="7103"/>
      <c r="G180" s="6544"/>
      <c r="H180" s="6339"/>
      <c r="I180" s="6511"/>
      <c r="BW180" s="6233"/>
    </row>
    <row r="181" spans="1:77" ht="18.600000000000001" customHeight="1">
      <c r="A181" s="8215" t="s">
        <v>1571</v>
      </c>
      <c r="B181" s="6546" t="s">
        <v>1565</v>
      </c>
      <c r="C181" s="6522">
        <f t="shared" si="60"/>
        <v>0</v>
      </c>
      <c r="D181" s="6373"/>
      <c r="E181" s="6359"/>
      <c r="F181" s="7102"/>
      <c r="G181" s="6260"/>
      <c r="H181" s="6359"/>
      <c r="I181" s="6511"/>
      <c r="BW181" s="6233"/>
    </row>
    <row r="182" spans="1:77" ht="20.45" customHeight="1">
      <c r="A182" s="8216"/>
      <c r="B182" s="1571" t="s">
        <v>604</v>
      </c>
      <c r="C182" s="1637">
        <f t="shared" si="60"/>
        <v>0</v>
      </c>
      <c r="D182" s="5814"/>
      <c r="E182" s="5815"/>
      <c r="F182" s="6921"/>
      <c r="G182" s="6547"/>
      <c r="H182" s="5815"/>
      <c r="I182" s="6511"/>
      <c r="BW182" s="6233"/>
    </row>
    <row r="183" spans="1:77" ht="21" customHeight="1">
      <c r="A183" s="8240"/>
      <c r="B183" s="6534" t="s">
        <v>1564</v>
      </c>
      <c r="C183" s="1639">
        <f t="shared" si="60"/>
        <v>0</v>
      </c>
      <c r="D183" s="6338"/>
      <c r="E183" s="6339"/>
      <c r="F183" s="7103"/>
      <c r="G183" s="6544"/>
      <c r="H183" s="6339"/>
      <c r="I183" s="6511"/>
      <c r="BW183" s="6233"/>
    </row>
    <row r="184" spans="1:77" s="6234" customFormat="1" ht="18" customHeight="1">
      <c r="A184" s="6240" t="s">
        <v>1572</v>
      </c>
      <c r="B184" s="6240"/>
      <c r="C184" s="6240"/>
      <c r="D184" s="6240"/>
      <c r="J184" s="6239"/>
      <c r="K184" s="6239"/>
      <c r="L184" s="6239"/>
      <c r="M184" s="6239"/>
      <c r="N184" s="6239"/>
      <c r="O184" s="6239"/>
      <c r="P184" s="6239"/>
      <c r="Q184" s="6239"/>
      <c r="R184" s="6239"/>
      <c r="S184" s="6239"/>
      <c r="T184" s="6239"/>
      <c r="U184" s="6239"/>
      <c r="V184" s="6239"/>
      <c r="W184" s="6239"/>
      <c r="X184" s="6239"/>
      <c r="Y184" s="6239"/>
      <c r="Z184" s="6239"/>
      <c r="AA184" s="6239"/>
      <c r="BV184" s="6239"/>
      <c r="BW184" s="6239"/>
      <c r="BX184" s="6354"/>
      <c r="BY184" s="6354"/>
    </row>
    <row r="185" spans="1:77">
      <c r="A185" s="8246" t="s">
        <v>1573</v>
      </c>
      <c r="B185" s="8189" t="s">
        <v>1574</v>
      </c>
      <c r="C185" s="8190"/>
      <c r="D185" s="8191"/>
      <c r="E185" s="8249" t="s">
        <v>1482</v>
      </c>
      <c r="F185" s="8250"/>
      <c r="G185" s="8250"/>
      <c r="H185" s="8250"/>
      <c r="I185" s="8250"/>
      <c r="J185" s="8250"/>
      <c r="K185" s="8250"/>
      <c r="L185" s="8250"/>
      <c r="M185" s="8250"/>
      <c r="N185" s="8250"/>
      <c r="O185" s="8250"/>
      <c r="P185" s="8250"/>
      <c r="Q185" s="8250"/>
      <c r="R185" s="8250"/>
      <c r="S185" s="8250"/>
      <c r="T185" s="8250"/>
      <c r="U185" s="8250"/>
      <c r="V185" s="8250"/>
      <c r="W185" s="8250"/>
      <c r="X185" s="8250"/>
      <c r="Y185" s="8250"/>
      <c r="Z185" s="8250"/>
      <c r="AA185" s="8250"/>
      <c r="AB185" s="8250"/>
      <c r="AC185" s="8250"/>
      <c r="AD185" s="8250"/>
      <c r="AE185" s="8250"/>
      <c r="AF185" s="8250"/>
      <c r="AG185" s="8250"/>
      <c r="AH185" s="8250"/>
      <c r="AI185" s="8250"/>
      <c r="AJ185" s="8250"/>
      <c r="AK185" s="8250"/>
      <c r="AL185" s="8251"/>
      <c r="BW185" s="6233"/>
    </row>
    <row r="186" spans="1:77">
      <c r="A186" s="8247"/>
      <c r="B186" s="8192"/>
      <c r="C186" s="8193"/>
      <c r="D186" s="8194"/>
      <c r="E186" s="8145" t="s">
        <v>348</v>
      </c>
      <c r="F186" s="8164"/>
      <c r="G186" s="8145" t="s">
        <v>331</v>
      </c>
      <c r="H186" s="8164"/>
      <c r="I186" s="8145" t="s">
        <v>94</v>
      </c>
      <c r="J186" s="8164"/>
      <c r="K186" s="8145" t="s">
        <v>44</v>
      </c>
      <c r="L186" s="8164"/>
      <c r="M186" s="8145" t="s">
        <v>45</v>
      </c>
      <c r="N186" s="8164"/>
      <c r="O186" s="8182" t="s">
        <v>46</v>
      </c>
      <c r="P186" s="8183"/>
      <c r="Q186" s="8182" t="s">
        <v>47</v>
      </c>
      <c r="R186" s="8183"/>
      <c r="S186" s="8182" t="s">
        <v>48</v>
      </c>
      <c r="T186" s="8183"/>
      <c r="U186" s="8182" t="s">
        <v>49</v>
      </c>
      <c r="V186" s="8183"/>
      <c r="W186" s="8182" t="s">
        <v>50</v>
      </c>
      <c r="X186" s="8183"/>
      <c r="Y186" s="8182" t="s">
        <v>51</v>
      </c>
      <c r="Z186" s="8183"/>
      <c r="AA186" s="8182" t="s">
        <v>52</v>
      </c>
      <c r="AB186" s="8183"/>
      <c r="AC186" s="8182" t="s">
        <v>53</v>
      </c>
      <c r="AD186" s="8183"/>
      <c r="AE186" s="8182" t="s">
        <v>54</v>
      </c>
      <c r="AF186" s="8183"/>
      <c r="AG186" s="8182" t="s">
        <v>55</v>
      </c>
      <c r="AH186" s="8183"/>
      <c r="AI186" s="8182" t="s">
        <v>56</v>
      </c>
      <c r="AJ186" s="8183"/>
      <c r="AK186" s="8182" t="s">
        <v>57</v>
      </c>
      <c r="AL186" s="8183"/>
      <c r="BW186" s="6233"/>
    </row>
    <row r="187" spans="1:77">
      <c r="A187" s="8248"/>
      <c r="B187" s="6549" t="s">
        <v>79</v>
      </c>
      <c r="C187" s="6550" t="s">
        <v>58</v>
      </c>
      <c r="D187" s="6548" t="s">
        <v>59</v>
      </c>
      <c r="E187" s="6280" t="s">
        <v>466</v>
      </c>
      <c r="F187" s="6245" t="s">
        <v>59</v>
      </c>
      <c r="G187" s="6280" t="s">
        <v>466</v>
      </c>
      <c r="H187" s="6245" t="s">
        <v>59</v>
      </c>
      <c r="I187" s="6280" t="s">
        <v>466</v>
      </c>
      <c r="J187" s="6245" t="s">
        <v>59</v>
      </c>
      <c r="K187" s="6280" t="s">
        <v>466</v>
      </c>
      <c r="L187" s="6244" t="s">
        <v>59</v>
      </c>
      <c r="M187" s="6280" t="s">
        <v>466</v>
      </c>
      <c r="N187" s="6245" t="s">
        <v>59</v>
      </c>
      <c r="O187" s="6280" t="s">
        <v>466</v>
      </c>
      <c r="P187" s="6244" t="s">
        <v>59</v>
      </c>
      <c r="Q187" s="6280" t="s">
        <v>466</v>
      </c>
      <c r="R187" s="6245" t="s">
        <v>59</v>
      </c>
      <c r="S187" s="6280" t="s">
        <v>466</v>
      </c>
      <c r="T187" s="6244" t="s">
        <v>59</v>
      </c>
      <c r="U187" s="6280" t="s">
        <v>466</v>
      </c>
      <c r="V187" s="6245" t="s">
        <v>59</v>
      </c>
      <c r="W187" s="6280" t="s">
        <v>466</v>
      </c>
      <c r="X187" s="6244" t="s">
        <v>59</v>
      </c>
      <c r="Y187" s="6280" t="s">
        <v>466</v>
      </c>
      <c r="Z187" s="6245" t="s">
        <v>59</v>
      </c>
      <c r="AA187" s="6280" t="s">
        <v>466</v>
      </c>
      <c r="AB187" s="6245" t="s">
        <v>59</v>
      </c>
      <c r="AC187" s="6280" t="s">
        <v>466</v>
      </c>
      <c r="AD187" s="6245" t="s">
        <v>59</v>
      </c>
      <c r="AE187" s="6280" t="s">
        <v>466</v>
      </c>
      <c r="AF187" s="6245" t="s">
        <v>59</v>
      </c>
      <c r="AG187" s="6280" t="s">
        <v>466</v>
      </c>
      <c r="AH187" s="6245" t="s">
        <v>59</v>
      </c>
      <c r="AI187" s="6280" t="s">
        <v>466</v>
      </c>
      <c r="AJ187" s="6245" t="s">
        <v>59</v>
      </c>
      <c r="AK187" s="6280" t="s">
        <v>466</v>
      </c>
      <c r="AL187" s="6245" t="s">
        <v>59</v>
      </c>
      <c r="BW187" s="6233"/>
    </row>
    <row r="188" spans="1:77" ht="15" customHeight="1">
      <c r="A188" s="6551" t="s">
        <v>1575</v>
      </c>
      <c r="B188" s="6552">
        <f>SUM(C188+D188)</f>
        <v>0</v>
      </c>
      <c r="C188" s="6553">
        <f>SUM(O188+Q188+S188+U188+W188+Y188+AA188+AC188+AE188+AG188+AI188+AK188)</f>
        <v>0</v>
      </c>
      <c r="D188" s="6554">
        <f>SUM(P188+R188+T188+V188+X188+Z188+AB188+AD188+AF188+AH188+AJ188+AL188)</f>
        <v>0</v>
      </c>
      <c r="E188" s="6555"/>
      <c r="F188" s="6556"/>
      <c r="G188" s="6557"/>
      <c r="H188" s="6558"/>
      <c r="I188" s="6555"/>
      <c r="J188" s="6556"/>
      <c r="K188" s="6557"/>
      <c r="L188" s="6558"/>
      <c r="M188" s="6557"/>
      <c r="N188" s="6558"/>
      <c r="O188" s="6559"/>
      <c r="P188" s="6560"/>
      <c r="Q188" s="6561"/>
      <c r="R188" s="6562"/>
      <c r="S188" s="6559"/>
      <c r="T188" s="6560"/>
      <c r="U188" s="6561"/>
      <c r="V188" s="6562"/>
      <c r="W188" s="6559"/>
      <c r="X188" s="6560"/>
      <c r="Y188" s="6561"/>
      <c r="Z188" s="6562"/>
      <c r="AA188" s="6561"/>
      <c r="AB188" s="6562"/>
      <c r="AC188" s="6561"/>
      <c r="AD188" s="6562"/>
      <c r="AE188" s="6561"/>
      <c r="AF188" s="6562"/>
      <c r="AG188" s="6561"/>
      <c r="AH188" s="6562"/>
      <c r="AI188" s="6561"/>
      <c r="AJ188" s="6562"/>
      <c r="AK188" s="6561"/>
      <c r="AL188" s="6562"/>
      <c r="BW188" s="6233"/>
    </row>
    <row r="189" spans="1:77" ht="15" customHeight="1">
      <c r="A189" s="6563" t="s">
        <v>1576</v>
      </c>
      <c r="B189" s="6564">
        <f>SUM(C189+D189)</f>
        <v>0</v>
      </c>
      <c r="C189" s="6565">
        <f t="shared" ref="C189:D191" si="61">SUM(E189+G189+I189+K189+M189+O189+Q189+S189+U189+W189+Y189+AA189+AC189+AE189+AG189+AI189+AK189)</f>
        <v>0</v>
      </c>
      <c r="D189" s="5813">
        <f t="shared" si="61"/>
        <v>0</v>
      </c>
      <c r="E189" s="6566"/>
      <c r="F189" s="6567"/>
      <c r="G189" s="6566"/>
      <c r="H189" s="6567"/>
      <c r="I189" s="6566"/>
      <c r="J189" s="6567"/>
      <c r="K189" s="6568"/>
      <c r="L189" s="6569"/>
      <c r="M189" s="6566"/>
      <c r="N189" s="6567"/>
      <c r="O189" s="6568"/>
      <c r="P189" s="6569"/>
      <c r="Q189" s="6566"/>
      <c r="R189" s="6567"/>
      <c r="S189" s="6568"/>
      <c r="T189" s="6569"/>
      <c r="U189" s="6566"/>
      <c r="V189" s="6567"/>
      <c r="W189" s="6568"/>
      <c r="X189" s="6569"/>
      <c r="Y189" s="6566"/>
      <c r="Z189" s="6567"/>
      <c r="AA189" s="6566"/>
      <c r="AB189" s="6567"/>
      <c r="AC189" s="6566"/>
      <c r="AD189" s="6567"/>
      <c r="AE189" s="6566"/>
      <c r="AF189" s="6567"/>
      <c r="AG189" s="6566"/>
      <c r="AH189" s="6567"/>
      <c r="AI189" s="6566"/>
      <c r="AJ189" s="6567"/>
      <c r="AK189" s="6566"/>
      <c r="AL189" s="6567"/>
      <c r="BW189" s="6233"/>
    </row>
    <row r="190" spans="1:77" ht="15" customHeight="1">
      <c r="A190" s="6570" t="s">
        <v>1577</v>
      </c>
      <c r="B190" s="6564">
        <f>SUM(C190+D190)</f>
        <v>0</v>
      </c>
      <c r="C190" s="6565">
        <f t="shared" si="61"/>
        <v>0</v>
      </c>
      <c r="D190" s="5813">
        <f t="shared" si="61"/>
        <v>0</v>
      </c>
      <c r="E190" s="6566"/>
      <c r="F190" s="6567"/>
      <c r="G190" s="6566"/>
      <c r="H190" s="6567"/>
      <c r="I190" s="6566"/>
      <c r="J190" s="6567"/>
      <c r="K190" s="6568"/>
      <c r="L190" s="6569"/>
      <c r="M190" s="6566"/>
      <c r="N190" s="6567"/>
      <c r="O190" s="6568"/>
      <c r="P190" s="6569"/>
      <c r="Q190" s="6566"/>
      <c r="R190" s="6567"/>
      <c r="S190" s="6568"/>
      <c r="T190" s="6569"/>
      <c r="U190" s="6566"/>
      <c r="V190" s="6567"/>
      <c r="W190" s="6568"/>
      <c r="X190" s="6569"/>
      <c r="Y190" s="6566"/>
      <c r="Z190" s="6567"/>
      <c r="AA190" s="6566"/>
      <c r="AB190" s="6567"/>
      <c r="AC190" s="6566"/>
      <c r="AD190" s="6567"/>
      <c r="AE190" s="6566"/>
      <c r="AF190" s="6567"/>
      <c r="AG190" s="6566"/>
      <c r="AH190" s="6567"/>
      <c r="AI190" s="6566"/>
      <c r="AJ190" s="6567"/>
      <c r="AK190" s="6566"/>
      <c r="AL190" s="6567"/>
      <c r="BW190" s="6233"/>
    </row>
    <row r="191" spans="1:77" ht="15" customHeight="1">
      <c r="A191" s="6571" t="s">
        <v>603</v>
      </c>
      <c r="B191" s="6572">
        <f>SUM(C191+D191)</f>
        <v>0</v>
      </c>
      <c r="C191" s="6573">
        <f t="shared" si="61"/>
        <v>0</v>
      </c>
      <c r="D191" s="6574">
        <f t="shared" si="61"/>
        <v>0</v>
      </c>
      <c r="E191" s="6575"/>
      <c r="F191" s="6576"/>
      <c r="G191" s="6575"/>
      <c r="H191" s="6576"/>
      <c r="I191" s="6575"/>
      <c r="J191" s="6576"/>
      <c r="K191" s="6577"/>
      <c r="L191" s="6578"/>
      <c r="M191" s="6575"/>
      <c r="N191" s="6576"/>
      <c r="O191" s="6577"/>
      <c r="P191" s="6578"/>
      <c r="Q191" s="6575"/>
      <c r="R191" s="6576"/>
      <c r="S191" s="6577"/>
      <c r="T191" s="6578"/>
      <c r="U191" s="6575"/>
      <c r="V191" s="6576"/>
      <c r="W191" s="6577"/>
      <c r="X191" s="6578"/>
      <c r="Y191" s="6575"/>
      <c r="Z191" s="6576"/>
      <c r="AA191" s="6575"/>
      <c r="AB191" s="6576"/>
      <c r="AC191" s="6575"/>
      <c r="AD191" s="6576"/>
      <c r="AE191" s="6575"/>
      <c r="AF191" s="6576"/>
      <c r="AG191" s="6575"/>
      <c r="AH191" s="6576"/>
      <c r="AI191" s="6575"/>
      <c r="AJ191" s="6576"/>
      <c r="AK191" s="6575"/>
      <c r="AL191" s="6576"/>
      <c r="BW191" s="6233"/>
    </row>
    <row r="192" spans="1:77" s="6234" customFormat="1" ht="18" customHeight="1">
      <c r="A192" s="6579" t="s">
        <v>1578</v>
      </c>
      <c r="B192" s="6580"/>
      <c r="G192" s="6239"/>
      <c r="H192" s="6239"/>
      <c r="I192" s="6239"/>
      <c r="J192" s="6239"/>
      <c r="K192" s="6239"/>
      <c r="L192" s="6239"/>
      <c r="M192" s="6239"/>
      <c r="N192" s="6239"/>
      <c r="O192" s="6239"/>
      <c r="P192" s="6239"/>
      <c r="Q192" s="6239"/>
      <c r="R192" s="6239"/>
      <c r="S192" s="6239"/>
      <c r="T192" s="6239"/>
      <c r="U192" s="6239"/>
      <c r="V192" s="6239"/>
      <c r="BV192" s="6239"/>
      <c r="BW192" s="6354"/>
      <c r="BX192" s="6354"/>
      <c r="BY192" s="6354"/>
    </row>
    <row r="193" spans="1:95" ht="24" customHeight="1">
      <c r="A193" s="8158" t="s">
        <v>289</v>
      </c>
      <c r="B193" s="8158"/>
      <c r="C193" s="8158" t="s">
        <v>77</v>
      </c>
      <c r="D193" s="8158"/>
      <c r="E193" s="8158"/>
      <c r="F193" s="8156" t="s">
        <v>348</v>
      </c>
      <c r="G193" s="8156"/>
      <c r="H193" s="8156" t="s">
        <v>331</v>
      </c>
      <c r="I193" s="8156"/>
      <c r="J193" s="8156" t="s">
        <v>94</v>
      </c>
      <c r="K193" s="8156"/>
      <c r="L193" s="8156" t="s">
        <v>1219</v>
      </c>
      <c r="M193" s="8156"/>
      <c r="N193" s="8156" t="s">
        <v>1579</v>
      </c>
      <c r="O193" s="8156"/>
      <c r="P193" s="8158" t="s">
        <v>371</v>
      </c>
      <c r="Q193" s="8158"/>
      <c r="R193" s="8158" t="s">
        <v>312</v>
      </c>
      <c r="S193" s="8158"/>
      <c r="T193" s="8158" t="s">
        <v>1580</v>
      </c>
      <c r="U193" s="8165"/>
      <c r="V193" s="8143" t="s">
        <v>460</v>
      </c>
      <c r="W193" s="8241" t="s">
        <v>1581</v>
      </c>
      <c r="X193" s="8241" t="s">
        <v>1582</v>
      </c>
      <c r="Y193" s="8241" t="s">
        <v>1583</v>
      </c>
      <c r="Z193" s="8241" t="s">
        <v>1584</v>
      </c>
      <c r="AA193" s="8241" t="s">
        <v>1585</v>
      </c>
      <c r="AB193" s="8182" t="s">
        <v>1586</v>
      </c>
      <c r="AC193" s="8259"/>
      <c r="AD193" s="8259"/>
      <c r="AE193" s="8183"/>
      <c r="AF193" s="8249" t="s">
        <v>931</v>
      </c>
      <c r="AG193" s="8260"/>
      <c r="AH193" s="8252" t="s">
        <v>1512</v>
      </c>
      <c r="AI193" s="8252" t="s">
        <v>1513</v>
      </c>
      <c r="AJ193" s="8170" t="s">
        <v>36</v>
      </c>
      <c r="AK193" s="8253" t="s">
        <v>37</v>
      </c>
      <c r="AL193" s="8255" t="s">
        <v>34</v>
      </c>
      <c r="AM193" s="8143" t="s">
        <v>35</v>
      </c>
      <c r="AN193" s="5543"/>
      <c r="AO193" s="5543"/>
      <c r="AP193" s="5543"/>
      <c r="AQ193" s="5543"/>
      <c r="AR193" s="5543"/>
      <c r="AS193" s="5543"/>
      <c r="AT193" s="5543"/>
      <c r="AU193" s="5543"/>
      <c r="BX193" s="5543"/>
    </row>
    <row r="194" spans="1:95" ht="40.5" customHeight="1">
      <c r="A194" s="8158"/>
      <c r="B194" s="8158"/>
      <c r="C194" s="6278" t="s">
        <v>79</v>
      </c>
      <c r="D194" s="6279" t="s">
        <v>466</v>
      </c>
      <c r="E194" s="6277" t="s">
        <v>59</v>
      </c>
      <c r="F194" s="6280" t="s">
        <v>466</v>
      </c>
      <c r="G194" s="6366" t="s">
        <v>59</v>
      </c>
      <c r="H194" s="6280" t="s">
        <v>466</v>
      </c>
      <c r="I194" s="6366" t="s">
        <v>59</v>
      </c>
      <c r="J194" s="6280" t="s">
        <v>466</v>
      </c>
      <c r="K194" s="6366" t="s">
        <v>59</v>
      </c>
      <c r="L194" s="6280" t="s">
        <v>466</v>
      </c>
      <c r="M194" s="6366" t="s">
        <v>59</v>
      </c>
      <c r="N194" s="6280" t="s">
        <v>466</v>
      </c>
      <c r="O194" s="6366" t="s">
        <v>59</v>
      </c>
      <c r="P194" s="6280" t="s">
        <v>466</v>
      </c>
      <c r="Q194" s="6366" t="s">
        <v>59</v>
      </c>
      <c r="R194" s="6280" t="s">
        <v>466</v>
      </c>
      <c r="S194" s="6366" t="s">
        <v>59</v>
      </c>
      <c r="T194" s="6280" t="s">
        <v>466</v>
      </c>
      <c r="U194" s="6142" t="s">
        <v>59</v>
      </c>
      <c r="V194" s="8144"/>
      <c r="W194" s="7491"/>
      <c r="X194" s="7491"/>
      <c r="Y194" s="7491"/>
      <c r="Z194" s="7491"/>
      <c r="AA194" s="7491"/>
      <c r="AB194" s="6243" t="s">
        <v>1524</v>
      </c>
      <c r="AC194" s="6243" t="s">
        <v>1525</v>
      </c>
      <c r="AD194" s="6243" t="s">
        <v>1526</v>
      </c>
      <c r="AE194" s="6245" t="s">
        <v>1527</v>
      </c>
      <c r="AF194" s="6581" t="s">
        <v>528</v>
      </c>
      <c r="AG194" s="6582" t="s">
        <v>763</v>
      </c>
      <c r="AH194" s="8181"/>
      <c r="AI194" s="8181"/>
      <c r="AJ194" s="8162"/>
      <c r="AK194" s="8254"/>
      <c r="AL194" s="8256"/>
      <c r="AM194" s="8144"/>
      <c r="AN194" s="5543"/>
      <c r="AO194" s="5543"/>
      <c r="AP194" s="5543"/>
      <c r="AQ194" s="5543"/>
      <c r="AR194" s="5543"/>
      <c r="AS194" s="5543"/>
      <c r="AT194" s="5543"/>
      <c r="AU194" s="5543"/>
      <c r="BX194" s="5543"/>
    </row>
    <row r="195" spans="1:95" ht="15" customHeight="1">
      <c r="A195" s="8257" t="s">
        <v>865</v>
      </c>
      <c r="B195" s="6286" t="s">
        <v>1587</v>
      </c>
      <c r="C195" s="6356">
        <f>SUM(D195:E195)</f>
        <v>0</v>
      </c>
      <c r="D195" s="926">
        <f>SUM(F195+H195+J195+L195+N195+P195+R195+T195)</f>
        <v>0</v>
      </c>
      <c r="E195" s="6584">
        <f>G195+I195+K195+M195+O195+Q195+S195+U195</f>
        <v>0</v>
      </c>
      <c r="F195" s="6412"/>
      <c r="G195" s="943"/>
      <c r="H195" s="6412"/>
      <c r="I195" s="943"/>
      <c r="J195" s="6412"/>
      <c r="K195" s="943"/>
      <c r="L195" s="6412"/>
      <c r="M195" s="943"/>
      <c r="N195" s="6412"/>
      <c r="O195" s="943"/>
      <c r="P195" s="6412"/>
      <c r="Q195" s="943"/>
      <c r="R195" s="6412"/>
      <c r="S195" s="943"/>
      <c r="T195" s="6412"/>
      <c r="U195" s="1645"/>
      <c r="V195" s="6585"/>
      <c r="W195" s="6586"/>
      <c r="X195" s="6586"/>
      <c r="Y195" s="6586"/>
      <c r="Z195" s="6586"/>
      <c r="AA195" s="6413"/>
      <c r="AB195" s="6586"/>
      <c r="AC195" s="6586"/>
      <c r="AD195" s="6586"/>
      <c r="AE195" s="6296"/>
      <c r="AF195" s="6586"/>
      <c r="AG195" s="6491"/>
      <c r="AH195" s="6587"/>
      <c r="AI195" s="6296"/>
      <c r="AJ195" s="5283"/>
      <c r="AK195" s="6294"/>
      <c r="AL195" s="6413"/>
      <c r="AM195" s="6296"/>
      <c r="AN195" s="6588" t="str">
        <f>CA195&amp;CB195&amp;CC195&amp;CD195&amp;CE195</f>
        <v/>
      </c>
      <c r="AO195" s="6263"/>
      <c r="AP195" s="6263"/>
      <c r="AQ195" s="6263"/>
      <c r="AR195" s="6263"/>
      <c r="AS195" s="5543"/>
      <c r="AT195" s="5543"/>
      <c r="BX195" s="5543"/>
      <c r="CA195" s="6264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64" t="str">
        <f t="shared" si="62"/>
        <v/>
      </c>
      <c r="CC195" s="6264" t="str">
        <f t="shared" si="62"/>
        <v/>
      </c>
      <c r="CD195" s="6264" t="str">
        <f t="shared" si="62"/>
        <v/>
      </c>
      <c r="CE195" s="6264" t="str">
        <f t="shared" si="62"/>
        <v/>
      </c>
      <c r="CM195" s="6265">
        <f>IF(AND($C195&gt;0,AI195=""),1,IF(AI195&gt;$C195,1,0))</f>
        <v>0</v>
      </c>
      <c r="CN195" s="6265">
        <f t="shared" ref="CN195:CP195" si="63">IF(AND($C195&gt;0,AJ195=""),1,IF(AJ195&gt;$C195,1,0))</f>
        <v>0</v>
      </c>
      <c r="CO195" s="6265">
        <f t="shared" si="63"/>
        <v>0</v>
      </c>
      <c r="CP195" s="6265">
        <f t="shared" si="63"/>
        <v>0</v>
      </c>
      <c r="CQ195" s="6265">
        <f>IF(AND($C195&gt;0,AM195=""),1,IF(AM195&gt;$C195,1,0))</f>
        <v>0</v>
      </c>
    </row>
    <row r="196" spans="1:95" ht="15" customHeight="1">
      <c r="A196" s="8257"/>
      <c r="B196" s="1504" t="s">
        <v>1588</v>
      </c>
      <c r="C196" s="6589">
        <f>SUM(D196:E196)</f>
        <v>0</v>
      </c>
      <c r="D196" s="6590">
        <f>SUM(F196+H196+J196+L196+N196+P196+R196+T196)</f>
        <v>0</v>
      </c>
      <c r="E196" s="6591">
        <f>G196+I196+K196+M196+O196+Q196+S196+U196</f>
        <v>0</v>
      </c>
      <c r="F196" s="1510"/>
      <c r="G196" s="1616"/>
      <c r="H196" s="1510"/>
      <c r="I196" s="1616"/>
      <c r="J196" s="1510"/>
      <c r="K196" s="1616"/>
      <c r="L196" s="1510"/>
      <c r="M196" s="1616"/>
      <c r="N196" s="1510"/>
      <c r="O196" s="1616"/>
      <c r="P196" s="1510"/>
      <c r="Q196" s="1616"/>
      <c r="R196" s="1510"/>
      <c r="S196" s="1616"/>
      <c r="T196" s="1510"/>
      <c r="U196" s="1617"/>
      <c r="V196" s="1724"/>
      <c r="W196" s="1640"/>
      <c r="X196" s="1640"/>
      <c r="Y196" s="1640"/>
      <c r="Z196" s="1640"/>
      <c r="AA196" s="1618"/>
      <c r="AB196" s="1640"/>
      <c r="AC196" s="1640"/>
      <c r="AD196" s="1640"/>
      <c r="AE196" s="1511"/>
      <c r="AF196" s="1640"/>
      <c r="AG196" s="1633"/>
      <c r="AH196" s="6592"/>
      <c r="AI196" s="1511"/>
      <c r="AJ196" s="1640"/>
      <c r="AK196" s="1511"/>
      <c r="AL196" s="6593"/>
      <c r="AM196" s="6505"/>
      <c r="AN196" s="6588" t="str">
        <f>CA196&amp;CB196&amp;CC196&amp;CD196&amp;CE196</f>
        <v/>
      </c>
      <c r="AO196" s="6263"/>
      <c r="AP196" s="6263"/>
      <c r="AQ196" s="6263"/>
      <c r="AR196" s="6263"/>
      <c r="AS196" s="5543"/>
      <c r="AT196" s="5543"/>
      <c r="BX196" s="5543"/>
      <c r="CA196" s="6264" t="str">
        <f t="shared" si="62"/>
        <v/>
      </c>
      <c r="CB196" s="6264" t="str">
        <f t="shared" si="62"/>
        <v/>
      </c>
      <c r="CC196" s="6264" t="str">
        <f t="shared" si="62"/>
        <v/>
      </c>
      <c r="CD196" s="6264" t="str">
        <f t="shared" si="62"/>
        <v/>
      </c>
      <c r="CE196" s="6264" t="str">
        <f t="shared" si="62"/>
        <v/>
      </c>
      <c r="CM196" s="6265">
        <f>IF(AND($C196&gt;0,AI196=""),1,IF(AI196&gt;$C196,1,0))</f>
        <v>0</v>
      </c>
      <c r="CN196" s="6265">
        <f t="shared" ref="CN196" si="64">IF(AND($C196&gt;0,AJ196=""),1,IF(AJ196&gt;$C196,1,0))</f>
        <v>0</v>
      </c>
      <c r="CO196" s="6265">
        <f t="shared" ref="CO196" si="65">IF(AND($C196&gt;0,AK196=""),1,IF(AK196&gt;$C196,1,0))</f>
        <v>0</v>
      </c>
      <c r="CP196" s="6265">
        <f t="shared" ref="CP196" si="66">IF(AND($C196&gt;0,AL196=""),1,IF(AL196&gt;$C196,1,0))</f>
        <v>0</v>
      </c>
      <c r="CQ196" s="6265">
        <f>IF(AND($C196&gt;0,AM196=""),1,IF(AM196&gt;$C196,1,0))</f>
        <v>0</v>
      </c>
    </row>
    <row r="197" spans="1:95" s="6234" customFormat="1" ht="18" customHeight="1">
      <c r="A197" s="918" t="s">
        <v>1589</v>
      </c>
      <c r="B197" s="918"/>
      <c r="AH197" s="6239"/>
      <c r="AI197" s="6239"/>
      <c r="AJ197" s="6239"/>
      <c r="AK197" s="6239"/>
      <c r="AL197" s="6239"/>
      <c r="AM197" s="6239"/>
      <c r="AN197" s="6239"/>
      <c r="AO197" s="6239"/>
      <c r="AP197" s="6239"/>
      <c r="AQ197" s="6239"/>
      <c r="AR197" s="6239"/>
      <c r="AS197" s="6239"/>
      <c r="AT197" s="6239"/>
      <c r="AU197" s="6239"/>
      <c r="BV197" s="6239"/>
      <c r="BW197" s="6239"/>
      <c r="BX197" s="6239"/>
      <c r="BY197" s="6239"/>
    </row>
    <row r="198" spans="1:95" ht="16.350000000000001" customHeight="1">
      <c r="A198" s="6241" t="s">
        <v>1404</v>
      </c>
      <c r="B198" s="6241" t="s">
        <v>77</v>
      </c>
      <c r="C198" s="6248" t="s">
        <v>1590</v>
      </c>
      <c r="D198" s="6242" t="s">
        <v>1591</v>
      </c>
      <c r="AI198" s="5543"/>
      <c r="AJ198" s="5543"/>
      <c r="AK198" s="5543"/>
      <c r="AL198" s="5543"/>
      <c r="AM198" s="5543"/>
      <c r="AN198" s="5543"/>
      <c r="AO198" s="5543"/>
      <c r="AP198" s="5543"/>
      <c r="AQ198" s="5543"/>
      <c r="AR198" s="5543"/>
      <c r="AS198" s="5543"/>
      <c r="AT198" s="5543"/>
      <c r="AU198" s="5543"/>
      <c r="AV198" s="5543"/>
    </row>
    <row r="199" spans="1:95" ht="15" customHeight="1">
      <c r="A199" s="6286" t="s">
        <v>1592</v>
      </c>
      <c r="B199" s="6594">
        <f>SUM(C199:D199)</f>
        <v>0</v>
      </c>
      <c r="C199" s="6412"/>
      <c r="D199" s="1545"/>
      <c r="AI199" s="5543"/>
      <c r="AJ199" s="5543"/>
      <c r="AK199" s="5543"/>
      <c r="AL199" s="5543"/>
      <c r="AM199" s="5543"/>
      <c r="AN199" s="5543"/>
      <c r="AO199" s="5543"/>
      <c r="AP199" s="5543"/>
      <c r="AQ199" s="5543"/>
      <c r="AR199" s="5543"/>
      <c r="AS199" s="5543"/>
      <c r="AT199" s="5543"/>
      <c r="AU199" s="5543"/>
      <c r="AV199" s="5543"/>
    </row>
    <row r="200" spans="1:95" ht="15" customHeight="1">
      <c r="A200" s="1504" t="s">
        <v>1593</v>
      </c>
      <c r="B200" s="6012">
        <f>SUM(C200)</f>
        <v>0</v>
      </c>
      <c r="C200" s="1510"/>
      <c r="D200" s="6595"/>
      <c r="AI200" s="5543"/>
      <c r="AJ200" s="5543"/>
      <c r="AK200" s="5543"/>
      <c r="AL200" s="5543"/>
      <c r="AM200" s="5543"/>
      <c r="AN200" s="5543"/>
      <c r="AO200" s="5543"/>
      <c r="AP200" s="5543"/>
      <c r="AQ200" s="5543"/>
      <c r="AR200" s="5543"/>
      <c r="AS200" s="5543"/>
      <c r="AT200" s="5543"/>
      <c r="AU200" s="5543"/>
      <c r="AV200" s="5543"/>
    </row>
    <row r="201" spans="1:95" s="6234" customFormat="1" ht="18" customHeight="1">
      <c r="A201" s="6596" t="s">
        <v>1594</v>
      </c>
      <c r="B201" s="6597"/>
      <c r="C201" s="6598"/>
      <c r="D201" s="6240"/>
      <c r="F201" s="6599"/>
      <c r="G201" s="6482"/>
      <c r="H201" s="1067"/>
      <c r="I201" s="6482"/>
      <c r="J201" s="6600"/>
      <c r="K201" s="6600"/>
      <c r="L201" s="6482"/>
      <c r="M201" s="1067"/>
      <c r="N201" s="6482"/>
      <c r="O201" s="6482"/>
      <c r="P201" s="1067"/>
      <c r="Q201" s="6482"/>
      <c r="R201" s="6482"/>
      <c r="S201" s="1067"/>
      <c r="T201" s="6482"/>
      <c r="U201" s="6482"/>
      <c r="V201" s="6600"/>
      <c r="AH201" s="6239"/>
      <c r="AI201" s="6239"/>
      <c r="AJ201" s="6239"/>
      <c r="AK201" s="6239"/>
      <c r="AL201" s="6239"/>
      <c r="AM201" s="6239"/>
      <c r="AN201" s="6239"/>
      <c r="AO201" s="6239"/>
      <c r="AP201" s="6239"/>
      <c r="AQ201" s="6239"/>
      <c r="AR201" s="6239"/>
      <c r="AS201" s="6239"/>
      <c r="AT201" s="6239"/>
      <c r="AU201" s="6239"/>
      <c r="BV201" s="6239"/>
      <c r="BW201" s="6239"/>
      <c r="BX201" s="6239"/>
      <c r="BY201" s="6239"/>
    </row>
    <row r="202" spans="1:95" ht="20.25" customHeight="1">
      <c r="A202" s="8151" t="s">
        <v>289</v>
      </c>
      <c r="B202" s="8176" t="s">
        <v>77</v>
      </c>
      <c r="C202" s="8226"/>
      <c r="D202" s="8218"/>
      <c r="E202" s="8264" t="s">
        <v>1482</v>
      </c>
      <c r="F202" s="8265"/>
      <c r="G202" s="8265"/>
      <c r="H202" s="8265"/>
      <c r="I202" s="8265"/>
      <c r="J202" s="8265"/>
      <c r="K202" s="8265"/>
      <c r="L202" s="8265"/>
      <c r="M202" s="8265"/>
      <c r="N202" s="8265"/>
      <c r="O202" s="8265"/>
      <c r="P202" s="8265"/>
      <c r="Q202" s="8265"/>
      <c r="R202" s="8265"/>
      <c r="S202" s="8265"/>
      <c r="T202" s="8265"/>
      <c r="U202" s="8265"/>
      <c r="V202" s="8265"/>
      <c r="W202" s="8265"/>
      <c r="X202" s="8265"/>
      <c r="Y202" s="8265"/>
      <c r="Z202" s="8265"/>
      <c r="AA202" s="8265"/>
      <c r="AB202" s="8265"/>
      <c r="AC202" s="8265"/>
      <c r="AD202" s="8265"/>
      <c r="AE202" s="8265"/>
      <c r="AF202" s="8265"/>
      <c r="AG202" s="8265"/>
      <c r="AH202" s="8265"/>
      <c r="AI202" s="8265"/>
      <c r="AJ202" s="8266"/>
      <c r="AK202" s="8258" t="s">
        <v>1595</v>
      </c>
      <c r="AL202" s="8143"/>
      <c r="AM202" s="8261" t="s">
        <v>34</v>
      </c>
      <c r="AN202" s="8262" t="s">
        <v>35</v>
      </c>
      <c r="BT202" s="5543"/>
      <c r="BU202" s="5543"/>
      <c r="BX202" s="5543"/>
      <c r="BY202" s="5544"/>
    </row>
    <row r="203" spans="1:95" ht="20.25" customHeight="1">
      <c r="A203" s="8152"/>
      <c r="B203" s="8178"/>
      <c r="C203" s="8230"/>
      <c r="D203" s="8219"/>
      <c r="E203" s="8145" t="s">
        <v>331</v>
      </c>
      <c r="F203" s="8164"/>
      <c r="G203" s="8145" t="s">
        <v>94</v>
      </c>
      <c r="H203" s="8164"/>
      <c r="I203" s="8145" t="s">
        <v>44</v>
      </c>
      <c r="J203" s="8164"/>
      <c r="K203" s="8145" t="s">
        <v>45</v>
      </c>
      <c r="L203" s="8164"/>
      <c r="M203" s="8182" t="s">
        <v>46</v>
      </c>
      <c r="N203" s="8183"/>
      <c r="O203" s="8182" t="s">
        <v>47</v>
      </c>
      <c r="P203" s="8183"/>
      <c r="Q203" s="8182" t="s">
        <v>48</v>
      </c>
      <c r="R203" s="8183"/>
      <c r="S203" s="8182" t="s">
        <v>49</v>
      </c>
      <c r="T203" s="8183"/>
      <c r="U203" s="8182" t="s">
        <v>50</v>
      </c>
      <c r="V203" s="8183"/>
      <c r="W203" s="8182" t="s">
        <v>51</v>
      </c>
      <c r="X203" s="8183"/>
      <c r="Y203" s="8182" t="s">
        <v>52</v>
      </c>
      <c r="Z203" s="8183"/>
      <c r="AA203" s="8182" t="s">
        <v>53</v>
      </c>
      <c r="AB203" s="8183"/>
      <c r="AC203" s="8182" t="s">
        <v>54</v>
      </c>
      <c r="AD203" s="8183"/>
      <c r="AE203" s="8182" t="s">
        <v>55</v>
      </c>
      <c r="AF203" s="8183"/>
      <c r="AG203" s="8182" t="s">
        <v>56</v>
      </c>
      <c r="AH203" s="8183"/>
      <c r="AI203" s="8182" t="s">
        <v>57</v>
      </c>
      <c r="AJ203" s="8263"/>
      <c r="AK203" s="7495"/>
      <c r="AL203" s="8144"/>
      <c r="AM203" s="8261"/>
      <c r="AN203" s="8262"/>
      <c r="BT203" s="5543"/>
      <c r="BU203" s="5543"/>
      <c r="BX203" s="5543"/>
      <c r="BY203" s="5544"/>
    </row>
    <row r="204" spans="1:95" ht="20.25" customHeight="1">
      <c r="A204" s="8153"/>
      <c r="B204" s="6278" t="s">
        <v>79</v>
      </c>
      <c r="C204" s="6251" t="s">
        <v>58</v>
      </c>
      <c r="D204" s="6277" t="s">
        <v>59</v>
      </c>
      <c r="E204" s="6280" t="s">
        <v>466</v>
      </c>
      <c r="F204" s="6366" t="s">
        <v>59</v>
      </c>
      <c r="G204" s="6280" t="s">
        <v>466</v>
      </c>
      <c r="H204" s="6366" t="s">
        <v>59</v>
      </c>
      <c r="I204" s="6280" t="s">
        <v>466</v>
      </c>
      <c r="J204" s="6366" t="s">
        <v>59</v>
      </c>
      <c r="K204" s="6280" t="s">
        <v>466</v>
      </c>
      <c r="L204" s="6366" t="s">
        <v>59</v>
      </c>
      <c r="M204" s="6280" t="s">
        <v>466</v>
      </c>
      <c r="N204" s="6245" t="s">
        <v>59</v>
      </c>
      <c r="O204" s="6280" t="s">
        <v>466</v>
      </c>
      <c r="P204" s="6245" t="s">
        <v>59</v>
      </c>
      <c r="Q204" s="6280" t="s">
        <v>466</v>
      </c>
      <c r="R204" s="6245" t="s">
        <v>59</v>
      </c>
      <c r="S204" s="6280" t="s">
        <v>466</v>
      </c>
      <c r="T204" s="6366" t="s">
        <v>59</v>
      </c>
      <c r="U204" s="6280" t="s">
        <v>466</v>
      </c>
      <c r="V204" s="6366" t="s">
        <v>59</v>
      </c>
      <c r="W204" s="6602" t="s">
        <v>466</v>
      </c>
      <c r="X204" s="6366" t="s">
        <v>59</v>
      </c>
      <c r="Y204" s="6602" t="s">
        <v>466</v>
      </c>
      <c r="Z204" s="6366" t="s">
        <v>59</v>
      </c>
      <c r="AA204" s="6602" t="s">
        <v>466</v>
      </c>
      <c r="AB204" s="6366" t="s">
        <v>59</v>
      </c>
      <c r="AC204" s="6602" t="s">
        <v>466</v>
      </c>
      <c r="AD204" s="6366" t="s">
        <v>59</v>
      </c>
      <c r="AE204" s="6602" t="s">
        <v>466</v>
      </c>
      <c r="AF204" s="6366" t="s">
        <v>59</v>
      </c>
      <c r="AG204" s="6602" t="s">
        <v>466</v>
      </c>
      <c r="AH204" s="6366" t="s">
        <v>59</v>
      </c>
      <c r="AI204" s="6602" t="s">
        <v>466</v>
      </c>
      <c r="AJ204" s="6582" t="s">
        <v>59</v>
      </c>
      <c r="AK204" s="6603" t="s">
        <v>467</v>
      </c>
      <c r="AL204" s="6603" t="s">
        <v>1596</v>
      </c>
      <c r="AM204" s="8261"/>
      <c r="AN204" s="8262"/>
      <c r="BT204" s="5543"/>
      <c r="BU204" s="5543"/>
      <c r="BX204" s="5543"/>
      <c r="BY204" s="5544"/>
    </row>
    <row r="205" spans="1:95" ht="15" customHeight="1">
      <c r="A205" s="6604" t="s">
        <v>1597</v>
      </c>
      <c r="B205" s="6605">
        <f>SUM(C205+D205)</f>
        <v>0</v>
      </c>
      <c r="C205" s="6606">
        <f>E205+G205+I205+K205+M205+O205+Q205+S205+U205+W205+Y205+AA205+AC205+AE205+AG205+AI205</f>
        <v>0</v>
      </c>
      <c r="D205" s="6388">
        <f>F205+H205+J205+L205+N205+P205+R205+T205+V205+X205+Z205+AB205+AD205+AF205+AH205+AJ205</f>
        <v>0</v>
      </c>
      <c r="E205" s="6607"/>
      <c r="F205" s="6608"/>
      <c r="G205" s="6607"/>
      <c r="H205" s="6608"/>
      <c r="I205" s="6607"/>
      <c r="J205" s="6608"/>
      <c r="K205" s="6607"/>
      <c r="L205" s="6608"/>
      <c r="M205" s="6607"/>
      <c r="N205" s="6609"/>
      <c r="O205" s="6607"/>
      <c r="P205" s="6609"/>
      <c r="Q205" s="6607"/>
      <c r="R205" s="6609"/>
      <c r="S205" s="6607"/>
      <c r="T205" s="6608"/>
      <c r="U205" s="6607"/>
      <c r="V205" s="6608"/>
      <c r="W205" s="6607"/>
      <c r="X205" s="6609"/>
      <c r="Y205" s="6607"/>
      <c r="Z205" s="6609"/>
      <c r="AA205" s="6607"/>
      <c r="AB205" s="6609"/>
      <c r="AC205" s="6607"/>
      <c r="AD205" s="6609"/>
      <c r="AE205" s="6607"/>
      <c r="AF205" s="6609"/>
      <c r="AG205" s="6607"/>
      <c r="AH205" s="6609"/>
      <c r="AI205" s="6607"/>
      <c r="AJ205" s="6610"/>
      <c r="AK205" s="6609"/>
      <c r="AL205" s="6609"/>
      <c r="AM205" s="6611"/>
      <c r="AN205" s="6609"/>
      <c r="AO205" s="5542" t="str">
        <f>CA205&amp;CB205&amp;CC205&amp;CD205</f>
        <v/>
      </c>
      <c r="BT205" s="5543"/>
      <c r="BU205" s="5543"/>
      <c r="BX205" s="5543"/>
      <c r="BY205" s="5544"/>
      <c r="CA205" s="6264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64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64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64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65">
        <f>IF(AND($D205&gt;0,AK205=""),1,IF(AK205&gt;$D205,1,0))</f>
        <v>0</v>
      </c>
      <c r="CN205" s="6265">
        <f>IF(AND($C205&gt;0,AL205=""),1,IF(AL205&gt;$C205,1,0))</f>
        <v>0</v>
      </c>
      <c r="CO205" s="6265">
        <f>IF(AND($B205&gt;0,AM205=""),1,IF(AM205&gt;$B205,1,0))</f>
        <v>0</v>
      </c>
      <c r="CP205" s="6265">
        <f>IF(AND($B205&gt;0,AN205=""),1,IF(AN205&gt;$B205,1,0))</f>
        <v>0</v>
      </c>
    </row>
    <row r="206" spans="1:95" s="6234" customFormat="1" ht="18" customHeight="1">
      <c r="A206" s="918" t="s">
        <v>1598</v>
      </c>
      <c r="B206" s="918"/>
      <c r="BV206" s="6239"/>
      <c r="BW206" s="6239"/>
      <c r="BX206" s="6239"/>
      <c r="BY206" s="6239"/>
    </row>
    <row r="207" spans="1:95" ht="16.350000000000001" customHeight="1">
      <c r="A207" s="8218" t="s">
        <v>1599</v>
      </c>
      <c r="B207" s="8154" t="s">
        <v>77</v>
      </c>
      <c r="C207" s="8155"/>
      <c r="D207" s="8143"/>
      <c r="E207" s="8268" t="s">
        <v>1600</v>
      </c>
      <c r="F207" s="8269"/>
      <c r="G207" s="8269"/>
      <c r="H207" s="8269"/>
      <c r="I207" s="8269"/>
      <c r="J207" s="8269"/>
      <c r="K207" s="8269"/>
      <c r="L207" s="8270"/>
      <c r="M207" s="8155" t="s">
        <v>1601</v>
      </c>
      <c r="N207" s="8168"/>
      <c r="O207" s="8143" t="s">
        <v>1602</v>
      </c>
      <c r="BX207" s="5543"/>
      <c r="BY207" s="5543"/>
    </row>
    <row r="208" spans="1:95" ht="16.350000000000001" customHeight="1">
      <c r="A208" s="7475"/>
      <c r="B208" s="8148"/>
      <c r="C208" s="8149"/>
      <c r="D208" s="8144"/>
      <c r="E208" s="8145" t="s">
        <v>348</v>
      </c>
      <c r="F208" s="8164"/>
      <c r="G208" s="8145" t="s">
        <v>331</v>
      </c>
      <c r="H208" s="8164"/>
      <c r="I208" s="8145" t="s">
        <v>94</v>
      </c>
      <c r="J208" s="8164"/>
      <c r="K208" s="8145" t="s">
        <v>1603</v>
      </c>
      <c r="L208" s="7604"/>
      <c r="M208" s="8149"/>
      <c r="N208" s="8169"/>
      <c r="O208" s="7357"/>
    </row>
    <row r="209" spans="1:96" ht="16.350000000000001" customHeight="1">
      <c r="A209" s="7475"/>
      <c r="B209" s="6278" t="s">
        <v>79</v>
      </c>
      <c r="C209" s="6279" t="s">
        <v>58</v>
      </c>
      <c r="D209" s="6277" t="s">
        <v>59</v>
      </c>
      <c r="E209" s="6280" t="s">
        <v>466</v>
      </c>
      <c r="F209" s="6583" t="s">
        <v>59</v>
      </c>
      <c r="G209" s="6280" t="s">
        <v>466</v>
      </c>
      <c r="H209" s="6583" t="s">
        <v>59</v>
      </c>
      <c r="I209" s="6254" t="s">
        <v>466</v>
      </c>
      <c r="J209" s="939" t="s">
        <v>59</v>
      </c>
      <c r="K209" s="6280" t="s">
        <v>466</v>
      </c>
      <c r="L209" s="6612" t="s">
        <v>59</v>
      </c>
      <c r="M209" s="6489" t="s">
        <v>1604</v>
      </c>
      <c r="N209" s="6281" t="s">
        <v>1605</v>
      </c>
      <c r="O209" s="8144"/>
    </row>
    <row r="210" spans="1:96" ht="16.350000000000001" customHeight="1">
      <c r="A210" s="8219"/>
      <c r="B210" s="6613">
        <f t="shared" ref="B210:B215" si="67">+C210+D210</f>
        <v>0</v>
      </c>
      <c r="C210" s="6614">
        <f>+E210+G210+I210+K210</f>
        <v>0</v>
      </c>
      <c r="D210" s="6615">
        <f>+F210+H210+J210+L210</f>
        <v>0</v>
      </c>
      <c r="E210" s="6616">
        <f t="shared" ref="E210:O210" si="68">SUM(E211:E215)</f>
        <v>0</v>
      </c>
      <c r="F210" s="6617">
        <f t="shared" si="68"/>
        <v>0</v>
      </c>
      <c r="G210" s="6616">
        <f t="shared" si="68"/>
        <v>0</v>
      </c>
      <c r="H210" s="6617">
        <f t="shared" si="68"/>
        <v>0</v>
      </c>
      <c r="I210" s="6616">
        <f t="shared" si="68"/>
        <v>0</v>
      </c>
      <c r="J210" s="6618">
        <f t="shared" si="68"/>
        <v>0</v>
      </c>
      <c r="K210" s="6605">
        <f t="shared" si="68"/>
        <v>0</v>
      </c>
      <c r="L210" s="6619">
        <f t="shared" si="68"/>
        <v>0</v>
      </c>
      <c r="M210" s="6620">
        <f t="shared" si="68"/>
        <v>0</v>
      </c>
      <c r="N210" s="6621">
        <f t="shared" si="68"/>
        <v>0</v>
      </c>
      <c r="O210" s="6622">
        <f t="shared" si="68"/>
        <v>0</v>
      </c>
      <c r="P210" s="5543"/>
      <c r="Q210" s="5543"/>
      <c r="R210" s="5543"/>
      <c r="S210" s="5543"/>
      <c r="T210" s="5543"/>
      <c r="U210" s="5543"/>
      <c r="V210" s="5543"/>
      <c r="W210" s="5543"/>
      <c r="X210" s="5543"/>
      <c r="Y210" s="5543"/>
      <c r="Z210" s="5543"/>
      <c r="AA210" s="5543"/>
      <c r="AB210" s="5543"/>
      <c r="AC210" s="5543"/>
      <c r="AD210" s="5543"/>
      <c r="AE210" s="5543"/>
    </row>
    <row r="211" spans="1:96" ht="15" customHeight="1">
      <c r="A211" s="6286" t="s">
        <v>1606</v>
      </c>
      <c r="B211" s="6623">
        <f t="shared" si="67"/>
        <v>0</v>
      </c>
      <c r="C211" s="6624">
        <f>+E211+G211+I211+K211</f>
        <v>0</v>
      </c>
      <c r="D211" s="6357">
        <f>+F211+H211+J211+L211</f>
        <v>0</v>
      </c>
      <c r="E211" s="5987"/>
      <c r="F211" s="1526"/>
      <c r="G211" s="5987"/>
      <c r="H211" s="1526"/>
      <c r="I211" s="5987"/>
      <c r="J211" s="934"/>
      <c r="K211" s="5987"/>
      <c r="L211" s="1625"/>
      <c r="M211" s="1626"/>
      <c r="N211" s="1905"/>
      <c r="O211" s="6498"/>
      <c r="P211" s="6365" t="str">
        <f>CA211&amp;CB211&amp;CC211&amp;CD211</f>
        <v/>
      </c>
      <c r="Q211" s="6263"/>
      <c r="R211" s="6263"/>
      <c r="S211" s="6263"/>
      <c r="T211" s="6263"/>
      <c r="U211" s="6263"/>
      <c r="V211" s="6263"/>
      <c r="W211" s="6263"/>
      <c r="X211" s="6263"/>
      <c r="Y211" s="6263"/>
      <c r="Z211" s="6263"/>
      <c r="AA211" s="6263"/>
      <c r="AB211" s="5543"/>
      <c r="AC211" s="5543"/>
      <c r="AD211" s="5543"/>
      <c r="AE211" s="5543"/>
      <c r="CA211" s="6264" t="str">
        <f>IF(AND($B211&gt;0,M211="")," *No olvide digitar la variable "&amp;M$207&amp;""&amp;" Única. Digite CERO si no tiene.","")</f>
        <v/>
      </c>
      <c r="CB211" s="6264" t="str">
        <f>IF(AND($B211&gt;0,N211="")," *No olvide digitar la variable "&amp;M$207&amp;""&amp;" Múltiple. Digite CERO si no tiene.","")</f>
        <v/>
      </c>
      <c r="CC211" s="6264" t="str">
        <f>IF(AND(M211+N211&gt;$B211)," *La variable "&amp;M$207&amp;""&amp;" No puede ser mayor al Total Ambos Sexos.","")</f>
        <v/>
      </c>
      <c r="CD211" s="6264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65">
        <f>IF(AND($B211&gt;0,M211=""),1,0)</f>
        <v>0</v>
      </c>
      <c r="CN211" s="6265">
        <f>IF(AND($B211&gt;0,N211=""),1,0)</f>
        <v>0</v>
      </c>
      <c r="CO211" s="6265">
        <f>IF(AND(M211+N211&gt;$B211),1,0)</f>
        <v>0</v>
      </c>
      <c r="CP211" s="6265">
        <f>IF(AND($B211&gt;0,O211=""),1,0)</f>
        <v>0</v>
      </c>
      <c r="CR211" s="6234"/>
    </row>
    <row r="212" spans="1:96" ht="15" customHeight="1">
      <c r="A212" s="1527" t="s">
        <v>1607</v>
      </c>
      <c r="B212" s="6625">
        <f t="shared" si="67"/>
        <v>0</v>
      </c>
      <c r="C212" s="6626">
        <f t="shared" ref="C212:D215" si="69">+E212+G212+I212+K212</f>
        <v>0</v>
      </c>
      <c r="D212" s="1539">
        <f t="shared" si="69"/>
        <v>0</v>
      </c>
      <c r="E212" s="1530"/>
      <c r="F212" s="1535"/>
      <c r="G212" s="1530"/>
      <c r="H212" s="1535"/>
      <c r="I212" s="1530"/>
      <c r="J212" s="6485"/>
      <c r="K212" s="1530"/>
      <c r="L212" s="1630"/>
      <c r="M212" s="1606"/>
      <c r="N212" s="1680"/>
      <c r="O212" s="6627"/>
      <c r="P212" s="6365" t="str">
        <f t="shared" ref="P212:P215" si="70">CA212&amp;CB212&amp;CC212&amp;CD212</f>
        <v/>
      </c>
      <c r="Q212" s="6263"/>
      <c r="R212" s="6263"/>
      <c r="S212" s="6263"/>
      <c r="T212" s="6263"/>
      <c r="U212" s="6263"/>
      <c r="V212" s="6263"/>
      <c r="W212" s="6263"/>
      <c r="X212" s="6263"/>
      <c r="Y212" s="6263"/>
      <c r="Z212" s="6263"/>
      <c r="AA212" s="6263"/>
      <c r="AB212" s="5543"/>
      <c r="AC212" s="5543"/>
      <c r="AD212" s="5543"/>
      <c r="AE212" s="5543"/>
      <c r="CA212" s="6264" t="str">
        <f>IF(AND($B212&gt;0,M212="")," *No olvide digitar la variable "&amp;M$207&amp;""&amp;" Única. Digite CERO si no tiene.","")</f>
        <v/>
      </c>
      <c r="CB212" s="6264" t="str">
        <f>IF(AND($B212&gt;0,N212="")," *No olvide digitar la variable "&amp;M$207&amp;""&amp;" Múltiple. Digite CERO si no tiene.","")</f>
        <v/>
      </c>
      <c r="CC212" s="6264" t="str">
        <f>IF(AND(M212+N212&gt;$B212)," *La variable "&amp;M$207&amp;""&amp;" No puede ser mayor al Total Ambos Sexos.","")</f>
        <v/>
      </c>
      <c r="CD212" s="6264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65">
        <f t="shared" ref="CM212:CM215" si="71">IF(AND($B212&gt;0,M212=""),1,0)</f>
        <v>0</v>
      </c>
      <c r="CN212" s="6265">
        <f t="shared" ref="CN212:CN215" si="72">IF(AND($B212&gt;0,N212=""),1,0)</f>
        <v>0</v>
      </c>
      <c r="CO212" s="6265">
        <f t="shared" ref="CO212:CO215" si="73">IF(AND(M212+N212&gt;$B212),1,0)</f>
        <v>0</v>
      </c>
      <c r="CP212" s="6265">
        <f t="shared" ref="CP212:CP215" si="74">IF(AND($B212&gt;0,O212=""),1,0)</f>
        <v>0</v>
      </c>
    </row>
    <row r="213" spans="1:96" ht="15" customHeight="1">
      <c r="A213" s="1527" t="s">
        <v>1608</v>
      </c>
      <c r="B213" s="6625">
        <f t="shared" si="67"/>
        <v>0</v>
      </c>
      <c r="C213" s="6626">
        <f t="shared" si="69"/>
        <v>0</v>
      </c>
      <c r="D213" s="1539">
        <f t="shared" si="69"/>
        <v>0</v>
      </c>
      <c r="E213" s="1530"/>
      <c r="F213" s="1535"/>
      <c r="G213" s="1530"/>
      <c r="H213" s="1535"/>
      <c r="I213" s="1530"/>
      <c r="J213" s="6485"/>
      <c r="K213" s="1530"/>
      <c r="L213" s="1630"/>
      <c r="M213" s="1606"/>
      <c r="N213" s="1680"/>
      <c r="O213" s="6627"/>
      <c r="P213" s="6365" t="str">
        <f t="shared" si="70"/>
        <v/>
      </c>
      <c r="Q213" s="6263"/>
      <c r="R213" s="6263"/>
      <c r="S213" s="6263"/>
      <c r="T213" s="6263"/>
      <c r="U213" s="6263"/>
      <c r="V213" s="6263"/>
      <c r="W213" s="6263"/>
      <c r="X213" s="6263"/>
      <c r="Y213" s="6263"/>
      <c r="Z213" s="6263"/>
      <c r="AA213" s="6263"/>
      <c r="AB213" s="5543"/>
      <c r="AC213" s="5543"/>
      <c r="AD213" s="5543"/>
      <c r="AE213" s="5543"/>
      <c r="CA213" s="6264" t="str">
        <f>IF(AND($B213&gt;0,M213="")," *No olvide digitar la variable "&amp;M$207&amp;""&amp;" Única. Digite CERO si no tiene.","")</f>
        <v/>
      </c>
      <c r="CB213" s="6264" t="str">
        <f>IF(AND($B213&gt;0,N213="")," *No olvide digitar la variable "&amp;M$207&amp;""&amp;" Múltiple. Digite CERO si no tiene.","")</f>
        <v/>
      </c>
      <c r="CC213" s="6264" t="str">
        <f>IF(AND(M213+N213&gt;$B213)," *La variable "&amp;M$207&amp;""&amp;" No puede ser mayor al Total Ambos Sexos.","")</f>
        <v/>
      </c>
      <c r="CD213" s="6264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65">
        <f t="shared" si="71"/>
        <v>0</v>
      </c>
      <c r="CN213" s="6265">
        <f t="shared" si="72"/>
        <v>0</v>
      </c>
      <c r="CO213" s="6265">
        <f t="shared" si="73"/>
        <v>0</v>
      </c>
      <c r="CP213" s="6265">
        <f t="shared" si="74"/>
        <v>0</v>
      </c>
    </row>
    <row r="214" spans="1:96" ht="15" customHeight="1">
      <c r="A214" s="1527" t="s">
        <v>1609</v>
      </c>
      <c r="B214" s="6625">
        <f t="shared" si="67"/>
        <v>0</v>
      </c>
      <c r="C214" s="6626">
        <f t="shared" si="69"/>
        <v>0</v>
      </c>
      <c r="D214" s="1539">
        <f t="shared" si="69"/>
        <v>0</v>
      </c>
      <c r="E214" s="1552"/>
      <c r="F214" s="1556"/>
      <c r="G214" s="1552"/>
      <c r="H214" s="1556"/>
      <c r="I214" s="1552"/>
      <c r="J214" s="1553"/>
      <c r="K214" s="1552"/>
      <c r="L214" s="6628"/>
      <c r="M214" s="1772"/>
      <c r="N214" s="6629"/>
      <c r="O214" s="6630"/>
      <c r="P214" s="6365" t="str">
        <f t="shared" si="70"/>
        <v/>
      </c>
      <c r="Q214" s="6263"/>
      <c r="R214" s="6263"/>
      <c r="S214" s="6263"/>
      <c r="T214" s="6263"/>
      <c r="U214" s="6263"/>
      <c r="V214" s="6263"/>
      <c r="W214" s="6263"/>
      <c r="X214" s="6263"/>
      <c r="Y214" s="6263"/>
      <c r="Z214" s="6263"/>
      <c r="AA214" s="6263"/>
      <c r="AB214" s="5543"/>
      <c r="AC214" s="5543"/>
      <c r="AD214" s="5543"/>
      <c r="AE214" s="5543"/>
      <c r="CA214" s="6264" t="str">
        <f>IF(AND($B214&gt;0,M214="")," *No olvide digitar la variable "&amp;M$207&amp;""&amp;" Única. Digite CERO si no tiene.","")</f>
        <v/>
      </c>
      <c r="CB214" s="6264" t="str">
        <f>IF(AND($B214&gt;0,N214="")," *No olvide digitar la variable "&amp;M$207&amp;""&amp;" Múltiple. Digite CERO si no tiene.","")</f>
        <v/>
      </c>
      <c r="CC214" s="6264" t="str">
        <f>IF(AND(M214+N214&gt;$B214)," *La variable "&amp;M$207&amp;""&amp;" No puede ser mayor al Total Ambos Sexos.","")</f>
        <v/>
      </c>
      <c r="CD214" s="6264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65">
        <f t="shared" si="71"/>
        <v>0</v>
      </c>
      <c r="CN214" s="6265">
        <f t="shared" si="72"/>
        <v>0</v>
      </c>
      <c r="CO214" s="6265">
        <f t="shared" si="73"/>
        <v>0</v>
      </c>
      <c r="CP214" s="6265">
        <f t="shared" si="74"/>
        <v>0</v>
      </c>
    </row>
    <row r="215" spans="1:96" ht="15" customHeight="1">
      <c r="A215" s="6523" t="s">
        <v>1610</v>
      </c>
      <c r="B215" s="6631">
        <f t="shared" si="67"/>
        <v>0</v>
      </c>
      <c r="C215" s="6632">
        <f t="shared" si="69"/>
        <v>0</v>
      </c>
      <c r="D215" s="6337">
        <f t="shared" si="69"/>
        <v>0</v>
      </c>
      <c r="E215" s="1510"/>
      <c r="F215" s="1541"/>
      <c r="G215" s="1510"/>
      <c r="H215" s="1541"/>
      <c r="I215" s="1510"/>
      <c r="J215" s="1541"/>
      <c r="K215" s="1510"/>
      <c r="L215" s="1617"/>
      <c r="M215" s="1618"/>
      <c r="N215" s="6633"/>
      <c r="O215" s="1652"/>
      <c r="P215" s="6365" t="str">
        <f t="shared" si="70"/>
        <v/>
      </c>
      <c r="Q215" s="6263"/>
      <c r="R215" s="6263"/>
      <c r="S215" s="6263"/>
      <c r="T215" s="6263"/>
      <c r="U215" s="6263"/>
      <c r="V215" s="6263"/>
      <c r="W215" s="6263"/>
      <c r="X215" s="6263"/>
      <c r="Y215" s="6263"/>
      <c r="Z215" s="6263"/>
      <c r="AA215" s="6263"/>
      <c r="AB215" s="5543"/>
      <c r="AC215" s="5543"/>
      <c r="AD215" s="5543"/>
      <c r="AE215" s="5543"/>
      <c r="CA215" s="6264" t="str">
        <f>IF(AND($B215&gt;0,M215="")," *No olvide digitar la variable "&amp;M$207&amp;""&amp;" Única. Digite CERO si no tiene.","")</f>
        <v/>
      </c>
      <c r="CB215" s="6264" t="str">
        <f>IF(AND($B215&gt;0,N215="")," *No olvide digitar la variable "&amp;M$207&amp;""&amp;" Múltiple. Digite CERO si no tiene.","")</f>
        <v/>
      </c>
      <c r="CC215" s="6264" t="str">
        <f>IF(AND(M215+N215&gt;$B215)," *La variable "&amp;M$207&amp;""&amp;" No puede ser mayor al Total Ambos Sexos.","")</f>
        <v/>
      </c>
      <c r="CD215" s="6264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65">
        <f t="shared" si="71"/>
        <v>0</v>
      </c>
      <c r="CN215" s="6265">
        <f t="shared" si="72"/>
        <v>0</v>
      </c>
      <c r="CO215" s="6265">
        <f t="shared" si="73"/>
        <v>0</v>
      </c>
      <c r="CP215" s="6265">
        <f t="shared" si="74"/>
        <v>0</v>
      </c>
    </row>
    <row r="232" spans="1:13" hidden="1">
      <c r="A232" s="6634">
        <f>SUM(B12:B15,B20:B25,B41:B46,B67,B101,C106:C113,D116:D118,C123:C125,C129:C130,B135,C135,D136,E136,C141:C142,B158,C161:D161,C165:C166,C169:C174,C178:C183,B188:B191,C195:C196,B199:B200,B205,B210)</f>
        <v>0</v>
      </c>
      <c r="B232" s="6634" t="e">
        <f>SUM(#REF!)</f>
        <v>#REF!</v>
      </c>
      <c r="C232" s="6634"/>
      <c r="D232" s="6634"/>
      <c r="E232" s="6634"/>
      <c r="F232" s="6634"/>
      <c r="G232" s="6634"/>
      <c r="H232" s="6634"/>
      <c r="I232" s="6634"/>
      <c r="J232" s="6634"/>
      <c r="K232" s="6634"/>
      <c r="L232" s="6634"/>
      <c r="M232" s="6634"/>
    </row>
    <row r="248" spans="1:2" ht="15" hidden="1">
      <c r="A248" s="6635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36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>
      <formula1>0</formula1>
    </dataValidation>
    <dataValidation type="whole" allowBlank="1" showInputMessage="1" showErrorMessage="1" sqref="E31:AM32 E41:AM42 AN12:AS14 E51:AN52 E20:AS26 AT21:AX26 E12:AM15">
      <formula1>0</formula1>
      <formula2>9.99999999999999E+40</formula2>
    </dataValidation>
    <dataValidation type="whole" allowBlank="1" showInputMessage="1" showErrorMessage="1" sqref="C199:D200 AN31:AN36 E33:AM36">
      <formula1>0</formula1>
      <formula2>9.99999999999999E+41</formula2>
    </dataValidation>
    <dataValidation type="whole" allowBlank="1" showInputMessage="1" showErrorMessage="1" sqref="E61:AN66">
      <formula1>0</formula1>
      <formula2>9.99999999999999E+46</formula2>
    </dataValidation>
    <dataValidation type="whole" allowBlank="1" showInputMessage="1" showErrorMessage="1" sqref="F107:AO113">
      <formula1>0</formula1>
      <formula2>9.99999999999999E+33</formula2>
    </dataValidation>
    <dataValidation type="whole" allowBlank="1" showInputMessage="1" showErrorMessage="1" sqref="B135:G137">
      <formula1>0</formula1>
      <formula2>9.99999999999999E+32</formula2>
    </dataValidation>
    <dataValidation type="whole" allowBlank="1" showInputMessage="1" showErrorMessage="1" sqref="C169:F174">
      <formula1>0</formula1>
      <formula2>9.99999999999999E+35</formula2>
    </dataValidation>
    <dataValidation type="whole" allowBlank="1" showInputMessage="1" showErrorMessage="1" sqref="E188:AL191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/>
    <dataValidation type="whole" operator="greaterThanOrEqual" allowBlank="1" showInputMessage="1" showErrorMessage="1" sqref="AN15:AS15 AT20:AX20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I385"/>
  <sheetViews>
    <sheetView showGridLines="0" zoomScaleNormal="100" workbookViewId="0"/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>
      <c r="A1" s="25" t="s">
        <v>23</v>
      </c>
    </row>
    <row r="2" spans="1:139">
      <c r="A2" s="25" t="str">
        <f>CONCATENATE("COMUNA: ",NOMBRE!B2, " (",NOMBRE!C2,NOMBRE!D2,NOMBRE!E2,NOMBRE!F2,NOMBRE!G2,")")</f>
        <v>COMUNA: MAIPU ()</v>
      </c>
    </row>
    <row r="3" spans="1:139">
      <c r="A3" s="25" t="str">
        <f>CONCATENATE("ESTABLECIMIENTO/ESTRATEGIA: ", NOMBRE!B3, " (",NOMBRE!C3,NOMBRE!D3,NOMBRE!E3,NOMBRE!F3,NOMBRE!G3,NOMBRE!H3,")")</f>
        <v>ESTABLECIMIENTO/ESTRATEGIA: PADDS ()</v>
      </c>
    </row>
    <row r="4" spans="1:139">
      <c r="A4" s="25" t="str">
        <f>CONCATENATE("MES: ",NOMBRE!B6, " (",NOMBRE!C6,NOMBRE!D6,")")</f>
        <v>MES: MARZO (03)</v>
      </c>
    </row>
    <row r="5" spans="1:139">
      <c r="A5" s="25" t="str">
        <f>CONCATENATE("AÑO: ",NOMBRE!B7)</f>
        <v>AÑO: 2026</v>
      </c>
    </row>
    <row r="6" spans="1:139" s="55" customFormat="1" ht="18" customHeight="1">
      <c r="A6" s="7768" t="s">
        <v>1611</v>
      </c>
      <c r="B6" s="7768"/>
      <c r="C6" s="7768"/>
      <c r="D6" s="7768"/>
      <c r="E6" s="7768"/>
      <c r="F6" s="7768"/>
      <c r="G6" s="7768"/>
      <c r="H6" s="7768"/>
      <c r="I6" s="7768"/>
      <c r="J6" s="7768"/>
      <c r="K6" s="7768"/>
      <c r="L6" s="7768"/>
      <c r="M6" s="7768"/>
      <c r="N6" s="7768"/>
      <c r="O6" s="7768"/>
      <c r="P6" s="7768"/>
      <c r="Q6" s="898"/>
      <c r="R6" s="898"/>
      <c r="S6" s="898"/>
      <c r="T6" s="898"/>
      <c r="U6" s="898"/>
      <c r="V6" s="898"/>
      <c r="W6" s="898"/>
      <c r="X6" s="898"/>
      <c r="Y6" s="898"/>
      <c r="Z6" s="898"/>
      <c r="AA6" s="898"/>
      <c r="AB6" s="898"/>
      <c r="AC6" s="898"/>
      <c r="AD6" s="898"/>
      <c r="AE6" s="898"/>
      <c r="AF6" s="898"/>
      <c r="AG6" s="898"/>
      <c r="AH6" s="898"/>
      <c r="AI6" s="898"/>
      <c r="AJ6" s="898"/>
      <c r="AK6" s="898"/>
      <c r="AL6" s="898"/>
      <c r="AM6" s="898"/>
      <c r="AN6" s="898"/>
      <c r="AO6" s="898"/>
      <c r="AP6" s="898"/>
      <c r="AQ6" s="898"/>
      <c r="AR6" s="898"/>
      <c r="AS6" s="898"/>
      <c r="AT6" s="898"/>
      <c r="AU6" s="898"/>
      <c r="AV6" s="898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74"/>
      <c r="DS6" s="8274"/>
      <c r="DT6" s="8274"/>
      <c r="DU6" s="8274"/>
      <c r="DV6" s="8274"/>
      <c r="DW6" s="8274"/>
      <c r="DX6" s="8274"/>
      <c r="DY6" s="8274"/>
      <c r="DZ6" s="8274"/>
      <c r="EA6" s="8274"/>
      <c r="EB6" s="8274"/>
      <c r="EC6" s="8274"/>
      <c r="ED6" s="8274"/>
      <c r="EE6" s="8274"/>
      <c r="EF6" s="8274"/>
      <c r="EG6" s="8274"/>
      <c r="EH6" s="8274"/>
      <c r="EI6" s="8274"/>
    </row>
    <row r="8" spans="1:139" ht="18" customHeight="1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>
      <c r="A9" s="7841" t="s">
        <v>1613</v>
      </c>
      <c r="B9" s="7841"/>
      <c r="C9" s="7760"/>
      <c r="D9" s="7658" t="s">
        <v>77</v>
      </c>
      <c r="E9" s="7658"/>
      <c r="F9" s="7682"/>
      <c r="G9" s="8276" t="s">
        <v>101</v>
      </c>
      <c r="H9" s="8277"/>
      <c r="I9" s="8277"/>
      <c r="J9" s="8277"/>
      <c r="K9" s="8277"/>
      <c r="L9" s="8277"/>
      <c r="M9" s="8277"/>
      <c r="N9" s="8277"/>
      <c r="O9" s="8277"/>
      <c r="P9" s="8277"/>
      <c r="Q9" s="8277"/>
      <c r="R9" s="8277"/>
      <c r="S9" s="8277"/>
      <c r="T9" s="8277"/>
      <c r="U9" s="8277"/>
      <c r="V9" s="8277"/>
      <c r="W9" s="8277"/>
      <c r="X9" s="8277"/>
      <c r="Y9" s="8277"/>
      <c r="Z9" s="8277"/>
      <c r="AA9" s="8277"/>
      <c r="AB9" s="8277"/>
      <c r="AC9" s="8277"/>
      <c r="AD9" s="8277"/>
      <c r="AE9" s="8277"/>
      <c r="AF9" s="8277"/>
      <c r="AG9" s="8277"/>
      <c r="AH9" s="8277"/>
      <c r="AI9" s="8277"/>
      <c r="AJ9" s="8277"/>
      <c r="AK9" s="8277"/>
      <c r="AL9" s="8277"/>
      <c r="AM9" s="8277"/>
      <c r="AN9" s="8277"/>
      <c r="AO9" s="8277"/>
      <c r="AP9" s="8278"/>
      <c r="AQ9" s="8279" t="s">
        <v>1614</v>
      </c>
      <c r="AR9" s="8280" t="s">
        <v>1615</v>
      </c>
      <c r="AS9" s="8280" t="s">
        <v>1616</v>
      </c>
      <c r="AT9" s="8280" t="s">
        <v>1617</v>
      </c>
      <c r="AU9" s="8280" t="s">
        <v>37</v>
      </c>
      <c r="AV9" s="8281" t="s">
        <v>1618</v>
      </c>
      <c r="AW9" s="8284" t="s">
        <v>34</v>
      </c>
      <c r="AX9" s="7682" t="s">
        <v>35</v>
      </c>
    </row>
    <row r="10" spans="1:139" ht="15" customHeight="1">
      <c r="A10" s="8275"/>
      <c r="B10" s="8275"/>
      <c r="C10" s="8075"/>
      <c r="D10" s="7963"/>
      <c r="E10" s="7963"/>
      <c r="F10" s="7964"/>
      <c r="G10" s="8285" t="s">
        <v>479</v>
      </c>
      <c r="H10" s="8286"/>
      <c r="I10" s="8276" t="s">
        <v>385</v>
      </c>
      <c r="J10" s="8287"/>
      <c r="K10" s="8277" t="s">
        <v>386</v>
      </c>
      <c r="L10" s="8287"/>
      <c r="M10" s="8276" t="s">
        <v>1619</v>
      </c>
      <c r="N10" s="8287"/>
      <c r="O10" s="8276" t="s">
        <v>388</v>
      </c>
      <c r="P10" s="8287"/>
      <c r="Q10" s="8276" t="s">
        <v>389</v>
      </c>
      <c r="R10" s="8287"/>
      <c r="S10" s="8276" t="s">
        <v>390</v>
      </c>
      <c r="T10" s="8287"/>
      <c r="U10" s="8276" t="s">
        <v>391</v>
      </c>
      <c r="V10" s="8287"/>
      <c r="W10" s="8276" t="s">
        <v>1620</v>
      </c>
      <c r="X10" s="8287"/>
      <c r="Y10" s="8276" t="s">
        <v>308</v>
      </c>
      <c r="Z10" s="8289"/>
      <c r="AA10" s="8276" t="s">
        <v>309</v>
      </c>
      <c r="AB10" s="8289"/>
      <c r="AC10" s="8276" t="s">
        <v>1621</v>
      </c>
      <c r="AD10" s="8289"/>
      <c r="AE10" s="8276" t="s">
        <v>1622</v>
      </c>
      <c r="AF10" s="8289"/>
      <c r="AG10" s="8276" t="s">
        <v>1623</v>
      </c>
      <c r="AH10" s="8289"/>
      <c r="AI10" s="8276" t="s">
        <v>1624</v>
      </c>
      <c r="AJ10" s="8289"/>
      <c r="AK10" s="8276" t="s">
        <v>1625</v>
      </c>
      <c r="AL10" s="8289"/>
      <c r="AM10" s="8276" t="s">
        <v>1626</v>
      </c>
      <c r="AN10" s="8289"/>
      <c r="AO10" s="8276" t="s">
        <v>950</v>
      </c>
      <c r="AP10" s="8288"/>
      <c r="AQ10" s="7681"/>
      <c r="AR10" s="7926"/>
      <c r="AS10" s="7926"/>
      <c r="AT10" s="7926"/>
      <c r="AU10" s="7926"/>
      <c r="AV10" s="8282"/>
      <c r="AW10" s="7976"/>
      <c r="AX10" s="7653"/>
    </row>
    <row r="11" spans="1:139" ht="36.75" customHeight="1">
      <c r="A11" s="7983"/>
      <c r="B11" s="7983"/>
      <c r="C11" s="8076"/>
      <c r="D11" s="2686" t="s">
        <v>79</v>
      </c>
      <c r="E11" s="2687" t="s">
        <v>58</v>
      </c>
      <c r="F11" s="2669" t="s">
        <v>59</v>
      </c>
      <c r="G11" s="2688" t="s">
        <v>58</v>
      </c>
      <c r="H11" s="2669" t="s">
        <v>59</v>
      </c>
      <c r="I11" s="2688" t="s">
        <v>58</v>
      </c>
      <c r="J11" s="2669" t="s">
        <v>59</v>
      </c>
      <c r="K11" s="2688" t="s">
        <v>58</v>
      </c>
      <c r="L11" s="2669" t="s">
        <v>59</v>
      </c>
      <c r="M11" s="2688" t="s">
        <v>58</v>
      </c>
      <c r="N11" s="2669" t="s">
        <v>59</v>
      </c>
      <c r="O11" s="2688" t="s">
        <v>58</v>
      </c>
      <c r="P11" s="2669" t="s">
        <v>59</v>
      </c>
      <c r="Q11" s="2688" t="s">
        <v>58</v>
      </c>
      <c r="R11" s="2669" t="s">
        <v>59</v>
      </c>
      <c r="S11" s="2688" t="s">
        <v>58</v>
      </c>
      <c r="T11" s="2669" t="s">
        <v>59</v>
      </c>
      <c r="U11" s="2688" t="s">
        <v>58</v>
      </c>
      <c r="V11" s="2669" t="s">
        <v>59</v>
      </c>
      <c r="W11" s="2688" t="s">
        <v>58</v>
      </c>
      <c r="X11" s="2669" t="s">
        <v>59</v>
      </c>
      <c r="Y11" s="2688" t="s">
        <v>58</v>
      </c>
      <c r="Z11" s="2669" t="s">
        <v>59</v>
      </c>
      <c r="AA11" s="2688" t="s">
        <v>58</v>
      </c>
      <c r="AB11" s="2669" t="s">
        <v>59</v>
      </c>
      <c r="AC11" s="2688" t="s">
        <v>58</v>
      </c>
      <c r="AD11" s="2669" t="s">
        <v>59</v>
      </c>
      <c r="AE11" s="2688" t="s">
        <v>58</v>
      </c>
      <c r="AF11" s="2669" t="s">
        <v>59</v>
      </c>
      <c r="AG11" s="2688" t="s">
        <v>58</v>
      </c>
      <c r="AH11" s="2669" t="s">
        <v>59</v>
      </c>
      <c r="AI11" s="2688" t="s">
        <v>58</v>
      </c>
      <c r="AJ11" s="2669" t="s">
        <v>59</v>
      </c>
      <c r="AK11" s="2688" t="s">
        <v>58</v>
      </c>
      <c r="AL11" s="2669" t="s">
        <v>59</v>
      </c>
      <c r="AM11" s="2688" t="s">
        <v>58</v>
      </c>
      <c r="AN11" s="2669" t="s">
        <v>59</v>
      </c>
      <c r="AO11" s="2688" t="s">
        <v>58</v>
      </c>
      <c r="AP11" s="2674" t="s">
        <v>59</v>
      </c>
      <c r="AQ11" s="7676"/>
      <c r="AR11" s="7728"/>
      <c r="AS11" s="7728"/>
      <c r="AT11" s="7728"/>
      <c r="AU11" s="7728"/>
      <c r="AV11" s="8283"/>
      <c r="AW11" s="7977"/>
      <c r="AX11" s="7964"/>
    </row>
    <row r="12" spans="1:139" ht="15" customHeight="1">
      <c r="A12" s="8294" t="s">
        <v>1627</v>
      </c>
      <c r="B12" s="8295"/>
      <c r="C12" s="8296"/>
      <c r="D12" s="1969">
        <f>SUM(E12+F12)</f>
        <v>0</v>
      </c>
      <c r="E12" s="1988">
        <f>SUM(G12+I12+K12+M12+O12+Q12+S12+U12+W12+Y12+AA12+AC12+AE12+AG12+AI12+AK12+AM12+AO12)</f>
        <v>0</v>
      </c>
      <c r="F12" s="745">
        <f>SUM(H12+J12+L12+N12+P12+R12+T12+V12+X12+Z12+AB12+AD12+AF12+AH12+AJ12+AL12+AN12+AP12)</f>
        <v>0</v>
      </c>
      <c r="G12" s="1926"/>
      <c r="H12" s="1177"/>
      <c r="I12" s="1926"/>
      <c r="J12" s="1177"/>
      <c r="K12" s="1926"/>
      <c r="L12" s="1177"/>
      <c r="M12" s="1926"/>
      <c r="N12" s="1177"/>
      <c r="O12" s="1926"/>
      <c r="P12" s="1177"/>
      <c r="Q12" s="1926"/>
      <c r="R12" s="748"/>
      <c r="S12" s="1926"/>
      <c r="T12" s="748"/>
      <c r="U12" s="1926"/>
      <c r="V12" s="748"/>
      <c r="W12" s="1926"/>
      <c r="X12" s="748"/>
      <c r="Y12" s="1926"/>
      <c r="Z12" s="748"/>
      <c r="AA12" s="1926"/>
      <c r="AB12" s="748"/>
      <c r="AC12" s="1926"/>
      <c r="AD12" s="748"/>
      <c r="AE12" s="1926"/>
      <c r="AF12" s="748"/>
      <c r="AG12" s="1926"/>
      <c r="AH12" s="748"/>
      <c r="AI12" s="1926"/>
      <c r="AJ12" s="748"/>
      <c r="AK12" s="1926"/>
      <c r="AL12" s="748"/>
      <c r="AM12" s="1926"/>
      <c r="AN12" s="748"/>
      <c r="AO12" s="1926"/>
      <c r="AP12" s="785"/>
      <c r="AQ12" s="1957"/>
      <c r="AR12" s="786"/>
      <c r="AS12" s="786"/>
      <c r="AT12" s="786"/>
      <c r="AU12" s="786"/>
      <c r="AV12" s="786"/>
      <c r="AW12" s="2690"/>
      <c r="AX12" s="1177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>
      <c r="A13" s="8297" t="s">
        <v>1628</v>
      </c>
      <c r="B13" s="8298"/>
      <c r="C13" s="8299"/>
      <c r="D13" s="1476">
        <f t="shared" ref="D13:D17" si="13">SUM(E13+F13)</f>
        <v>0</v>
      </c>
      <c r="E13" s="1477">
        <f t="shared" ref="E13:F15" si="14">SUM(G13+I13+K13+M13+O13+Q13+S13+U13+W13+Y13+AA13+AC13+AE13+AG13+AI13+AK13+AM13+AO13)</f>
        <v>0</v>
      </c>
      <c r="F13" s="885">
        <f t="shared" si="14"/>
        <v>0</v>
      </c>
      <c r="G13" s="1163"/>
      <c r="H13" s="1164"/>
      <c r="I13" s="1163"/>
      <c r="J13" s="1164"/>
      <c r="K13" s="1163"/>
      <c r="L13" s="1164"/>
      <c r="M13" s="1163"/>
      <c r="N13" s="1164"/>
      <c r="O13" s="1163"/>
      <c r="P13" s="1164"/>
      <c r="Q13" s="1163"/>
      <c r="R13" s="877"/>
      <c r="S13" s="1163"/>
      <c r="T13" s="877"/>
      <c r="U13" s="1163"/>
      <c r="V13" s="877"/>
      <c r="W13" s="1163"/>
      <c r="X13" s="877"/>
      <c r="Y13" s="1163"/>
      <c r="Z13" s="877"/>
      <c r="AA13" s="1163"/>
      <c r="AB13" s="877"/>
      <c r="AC13" s="1163"/>
      <c r="AD13" s="877"/>
      <c r="AE13" s="1163"/>
      <c r="AF13" s="877"/>
      <c r="AG13" s="1163"/>
      <c r="AH13" s="877"/>
      <c r="AI13" s="1163"/>
      <c r="AJ13" s="877"/>
      <c r="AK13" s="1163"/>
      <c r="AL13" s="877"/>
      <c r="AM13" s="1163"/>
      <c r="AN13" s="877"/>
      <c r="AO13" s="1163"/>
      <c r="AP13" s="1920"/>
      <c r="AQ13" s="878"/>
      <c r="AR13" s="1992"/>
      <c r="AS13" s="1992"/>
      <c r="AT13" s="1992"/>
      <c r="AU13" s="1992"/>
      <c r="AV13" s="1992"/>
      <c r="AW13" s="2486"/>
      <c r="AX13" s="1164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>
      <c r="A14" s="8297" t="s">
        <v>1629</v>
      </c>
      <c r="B14" s="8298"/>
      <c r="C14" s="8299"/>
      <c r="D14" s="1476">
        <f t="shared" si="13"/>
        <v>0</v>
      </c>
      <c r="E14" s="1477">
        <f t="shared" si="14"/>
        <v>0</v>
      </c>
      <c r="F14" s="885">
        <f t="shared" si="14"/>
        <v>0</v>
      </c>
      <c r="G14" s="1163"/>
      <c r="H14" s="1164"/>
      <c r="I14" s="1163"/>
      <c r="J14" s="1164"/>
      <c r="K14" s="1163"/>
      <c r="L14" s="1164"/>
      <c r="M14" s="1163"/>
      <c r="N14" s="877"/>
      <c r="O14" s="1163"/>
      <c r="P14" s="877"/>
      <c r="Q14" s="1163"/>
      <c r="R14" s="877"/>
      <c r="S14" s="1163"/>
      <c r="T14" s="877"/>
      <c r="U14" s="1163"/>
      <c r="V14" s="877"/>
      <c r="W14" s="1163"/>
      <c r="X14" s="877"/>
      <c r="Y14" s="1163"/>
      <c r="Z14" s="877"/>
      <c r="AA14" s="1163"/>
      <c r="AB14" s="877"/>
      <c r="AC14" s="1163"/>
      <c r="AD14" s="877"/>
      <c r="AE14" s="1163"/>
      <c r="AF14" s="877"/>
      <c r="AG14" s="1163"/>
      <c r="AH14" s="877"/>
      <c r="AI14" s="1163"/>
      <c r="AJ14" s="877"/>
      <c r="AK14" s="1163"/>
      <c r="AL14" s="877"/>
      <c r="AM14" s="1163"/>
      <c r="AN14" s="877"/>
      <c r="AO14" s="1163"/>
      <c r="AP14" s="1920"/>
      <c r="AQ14" s="878"/>
      <c r="AR14" s="1992"/>
      <c r="AS14" s="1992"/>
      <c r="AT14" s="1992"/>
      <c r="AU14" s="1992"/>
      <c r="AV14" s="1992"/>
      <c r="AW14" s="2486"/>
      <c r="AX14" s="1164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>
      <c r="A15" s="8297" t="s">
        <v>1630</v>
      </c>
      <c r="B15" s="8298"/>
      <c r="C15" s="8299"/>
      <c r="D15" s="1476">
        <f t="shared" si="13"/>
        <v>0</v>
      </c>
      <c r="E15" s="1477">
        <f t="shared" si="14"/>
        <v>0</v>
      </c>
      <c r="F15" s="885">
        <f t="shared" si="14"/>
        <v>0</v>
      </c>
      <c r="G15" s="1163"/>
      <c r="H15" s="1164"/>
      <c r="I15" s="1163"/>
      <c r="J15" s="1164"/>
      <c r="K15" s="1163"/>
      <c r="L15" s="1164"/>
      <c r="M15" s="1163"/>
      <c r="N15" s="877"/>
      <c r="O15" s="1163"/>
      <c r="P15" s="877"/>
      <c r="Q15" s="1163"/>
      <c r="R15" s="877"/>
      <c r="S15" s="1163"/>
      <c r="T15" s="877"/>
      <c r="U15" s="1163"/>
      <c r="V15" s="877"/>
      <c r="W15" s="1163"/>
      <c r="X15" s="877"/>
      <c r="Y15" s="1163"/>
      <c r="Z15" s="877"/>
      <c r="AA15" s="1163"/>
      <c r="AB15" s="877"/>
      <c r="AC15" s="1163"/>
      <c r="AD15" s="877"/>
      <c r="AE15" s="1163"/>
      <c r="AF15" s="877"/>
      <c r="AG15" s="1163"/>
      <c r="AH15" s="877"/>
      <c r="AI15" s="1163"/>
      <c r="AJ15" s="877"/>
      <c r="AK15" s="1163"/>
      <c r="AL15" s="877"/>
      <c r="AM15" s="1163"/>
      <c r="AN15" s="877"/>
      <c r="AO15" s="1163"/>
      <c r="AP15" s="1920"/>
      <c r="AQ15" s="878"/>
      <c r="AR15" s="1992"/>
      <c r="AS15" s="1992"/>
      <c r="AT15" s="1992"/>
      <c r="AU15" s="1992"/>
      <c r="AV15" s="1992"/>
      <c r="AW15" s="2486"/>
      <c r="AX15" s="1164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>
      <c r="A16" s="8308" t="s">
        <v>1631</v>
      </c>
      <c r="B16" s="8309"/>
      <c r="C16" s="8310"/>
      <c r="D16" s="1969">
        <f t="shared" si="13"/>
        <v>0</v>
      </c>
      <c r="E16" s="1988">
        <f>SUM(G16+I16+K16+M16+O16+Q16+S16+U16+W16+Y16+AA16+AC16+AE16+AG16+AI16+AK16+AM16+AO16)</f>
        <v>0</v>
      </c>
      <c r="F16" s="745">
        <f>SUM(H16+J16+L16+N16+P16+R16+T16+V16+X16+Z16+AB16+AD16+AF16+AH16+AJ16+AL16+AN16+AP16)</f>
        <v>0</v>
      </c>
      <c r="G16" s="1926"/>
      <c r="H16" s="1177"/>
      <c r="I16" s="1926"/>
      <c r="J16" s="1177"/>
      <c r="K16" s="1926"/>
      <c r="L16" s="1177"/>
      <c r="M16" s="1926"/>
      <c r="N16" s="1177"/>
      <c r="O16" s="1926"/>
      <c r="P16" s="1177"/>
      <c r="Q16" s="1926"/>
      <c r="R16" s="748"/>
      <c r="S16" s="1926"/>
      <c r="T16" s="748"/>
      <c r="U16" s="1926"/>
      <c r="V16" s="748"/>
      <c r="W16" s="1926"/>
      <c r="X16" s="748"/>
      <c r="Y16" s="1926"/>
      <c r="Z16" s="748"/>
      <c r="AA16" s="1926"/>
      <c r="AB16" s="748"/>
      <c r="AC16" s="1926"/>
      <c r="AD16" s="748"/>
      <c r="AE16" s="1926"/>
      <c r="AF16" s="748"/>
      <c r="AG16" s="1926"/>
      <c r="AH16" s="748"/>
      <c r="AI16" s="1926"/>
      <c r="AJ16" s="748"/>
      <c r="AK16" s="1926"/>
      <c r="AL16" s="748"/>
      <c r="AM16" s="1926"/>
      <c r="AN16" s="748"/>
      <c r="AO16" s="1926"/>
      <c r="AP16" s="785"/>
      <c r="AQ16" s="1957"/>
      <c r="AR16" s="786"/>
      <c r="AS16" s="786"/>
      <c r="AT16" s="786"/>
      <c r="AU16" s="786"/>
      <c r="AV16" s="786"/>
      <c r="AW16" s="2690"/>
      <c r="AX16" s="1177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>
      <c r="A17" s="8311" t="s">
        <v>1632</v>
      </c>
      <c r="B17" s="8312"/>
      <c r="C17" s="8313"/>
      <c r="D17" s="1351">
        <f t="shared" si="13"/>
        <v>0</v>
      </c>
      <c r="E17" s="1370">
        <f>SUM(G17+I17+K17+M17+O17+Q17+S17+U17+W17+Y17+AA17+AC17+AE17+AG17+AI17+AK17+AM17+AO17)</f>
        <v>0</v>
      </c>
      <c r="F17" s="1350">
        <f>SUM(H17+J17+L17+N17+P17+R17+T17+V17+X17+Z17+AB17+AD17+AF17+AH17+AJ17+AL17+AN17+AP17)</f>
        <v>0</v>
      </c>
      <c r="G17" s="1179"/>
      <c r="H17" s="1183"/>
      <c r="I17" s="1179"/>
      <c r="J17" s="1183"/>
      <c r="K17" s="1179"/>
      <c r="L17" s="1183"/>
      <c r="M17" s="1179"/>
      <c r="N17" s="1110"/>
      <c r="O17" s="1179"/>
      <c r="P17" s="1110"/>
      <c r="Q17" s="1179"/>
      <c r="R17" s="1110"/>
      <c r="S17" s="1179"/>
      <c r="T17" s="1110"/>
      <c r="U17" s="1179"/>
      <c r="V17" s="1110"/>
      <c r="W17" s="1179"/>
      <c r="X17" s="1110"/>
      <c r="Y17" s="1179"/>
      <c r="Z17" s="1110"/>
      <c r="AA17" s="1179"/>
      <c r="AB17" s="1110"/>
      <c r="AC17" s="1179"/>
      <c r="AD17" s="1110"/>
      <c r="AE17" s="1179"/>
      <c r="AF17" s="1110"/>
      <c r="AG17" s="1179"/>
      <c r="AH17" s="1110"/>
      <c r="AI17" s="1179"/>
      <c r="AJ17" s="1110"/>
      <c r="AK17" s="1179"/>
      <c r="AL17" s="1110"/>
      <c r="AM17" s="1179"/>
      <c r="AN17" s="1110"/>
      <c r="AO17" s="1179"/>
      <c r="AP17" s="1215"/>
      <c r="AQ17" s="1216"/>
      <c r="AR17" s="1109"/>
      <c r="AS17" s="1109"/>
      <c r="AT17" s="1109"/>
      <c r="AU17" s="1109"/>
      <c r="AV17" s="1109"/>
      <c r="AW17" s="2488"/>
      <c r="AX17" s="1183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>
      <c r="A18" s="2" t="s">
        <v>1633</v>
      </c>
      <c r="B18" s="339"/>
      <c r="C18" s="339"/>
      <c r="D18" s="336"/>
      <c r="E18" s="336"/>
      <c r="F18" s="336"/>
      <c r="G18" s="2692"/>
      <c r="H18" s="2692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>
      <c r="A19" s="8300" t="s">
        <v>1634</v>
      </c>
      <c r="B19" s="7841"/>
      <c r="C19" s="7760"/>
      <c r="D19" s="8276" t="s">
        <v>193</v>
      </c>
      <c r="E19" s="8277"/>
      <c r="F19" s="8287"/>
      <c r="G19" s="8302" t="s">
        <v>479</v>
      </c>
      <c r="H19" s="8002"/>
      <c r="I19" s="8287" t="s">
        <v>385</v>
      </c>
      <c r="J19" s="8303"/>
      <c r="K19" s="8276" t="s">
        <v>386</v>
      </c>
      <c r="L19" s="8287"/>
      <c r="M19" s="8287" t="s">
        <v>1619</v>
      </c>
      <c r="N19" s="8303"/>
      <c r="O19" s="8276" t="s">
        <v>388</v>
      </c>
      <c r="P19" s="8287"/>
      <c r="Q19" s="8276" t="s">
        <v>389</v>
      </c>
      <c r="R19" s="8287"/>
      <c r="S19" s="8276" t="s">
        <v>390</v>
      </c>
      <c r="T19" s="8287"/>
      <c r="U19" s="8276" t="s">
        <v>391</v>
      </c>
      <c r="V19" s="8287"/>
      <c r="W19" s="8277" t="s">
        <v>1620</v>
      </c>
      <c r="X19" s="8277"/>
      <c r="Y19" s="8276" t="s">
        <v>308</v>
      </c>
      <c r="Z19" s="8289"/>
      <c r="AA19" s="8277" t="s">
        <v>309</v>
      </c>
      <c r="AB19" s="8319"/>
      <c r="AC19" s="8277" t="s">
        <v>1621</v>
      </c>
      <c r="AD19" s="8319"/>
      <c r="AE19" s="8277" t="s">
        <v>1622</v>
      </c>
      <c r="AF19" s="8319"/>
      <c r="AG19" s="8277" t="s">
        <v>1623</v>
      </c>
      <c r="AH19" s="8319"/>
      <c r="AI19" s="8277" t="s">
        <v>1624</v>
      </c>
      <c r="AJ19" s="8319"/>
      <c r="AK19" s="8277" t="s">
        <v>1625</v>
      </c>
      <c r="AL19" s="8319"/>
      <c r="AM19" s="8277" t="s">
        <v>1626</v>
      </c>
      <c r="AN19" s="8289"/>
      <c r="AO19" s="8277" t="s">
        <v>950</v>
      </c>
      <c r="AP19" s="8288"/>
      <c r="AQ19" s="8279" t="s">
        <v>1614</v>
      </c>
      <c r="AR19" s="8280" t="s">
        <v>1635</v>
      </c>
      <c r="AS19" s="8280" t="s">
        <v>1616</v>
      </c>
      <c r="AT19" s="8280" t="s">
        <v>1636</v>
      </c>
      <c r="AU19" s="8280" t="s">
        <v>1617</v>
      </c>
      <c r="AV19" s="8314" t="s">
        <v>37</v>
      </c>
      <c r="AW19" s="8290" t="s">
        <v>498</v>
      </c>
      <c r="AX19" s="8292" t="s">
        <v>35</v>
      </c>
    </row>
    <row r="20" spans="1:100" ht="55.5" customHeight="1">
      <c r="A20" s="8301"/>
      <c r="B20" s="7983"/>
      <c r="C20" s="8076"/>
      <c r="D20" s="2688" t="s">
        <v>79</v>
      </c>
      <c r="E20" s="2670" t="s">
        <v>58</v>
      </c>
      <c r="F20" s="1913" t="s">
        <v>59</v>
      </c>
      <c r="G20" s="2688" t="s">
        <v>58</v>
      </c>
      <c r="H20" s="2669" t="s">
        <v>59</v>
      </c>
      <c r="I20" s="2695" t="s">
        <v>58</v>
      </c>
      <c r="J20" s="1913" t="s">
        <v>59</v>
      </c>
      <c r="K20" s="2695" t="s">
        <v>58</v>
      </c>
      <c r="L20" s="1997" t="s">
        <v>59</v>
      </c>
      <c r="M20" s="2695" t="s">
        <v>58</v>
      </c>
      <c r="N20" s="1913" t="s">
        <v>59</v>
      </c>
      <c r="O20" s="2695" t="s">
        <v>58</v>
      </c>
      <c r="P20" s="1913" t="s">
        <v>59</v>
      </c>
      <c r="Q20" s="2695" t="s">
        <v>58</v>
      </c>
      <c r="R20" s="1913" t="s">
        <v>59</v>
      </c>
      <c r="S20" s="2695" t="s">
        <v>58</v>
      </c>
      <c r="T20" s="1913" t="s">
        <v>59</v>
      </c>
      <c r="U20" s="2688" t="s">
        <v>58</v>
      </c>
      <c r="V20" s="2669" t="s">
        <v>59</v>
      </c>
      <c r="W20" s="2670" t="s">
        <v>58</v>
      </c>
      <c r="X20" s="2683" t="s">
        <v>59</v>
      </c>
      <c r="Y20" s="2688" t="s">
        <v>58</v>
      </c>
      <c r="Z20" s="2669" t="s">
        <v>59</v>
      </c>
      <c r="AA20" s="2670" t="s">
        <v>58</v>
      </c>
      <c r="AB20" s="2683" t="s">
        <v>59</v>
      </c>
      <c r="AC20" s="2688" t="s">
        <v>58</v>
      </c>
      <c r="AD20" s="2669" t="s">
        <v>59</v>
      </c>
      <c r="AE20" s="2670" t="s">
        <v>58</v>
      </c>
      <c r="AF20" s="2683" t="s">
        <v>59</v>
      </c>
      <c r="AG20" s="2688" t="s">
        <v>58</v>
      </c>
      <c r="AH20" s="2669" t="s">
        <v>59</v>
      </c>
      <c r="AI20" s="2670" t="s">
        <v>58</v>
      </c>
      <c r="AJ20" s="2683" t="s">
        <v>59</v>
      </c>
      <c r="AK20" s="2688" t="s">
        <v>58</v>
      </c>
      <c r="AL20" s="2669" t="s">
        <v>59</v>
      </c>
      <c r="AM20" s="2670" t="s">
        <v>58</v>
      </c>
      <c r="AN20" s="2669" t="s">
        <v>59</v>
      </c>
      <c r="AO20" s="2670" t="s">
        <v>58</v>
      </c>
      <c r="AP20" s="2674" t="s">
        <v>59</v>
      </c>
      <c r="AQ20" s="7681"/>
      <c r="AR20" s="8320"/>
      <c r="AS20" s="7728"/>
      <c r="AT20" s="7728"/>
      <c r="AU20" s="7728"/>
      <c r="AV20" s="8315"/>
      <c r="AW20" s="8291"/>
      <c r="AX20" s="8293"/>
    </row>
    <row r="21" spans="1:100" ht="15" customHeight="1">
      <c r="A21" s="8316" t="s">
        <v>1637</v>
      </c>
      <c r="B21" s="8317"/>
      <c r="C21" s="8318"/>
      <c r="D21" s="2373">
        <f>SUM(E21+F21)</f>
        <v>0</v>
      </c>
      <c r="E21" s="2366">
        <f>SUM(G21+I21+K21+M21+O21+Q21+S21+U21+W21+Y21+AA21+AC21+AE21+AG21+AI21+AK21+AM21+AO21)</f>
        <v>0</v>
      </c>
      <c r="F21" s="2696">
        <f>SUM(H21+J21+L21+N21+P21+R21+T21+V21+X21+Z21+AB21+AD21+AF21+AH21+AJ21+AL21+AN21+AP21)</f>
        <v>0</v>
      </c>
      <c r="G21" s="2257"/>
      <c r="H21" s="2328"/>
      <c r="I21" s="2257"/>
      <c r="J21" s="2327"/>
      <c r="K21" s="2257"/>
      <c r="L21" s="2328"/>
      <c r="M21" s="2257"/>
      <c r="N21" s="2327"/>
      <c r="O21" s="2257"/>
      <c r="P21" s="2328"/>
      <c r="Q21" s="2257"/>
      <c r="R21" s="2328"/>
      <c r="S21" s="2257"/>
      <c r="T21" s="2328"/>
      <c r="U21" s="2257"/>
      <c r="V21" s="2328"/>
      <c r="W21" s="2258"/>
      <c r="X21" s="2572"/>
      <c r="Y21" s="2257"/>
      <c r="Z21" s="2328"/>
      <c r="AA21" s="2258"/>
      <c r="AB21" s="2572"/>
      <c r="AC21" s="2257"/>
      <c r="AD21" s="2328"/>
      <c r="AE21" s="2258"/>
      <c r="AF21" s="2572"/>
      <c r="AG21" s="2257"/>
      <c r="AH21" s="2328"/>
      <c r="AI21" s="2258"/>
      <c r="AJ21" s="2572"/>
      <c r="AK21" s="2257"/>
      <c r="AL21" s="2328"/>
      <c r="AM21" s="2258"/>
      <c r="AN21" s="2328"/>
      <c r="AO21" s="2258"/>
      <c r="AP21" s="1931"/>
      <c r="AQ21" s="2367"/>
      <c r="AR21" s="827"/>
      <c r="AS21" s="827"/>
      <c r="AT21" s="827"/>
      <c r="AU21" s="827"/>
      <c r="AV21" s="2572"/>
      <c r="AW21" s="2480"/>
      <c r="AX21" s="2327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>
      <c r="A22" s="8304" t="s">
        <v>1638</v>
      </c>
      <c r="B22" s="8305"/>
      <c r="C22" s="8306"/>
      <c r="D22" s="1476">
        <f t="shared" ref="D22:D37" si="25">SUM(E22+F22)</f>
        <v>0</v>
      </c>
      <c r="E22" s="1477">
        <f>SUM(U22+W22+Y22+AA22+AC22+AE22+AG22+AI22+AK22+AM22+AO22)</f>
        <v>0</v>
      </c>
      <c r="F22" s="885">
        <f>SUM(V22+X22+Z22+AB22+AD22+AF22+AH22+AJ22+AL22+AN22+AP22)</f>
        <v>0</v>
      </c>
      <c r="G22" s="1316"/>
      <c r="H22" s="868"/>
      <c r="I22" s="1316"/>
      <c r="J22" s="1280"/>
      <c r="K22" s="1316"/>
      <c r="L22" s="868"/>
      <c r="M22" s="1316"/>
      <c r="N22" s="1280"/>
      <c r="O22" s="1316"/>
      <c r="P22" s="868"/>
      <c r="Q22" s="1316"/>
      <c r="R22" s="868"/>
      <c r="S22" s="1316"/>
      <c r="T22" s="868"/>
      <c r="U22" s="1163"/>
      <c r="V22" s="877"/>
      <c r="W22" s="1165"/>
      <c r="X22" s="876"/>
      <c r="Y22" s="1163"/>
      <c r="Z22" s="877"/>
      <c r="AA22" s="1165"/>
      <c r="AB22" s="876"/>
      <c r="AC22" s="1163"/>
      <c r="AD22" s="877"/>
      <c r="AE22" s="1165"/>
      <c r="AF22" s="876"/>
      <c r="AG22" s="1163"/>
      <c r="AH22" s="877"/>
      <c r="AI22" s="1165"/>
      <c r="AJ22" s="876"/>
      <c r="AK22" s="1163"/>
      <c r="AL22" s="877"/>
      <c r="AM22" s="1165"/>
      <c r="AN22" s="877"/>
      <c r="AO22" s="1165"/>
      <c r="AP22" s="1920"/>
      <c r="AQ22" s="878"/>
      <c r="AR22" s="1992"/>
      <c r="AS22" s="1992"/>
      <c r="AT22" s="1992"/>
      <c r="AU22" s="1992"/>
      <c r="AV22" s="876"/>
      <c r="AW22" s="2486"/>
      <c r="AX22" s="1164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>
      <c r="A23" s="7818" t="s">
        <v>1639</v>
      </c>
      <c r="B23" s="8307"/>
      <c r="C23" s="7819"/>
      <c r="D23" s="1476">
        <f t="shared" si="25"/>
        <v>0</v>
      </c>
      <c r="E23" s="1477">
        <f t="shared" ref="E23:F33" si="35">SUM(G23+I23+K23+M23+O23+Q23+S23+U23+W23+Y23+AA23+AC23+AE23+AG23+AI23+AK23+AM23+AO23)</f>
        <v>0</v>
      </c>
      <c r="F23" s="885">
        <f t="shared" si="35"/>
        <v>0</v>
      </c>
      <c r="G23" s="1163"/>
      <c r="H23" s="877"/>
      <c r="I23" s="1163"/>
      <c r="J23" s="1164"/>
      <c r="K23" s="1163"/>
      <c r="L23" s="877"/>
      <c r="M23" s="1163"/>
      <c r="N23" s="1164"/>
      <c r="O23" s="1163"/>
      <c r="P23" s="877"/>
      <c r="Q23" s="1163"/>
      <c r="R23" s="877"/>
      <c r="S23" s="1163"/>
      <c r="T23" s="877"/>
      <c r="U23" s="1163"/>
      <c r="V23" s="877"/>
      <c r="W23" s="1165"/>
      <c r="X23" s="876"/>
      <c r="Y23" s="1163"/>
      <c r="Z23" s="877"/>
      <c r="AA23" s="1165"/>
      <c r="AB23" s="876"/>
      <c r="AC23" s="1163"/>
      <c r="AD23" s="877"/>
      <c r="AE23" s="1165"/>
      <c r="AF23" s="876"/>
      <c r="AG23" s="1163"/>
      <c r="AH23" s="877"/>
      <c r="AI23" s="1165"/>
      <c r="AJ23" s="876"/>
      <c r="AK23" s="1163"/>
      <c r="AL23" s="877"/>
      <c r="AM23" s="1165"/>
      <c r="AN23" s="877"/>
      <c r="AO23" s="1165"/>
      <c r="AP23" s="1920"/>
      <c r="AQ23" s="878"/>
      <c r="AR23" s="1992"/>
      <c r="AS23" s="1992"/>
      <c r="AT23" s="1992"/>
      <c r="AU23" s="1992"/>
      <c r="AV23" s="876"/>
      <c r="AW23" s="2486"/>
      <c r="AX23" s="1164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>
      <c r="A24" s="7818" t="s">
        <v>1640</v>
      </c>
      <c r="B24" s="8307"/>
      <c r="C24" s="7819"/>
      <c r="D24" s="1476">
        <f t="shared" si="25"/>
        <v>0</v>
      </c>
      <c r="E24" s="1477">
        <f t="shared" si="35"/>
        <v>0</v>
      </c>
      <c r="F24" s="885">
        <f t="shared" si="35"/>
        <v>0</v>
      </c>
      <c r="G24" s="1163"/>
      <c r="H24" s="877"/>
      <c r="I24" s="1163"/>
      <c r="J24" s="1164"/>
      <c r="K24" s="1163"/>
      <c r="L24" s="877"/>
      <c r="M24" s="1163"/>
      <c r="N24" s="1164"/>
      <c r="O24" s="1163"/>
      <c r="P24" s="877"/>
      <c r="Q24" s="1163"/>
      <c r="R24" s="877"/>
      <c r="S24" s="1163"/>
      <c r="T24" s="877"/>
      <c r="U24" s="1163"/>
      <c r="V24" s="877"/>
      <c r="W24" s="1165"/>
      <c r="X24" s="876"/>
      <c r="Y24" s="1163"/>
      <c r="Z24" s="877"/>
      <c r="AA24" s="1165"/>
      <c r="AB24" s="876"/>
      <c r="AC24" s="1163"/>
      <c r="AD24" s="877"/>
      <c r="AE24" s="1165"/>
      <c r="AF24" s="876"/>
      <c r="AG24" s="1163"/>
      <c r="AH24" s="877"/>
      <c r="AI24" s="1165"/>
      <c r="AJ24" s="876"/>
      <c r="AK24" s="1163"/>
      <c r="AL24" s="877"/>
      <c r="AM24" s="1165"/>
      <c r="AN24" s="877"/>
      <c r="AO24" s="1165"/>
      <c r="AP24" s="1920"/>
      <c r="AQ24" s="878"/>
      <c r="AR24" s="1992"/>
      <c r="AS24" s="1992"/>
      <c r="AT24" s="1992"/>
      <c r="AU24" s="1992"/>
      <c r="AV24" s="876"/>
      <c r="AW24" s="2486"/>
      <c r="AX24" s="1164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>
      <c r="A25" s="7818" t="s">
        <v>1641</v>
      </c>
      <c r="B25" s="8307"/>
      <c r="C25" s="7819"/>
      <c r="D25" s="1476">
        <f t="shared" si="25"/>
        <v>0</v>
      </c>
      <c r="E25" s="1477">
        <f t="shared" si="35"/>
        <v>0</v>
      </c>
      <c r="F25" s="885">
        <f t="shared" si="35"/>
        <v>0</v>
      </c>
      <c r="G25" s="1163"/>
      <c r="H25" s="877"/>
      <c r="I25" s="1163"/>
      <c r="J25" s="1164"/>
      <c r="K25" s="1163"/>
      <c r="L25" s="877"/>
      <c r="M25" s="1163"/>
      <c r="N25" s="1164"/>
      <c r="O25" s="1163"/>
      <c r="P25" s="877"/>
      <c r="Q25" s="1163"/>
      <c r="R25" s="877"/>
      <c r="S25" s="1163"/>
      <c r="T25" s="877"/>
      <c r="U25" s="1163"/>
      <c r="V25" s="877"/>
      <c r="W25" s="1165"/>
      <c r="X25" s="876"/>
      <c r="Y25" s="1163"/>
      <c r="Z25" s="877"/>
      <c r="AA25" s="1165"/>
      <c r="AB25" s="876"/>
      <c r="AC25" s="1163"/>
      <c r="AD25" s="877"/>
      <c r="AE25" s="1165"/>
      <c r="AF25" s="876"/>
      <c r="AG25" s="1163"/>
      <c r="AH25" s="877"/>
      <c r="AI25" s="1165"/>
      <c r="AJ25" s="876"/>
      <c r="AK25" s="1163"/>
      <c r="AL25" s="877"/>
      <c r="AM25" s="1165"/>
      <c r="AN25" s="877"/>
      <c r="AO25" s="1165"/>
      <c r="AP25" s="1920"/>
      <c r="AQ25" s="878"/>
      <c r="AR25" s="1992"/>
      <c r="AS25" s="1992"/>
      <c r="AT25" s="1992"/>
      <c r="AU25" s="1992"/>
      <c r="AV25" s="876"/>
      <c r="AW25" s="2486"/>
      <c r="AX25" s="1164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>
      <c r="A26" s="7818" t="s">
        <v>1642</v>
      </c>
      <c r="B26" s="8307"/>
      <c r="C26" s="7819"/>
      <c r="D26" s="1476">
        <f t="shared" si="25"/>
        <v>0</v>
      </c>
      <c r="E26" s="1477">
        <f t="shared" si="35"/>
        <v>0</v>
      </c>
      <c r="F26" s="885">
        <f t="shared" si="35"/>
        <v>0</v>
      </c>
      <c r="G26" s="1163"/>
      <c r="H26" s="877"/>
      <c r="I26" s="1163"/>
      <c r="J26" s="1164"/>
      <c r="K26" s="1163"/>
      <c r="L26" s="877"/>
      <c r="M26" s="1163"/>
      <c r="N26" s="1164"/>
      <c r="O26" s="1163"/>
      <c r="P26" s="877"/>
      <c r="Q26" s="1163"/>
      <c r="R26" s="877"/>
      <c r="S26" s="1163"/>
      <c r="T26" s="877"/>
      <c r="U26" s="1163"/>
      <c r="V26" s="877"/>
      <c r="W26" s="1165"/>
      <c r="X26" s="876"/>
      <c r="Y26" s="1163"/>
      <c r="Z26" s="877"/>
      <c r="AA26" s="1165"/>
      <c r="AB26" s="876"/>
      <c r="AC26" s="1163"/>
      <c r="AD26" s="877"/>
      <c r="AE26" s="1165"/>
      <c r="AF26" s="876"/>
      <c r="AG26" s="1163"/>
      <c r="AH26" s="877"/>
      <c r="AI26" s="1165"/>
      <c r="AJ26" s="876"/>
      <c r="AK26" s="1163"/>
      <c r="AL26" s="877"/>
      <c r="AM26" s="1165"/>
      <c r="AN26" s="877"/>
      <c r="AO26" s="1165"/>
      <c r="AP26" s="1920"/>
      <c r="AQ26" s="878"/>
      <c r="AR26" s="1992"/>
      <c r="AS26" s="1992"/>
      <c r="AT26" s="1992"/>
      <c r="AU26" s="1992"/>
      <c r="AV26" s="876"/>
      <c r="AW26" s="2486"/>
      <c r="AX26" s="1164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>
      <c r="A27" s="7818" t="s">
        <v>1643</v>
      </c>
      <c r="B27" s="8307"/>
      <c r="C27" s="7819"/>
      <c r="D27" s="1476">
        <f t="shared" si="25"/>
        <v>0</v>
      </c>
      <c r="E27" s="1477">
        <f t="shared" si="35"/>
        <v>0</v>
      </c>
      <c r="F27" s="885">
        <f t="shared" si="35"/>
        <v>0</v>
      </c>
      <c r="G27" s="1163"/>
      <c r="H27" s="877"/>
      <c r="I27" s="1163"/>
      <c r="J27" s="1164"/>
      <c r="K27" s="1163"/>
      <c r="L27" s="877"/>
      <c r="M27" s="1163"/>
      <c r="N27" s="1164"/>
      <c r="O27" s="1163"/>
      <c r="P27" s="877"/>
      <c r="Q27" s="1163"/>
      <c r="R27" s="877"/>
      <c r="S27" s="1163"/>
      <c r="T27" s="877"/>
      <c r="U27" s="1163"/>
      <c r="V27" s="877"/>
      <c r="W27" s="1165"/>
      <c r="X27" s="876"/>
      <c r="Y27" s="1163"/>
      <c r="Z27" s="877"/>
      <c r="AA27" s="1165"/>
      <c r="AB27" s="876"/>
      <c r="AC27" s="1163"/>
      <c r="AD27" s="877"/>
      <c r="AE27" s="1165"/>
      <c r="AF27" s="876"/>
      <c r="AG27" s="1163"/>
      <c r="AH27" s="877"/>
      <c r="AI27" s="1165"/>
      <c r="AJ27" s="876"/>
      <c r="AK27" s="1163"/>
      <c r="AL27" s="877"/>
      <c r="AM27" s="1165"/>
      <c r="AN27" s="877"/>
      <c r="AO27" s="1165"/>
      <c r="AP27" s="1920"/>
      <c r="AQ27" s="878"/>
      <c r="AR27" s="1992"/>
      <c r="AS27" s="1992"/>
      <c r="AT27" s="1992"/>
      <c r="AU27" s="1992"/>
      <c r="AV27" s="876"/>
      <c r="AW27" s="2486"/>
      <c r="AX27" s="1164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>
      <c r="A28" s="7818" t="s">
        <v>1644</v>
      </c>
      <c r="B28" s="8307"/>
      <c r="C28" s="7819"/>
      <c r="D28" s="2697">
        <f t="shared" si="25"/>
        <v>0</v>
      </c>
      <c r="E28" s="1477">
        <f t="shared" si="35"/>
        <v>0</v>
      </c>
      <c r="F28" s="885">
        <f t="shared" si="35"/>
        <v>0</v>
      </c>
      <c r="G28" s="1163"/>
      <c r="H28" s="877"/>
      <c r="I28" s="1163"/>
      <c r="J28" s="1164"/>
      <c r="K28" s="1163"/>
      <c r="L28" s="877"/>
      <c r="M28" s="1163"/>
      <c r="N28" s="1164"/>
      <c r="O28" s="1163"/>
      <c r="P28" s="877"/>
      <c r="Q28" s="1163"/>
      <c r="R28" s="877"/>
      <c r="S28" s="1163"/>
      <c r="T28" s="877"/>
      <c r="U28" s="1163"/>
      <c r="V28" s="877"/>
      <c r="W28" s="1165"/>
      <c r="X28" s="876"/>
      <c r="Y28" s="1163"/>
      <c r="Z28" s="877"/>
      <c r="AA28" s="1165"/>
      <c r="AB28" s="876"/>
      <c r="AC28" s="1163"/>
      <c r="AD28" s="877"/>
      <c r="AE28" s="1165"/>
      <c r="AF28" s="876"/>
      <c r="AG28" s="1163"/>
      <c r="AH28" s="877"/>
      <c r="AI28" s="1165"/>
      <c r="AJ28" s="876"/>
      <c r="AK28" s="1163"/>
      <c r="AL28" s="877"/>
      <c r="AM28" s="1165"/>
      <c r="AN28" s="877"/>
      <c r="AO28" s="1165"/>
      <c r="AP28" s="1920"/>
      <c r="AQ28" s="878"/>
      <c r="AR28" s="1992"/>
      <c r="AS28" s="1992"/>
      <c r="AT28" s="1992"/>
      <c r="AU28" s="1992"/>
      <c r="AV28" s="876"/>
      <c r="AW28" s="2486"/>
      <c r="AX28" s="1164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>
      <c r="A29" s="7818" t="s">
        <v>1645</v>
      </c>
      <c r="B29" s="8307"/>
      <c r="C29" s="7819"/>
      <c r="D29" s="2697">
        <f t="shared" si="25"/>
        <v>0</v>
      </c>
      <c r="E29" s="1477">
        <f t="shared" si="35"/>
        <v>0</v>
      </c>
      <c r="F29" s="885">
        <f t="shared" si="35"/>
        <v>0</v>
      </c>
      <c r="G29" s="1163"/>
      <c r="H29" s="877"/>
      <c r="I29" s="1163"/>
      <c r="J29" s="1164"/>
      <c r="K29" s="1163"/>
      <c r="L29" s="877"/>
      <c r="M29" s="1163"/>
      <c r="N29" s="1164"/>
      <c r="O29" s="1163"/>
      <c r="P29" s="877"/>
      <c r="Q29" s="1163"/>
      <c r="R29" s="877"/>
      <c r="S29" s="1163"/>
      <c r="T29" s="877"/>
      <c r="U29" s="1163"/>
      <c r="V29" s="877"/>
      <c r="W29" s="1165"/>
      <c r="X29" s="876"/>
      <c r="Y29" s="1163"/>
      <c r="Z29" s="877"/>
      <c r="AA29" s="1165"/>
      <c r="AB29" s="876"/>
      <c r="AC29" s="1163"/>
      <c r="AD29" s="877"/>
      <c r="AE29" s="1165"/>
      <c r="AF29" s="876"/>
      <c r="AG29" s="1163"/>
      <c r="AH29" s="877"/>
      <c r="AI29" s="1165"/>
      <c r="AJ29" s="876"/>
      <c r="AK29" s="1163"/>
      <c r="AL29" s="877"/>
      <c r="AM29" s="1165"/>
      <c r="AN29" s="877"/>
      <c r="AO29" s="1165"/>
      <c r="AP29" s="1920"/>
      <c r="AQ29" s="878"/>
      <c r="AR29" s="1992"/>
      <c r="AS29" s="1992"/>
      <c r="AT29" s="1992"/>
      <c r="AU29" s="1992"/>
      <c r="AV29" s="876"/>
      <c r="AW29" s="2486"/>
      <c r="AX29" s="1164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>
      <c r="A30" s="7818" t="s">
        <v>1646</v>
      </c>
      <c r="B30" s="8307"/>
      <c r="C30" s="7819"/>
      <c r="D30" s="1476">
        <f>SUM(E30+F30)</f>
        <v>0</v>
      </c>
      <c r="E30" s="1477">
        <f t="shared" si="35"/>
        <v>0</v>
      </c>
      <c r="F30" s="885">
        <f t="shared" si="35"/>
        <v>0</v>
      </c>
      <c r="G30" s="1163"/>
      <c r="H30" s="877"/>
      <c r="I30" s="1163"/>
      <c r="J30" s="1164"/>
      <c r="K30" s="1163"/>
      <c r="L30" s="877"/>
      <c r="M30" s="1163"/>
      <c r="N30" s="1164"/>
      <c r="O30" s="1163"/>
      <c r="P30" s="877"/>
      <c r="Q30" s="1163"/>
      <c r="R30" s="877"/>
      <c r="S30" s="1163"/>
      <c r="T30" s="877"/>
      <c r="U30" s="1163"/>
      <c r="V30" s="877"/>
      <c r="W30" s="1165"/>
      <c r="X30" s="876"/>
      <c r="Y30" s="1163"/>
      <c r="Z30" s="877"/>
      <c r="AA30" s="1165"/>
      <c r="AB30" s="876"/>
      <c r="AC30" s="1163"/>
      <c r="AD30" s="877"/>
      <c r="AE30" s="1165"/>
      <c r="AF30" s="876"/>
      <c r="AG30" s="1163"/>
      <c r="AH30" s="877"/>
      <c r="AI30" s="1165"/>
      <c r="AJ30" s="876"/>
      <c r="AK30" s="1163"/>
      <c r="AL30" s="877"/>
      <c r="AM30" s="1165"/>
      <c r="AN30" s="877"/>
      <c r="AO30" s="1165"/>
      <c r="AP30" s="1920"/>
      <c r="AQ30" s="878"/>
      <c r="AR30" s="1992"/>
      <c r="AS30" s="1992"/>
      <c r="AT30" s="1992"/>
      <c r="AU30" s="1992"/>
      <c r="AV30" s="876"/>
      <c r="AW30" s="2486"/>
      <c r="AX30" s="1164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>
      <c r="A31" s="7818" t="s">
        <v>1647</v>
      </c>
      <c r="B31" s="8307"/>
      <c r="C31" s="7819"/>
      <c r="D31" s="1476">
        <f t="shared" si="25"/>
        <v>0</v>
      </c>
      <c r="E31" s="1477">
        <f t="shared" si="35"/>
        <v>0</v>
      </c>
      <c r="F31" s="885">
        <f t="shared" si="35"/>
        <v>0</v>
      </c>
      <c r="G31" s="1163"/>
      <c r="H31" s="877"/>
      <c r="I31" s="1163"/>
      <c r="J31" s="1164"/>
      <c r="K31" s="1163"/>
      <c r="L31" s="877"/>
      <c r="M31" s="1163"/>
      <c r="N31" s="1164"/>
      <c r="O31" s="1163"/>
      <c r="P31" s="877"/>
      <c r="Q31" s="1163"/>
      <c r="R31" s="877"/>
      <c r="S31" s="1163"/>
      <c r="T31" s="877"/>
      <c r="U31" s="1163"/>
      <c r="V31" s="877"/>
      <c r="W31" s="1165"/>
      <c r="X31" s="876"/>
      <c r="Y31" s="1163"/>
      <c r="Z31" s="877"/>
      <c r="AA31" s="1165"/>
      <c r="AB31" s="876"/>
      <c r="AC31" s="1163"/>
      <c r="AD31" s="877"/>
      <c r="AE31" s="1165"/>
      <c r="AF31" s="876"/>
      <c r="AG31" s="1163"/>
      <c r="AH31" s="877"/>
      <c r="AI31" s="1165"/>
      <c r="AJ31" s="876"/>
      <c r="AK31" s="1163"/>
      <c r="AL31" s="877"/>
      <c r="AM31" s="1165"/>
      <c r="AN31" s="877"/>
      <c r="AO31" s="1165"/>
      <c r="AP31" s="1920"/>
      <c r="AQ31" s="878"/>
      <c r="AR31" s="1992"/>
      <c r="AS31" s="1992"/>
      <c r="AT31" s="1992"/>
      <c r="AU31" s="1992"/>
      <c r="AV31" s="876"/>
      <c r="AW31" s="2486"/>
      <c r="AX31" s="1164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>
      <c r="A32" s="7818" t="s">
        <v>1648</v>
      </c>
      <c r="B32" s="8307"/>
      <c r="C32" s="7819"/>
      <c r="D32" s="1476">
        <f t="shared" si="25"/>
        <v>0</v>
      </c>
      <c r="E32" s="1477">
        <f t="shared" si="35"/>
        <v>0</v>
      </c>
      <c r="F32" s="885">
        <f t="shared" si="35"/>
        <v>0</v>
      </c>
      <c r="G32" s="1163"/>
      <c r="H32" s="877"/>
      <c r="I32" s="1163"/>
      <c r="J32" s="1164"/>
      <c r="K32" s="1163"/>
      <c r="L32" s="877"/>
      <c r="M32" s="1163"/>
      <c r="N32" s="1164"/>
      <c r="O32" s="1163"/>
      <c r="P32" s="877"/>
      <c r="Q32" s="1163"/>
      <c r="R32" s="877"/>
      <c r="S32" s="1163"/>
      <c r="T32" s="877"/>
      <c r="U32" s="1163"/>
      <c r="V32" s="877"/>
      <c r="W32" s="1165"/>
      <c r="X32" s="876"/>
      <c r="Y32" s="1163"/>
      <c r="Z32" s="877"/>
      <c r="AA32" s="1165"/>
      <c r="AB32" s="876"/>
      <c r="AC32" s="1163"/>
      <c r="AD32" s="877"/>
      <c r="AE32" s="1165"/>
      <c r="AF32" s="876"/>
      <c r="AG32" s="1163"/>
      <c r="AH32" s="877"/>
      <c r="AI32" s="1165"/>
      <c r="AJ32" s="876"/>
      <c r="AK32" s="1163"/>
      <c r="AL32" s="877"/>
      <c r="AM32" s="1165"/>
      <c r="AN32" s="877"/>
      <c r="AO32" s="1165"/>
      <c r="AP32" s="1920"/>
      <c r="AQ32" s="878"/>
      <c r="AR32" s="1992"/>
      <c r="AS32" s="1992"/>
      <c r="AT32" s="1992"/>
      <c r="AU32" s="1992"/>
      <c r="AV32" s="876"/>
      <c r="AW32" s="2486"/>
      <c r="AX32" s="1164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>
      <c r="A33" s="7818" t="s">
        <v>1649</v>
      </c>
      <c r="B33" s="8307"/>
      <c r="C33" s="7819"/>
      <c r="D33" s="1476">
        <f t="shared" si="25"/>
        <v>0</v>
      </c>
      <c r="E33" s="1477">
        <f t="shared" si="35"/>
        <v>0</v>
      </c>
      <c r="F33" s="885">
        <f t="shared" si="35"/>
        <v>0</v>
      </c>
      <c r="G33" s="1163"/>
      <c r="H33" s="877"/>
      <c r="I33" s="1163"/>
      <c r="J33" s="1164"/>
      <c r="K33" s="1163"/>
      <c r="L33" s="877"/>
      <c r="M33" s="1163"/>
      <c r="N33" s="1164"/>
      <c r="O33" s="1163"/>
      <c r="P33" s="877"/>
      <c r="Q33" s="1163"/>
      <c r="R33" s="877"/>
      <c r="S33" s="1163"/>
      <c r="T33" s="877"/>
      <c r="U33" s="1163"/>
      <c r="V33" s="877"/>
      <c r="W33" s="1165"/>
      <c r="X33" s="876"/>
      <c r="Y33" s="1163"/>
      <c r="Z33" s="877"/>
      <c r="AA33" s="1165"/>
      <c r="AB33" s="876"/>
      <c r="AC33" s="1163"/>
      <c r="AD33" s="877"/>
      <c r="AE33" s="1165"/>
      <c r="AF33" s="876"/>
      <c r="AG33" s="1163"/>
      <c r="AH33" s="877"/>
      <c r="AI33" s="1165"/>
      <c r="AJ33" s="876"/>
      <c r="AK33" s="1163"/>
      <c r="AL33" s="877"/>
      <c r="AM33" s="1165"/>
      <c r="AN33" s="877"/>
      <c r="AO33" s="1165"/>
      <c r="AP33" s="1920"/>
      <c r="AQ33" s="878"/>
      <c r="AR33" s="1992"/>
      <c r="AS33" s="1992"/>
      <c r="AT33" s="1992"/>
      <c r="AU33" s="1992"/>
      <c r="AV33" s="876"/>
      <c r="AW33" s="2486"/>
      <c r="AX33" s="1164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>
      <c r="A34" s="7818" t="s">
        <v>1650</v>
      </c>
      <c r="B34" s="8307"/>
      <c r="C34" s="7819"/>
      <c r="D34" s="1476">
        <f>SUM(E34+F34)</f>
        <v>0</v>
      </c>
      <c r="E34" s="1477">
        <f>SUM(U34+W34+Y34+AA34+AC34+AE34+AG34+AI34+AK34+AM34+AO34)</f>
        <v>0</v>
      </c>
      <c r="F34" s="885">
        <f>SUM(V34+X34+Z34+AB34+AD34+AF34+AH34+AJ34+AL34+AN34+AP34)</f>
        <v>0</v>
      </c>
      <c r="G34" s="1316"/>
      <c r="H34" s="868"/>
      <c r="I34" s="1316"/>
      <c r="J34" s="1280"/>
      <c r="K34" s="1316"/>
      <c r="L34" s="868"/>
      <c r="M34" s="1316"/>
      <c r="N34" s="1280"/>
      <c r="O34" s="1316"/>
      <c r="P34" s="868"/>
      <c r="Q34" s="1316"/>
      <c r="R34" s="868"/>
      <c r="S34" s="1316"/>
      <c r="T34" s="868"/>
      <c r="U34" s="1163"/>
      <c r="V34" s="877"/>
      <c r="W34" s="1165"/>
      <c r="X34" s="876"/>
      <c r="Y34" s="1163"/>
      <c r="Z34" s="877"/>
      <c r="AA34" s="1165"/>
      <c r="AB34" s="876"/>
      <c r="AC34" s="1163"/>
      <c r="AD34" s="877"/>
      <c r="AE34" s="1165"/>
      <c r="AF34" s="876"/>
      <c r="AG34" s="1163"/>
      <c r="AH34" s="877"/>
      <c r="AI34" s="1165"/>
      <c r="AJ34" s="876"/>
      <c r="AK34" s="1163"/>
      <c r="AL34" s="877"/>
      <c r="AM34" s="1165"/>
      <c r="AN34" s="877"/>
      <c r="AO34" s="1165"/>
      <c r="AP34" s="1920"/>
      <c r="AQ34" s="878"/>
      <c r="AR34" s="1992"/>
      <c r="AS34" s="1992"/>
      <c r="AT34" s="1992"/>
      <c r="AU34" s="1992"/>
      <c r="AV34" s="876"/>
      <c r="AW34" s="2486"/>
      <c r="AX34" s="1164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>
      <c r="A35" s="7818" t="s">
        <v>1651</v>
      </c>
      <c r="B35" s="8307"/>
      <c r="C35" s="7819"/>
      <c r="D35" s="1476">
        <f>SUM(E35+F35)</f>
        <v>0</v>
      </c>
      <c r="E35" s="1477">
        <f t="shared" ref="E35:F38" si="36">SUM(G35+I35+K35+M35+O35+Q35+S35+U35+W35+Y35+AA35+AC35+AE35+AG35+AI35+AK35+AM35+AO35)</f>
        <v>0</v>
      </c>
      <c r="F35" s="885">
        <f t="shared" si="36"/>
        <v>0</v>
      </c>
      <c r="G35" s="1163"/>
      <c r="H35" s="877"/>
      <c r="I35" s="1163"/>
      <c r="J35" s="1164"/>
      <c r="K35" s="1163"/>
      <c r="L35" s="877"/>
      <c r="M35" s="1163"/>
      <c r="N35" s="1164"/>
      <c r="O35" s="1163"/>
      <c r="P35" s="877"/>
      <c r="Q35" s="1163"/>
      <c r="R35" s="877"/>
      <c r="S35" s="1163"/>
      <c r="T35" s="877"/>
      <c r="U35" s="1163"/>
      <c r="V35" s="877"/>
      <c r="W35" s="1165"/>
      <c r="X35" s="876"/>
      <c r="Y35" s="1163"/>
      <c r="Z35" s="877"/>
      <c r="AA35" s="1165"/>
      <c r="AB35" s="876"/>
      <c r="AC35" s="1163"/>
      <c r="AD35" s="877"/>
      <c r="AE35" s="1165"/>
      <c r="AF35" s="876"/>
      <c r="AG35" s="1163"/>
      <c r="AH35" s="877"/>
      <c r="AI35" s="1165"/>
      <c r="AJ35" s="876"/>
      <c r="AK35" s="1163"/>
      <c r="AL35" s="877"/>
      <c r="AM35" s="1165"/>
      <c r="AN35" s="877"/>
      <c r="AO35" s="1165"/>
      <c r="AP35" s="1920"/>
      <c r="AQ35" s="878"/>
      <c r="AR35" s="1992"/>
      <c r="AS35" s="1992"/>
      <c r="AT35" s="1992"/>
      <c r="AU35" s="1992"/>
      <c r="AV35" s="876"/>
      <c r="AW35" s="2486"/>
      <c r="AX35" s="1164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>
      <c r="A36" s="7818" t="s">
        <v>1652</v>
      </c>
      <c r="B36" s="8307"/>
      <c r="C36" s="7819"/>
      <c r="D36" s="1476">
        <f>SUM(E36+F36)</f>
        <v>0</v>
      </c>
      <c r="E36" s="1477">
        <f>SUM(G36+I36+K36+M36+O36+Q36+S36+U36+W36+Y36+AA36+AC36+AE36+AG36+AI36+AK36+AM36+AO36)</f>
        <v>0</v>
      </c>
      <c r="F36" s="885">
        <f>SUM(H36+J36+L36+N36+P36+R36+T36+V36+X36+Z36+AB36+AD36+AF36+AH36+AJ36+AL36+AN36+AP36)</f>
        <v>0</v>
      </c>
      <c r="G36" s="1163"/>
      <c r="H36" s="877"/>
      <c r="I36" s="1163"/>
      <c r="J36" s="1164"/>
      <c r="K36" s="1163"/>
      <c r="L36" s="877"/>
      <c r="M36" s="1163"/>
      <c r="N36" s="1164"/>
      <c r="O36" s="1163"/>
      <c r="P36" s="877"/>
      <c r="Q36" s="1163"/>
      <c r="R36" s="877"/>
      <c r="S36" s="1163"/>
      <c r="T36" s="877"/>
      <c r="U36" s="1163"/>
      <c r="V36" s="877"/>
      <c r="W36" s="1165"/>
      <c r="X36" s="876"/>
      <c r="Y36" s="1163"/>
      <c r="Z36" s="877"/>
      <c r="AA36" s="1165"/>
      <c r="AB36" s="876"/>
      <c r="AC36" s="1163"/>
      <c r="AD36" s="877"/>
      <c r="AE36" s="1165"/>
      <c r="AF36" s="876"/>
      <c r="AG36" s="1163"/>
      <c r="AH36" s="877"/>
      <c r="AI36" s="1165"/>
      <c r="AJ36" s="876"/>
      <c r="AK36" s="1163"/>
      <c r="AL36" s="877"/>
      <c r="AM36" s="1165"/>
      <c r="AN36" s="877"/>
      <c r="AO36" s="1165"/>
      <c r="AP36" s="1920"/>
      <c r="AQ36" s="878"/>
      <c r="AR36" s="1992"/>
      <c r="AS36" s="1992"/>
      <c r="AT36" s="1992"/>
      <c r="AU36" s="1992"/>
      <c r="AV36" s="876"/>
      <c r="AW36" s="2486"/>
      <c r="AX36" s="1164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>
      <c r="A37" s="8321" t="s">
        <v>1653</v>
      </c>
      <c r="B37" s="8322"/>
      <c r="C37" s="8323"/>
      <c r="D37" s="1476">
        <f t="shared" si="25"/>
        <v>0</v>
      </c>
      <c r="E37" s="1477">
        <f t="shared" si="36"/>
        <v>0</v>
      </c>
      <c r="F37" s="885">
        <f t="shared" si="36"/>
        <v>0</v>
      </c>
      <c r="G37" s="1163"/>
      <c r="H37" s="877"/>
      <c r="I37" s="1163"/>
      <c r="J37" s="1164"/>
      <c r="K37" s="1163"/>
      <c r="L37" s="877"/>
      <c r="M37" s="1163"/>
      <c r="N37" s="1164"/>
      <c r="O37" s="1163"/>
      <c r="P37" s="877"/>
      <c r="Q37" s="1163"/>
      <c r="R37" s="877"/>
      <c r="S37" s="1163"/>
      <c r="T37" s="877"/>
      <c r="U37" s="1163"/>
      <c r="V37" s="877"/>
      <c r="W37" s="1165"/>
      <c r="X37" s="876"/>
      <c r="Y37" s="1163"/>
      <c r="Z37" s="877"/>
      <c r="AA37" s="1165"/>
      <c r="AB37" s="876"/>
      <c r="AC37" s="1163"/>
      <c r="AD37" s="877"/>
      <c r="AE37" s="1165"/>
      <c r="AF37" s="876"/>
      <c r="AG37" s="1163"/>
      <c r="AH37" s="877"/>
      <c r="AI37" s="1165"/>
      <c r="AJ37" s="876"/>
      <c r="AK37" s="1163"/>
      <c r="AL37" s="877"/>
      <c r="AM37" s="1165"/>
      <c r="AN37" s="877"/>
      <c r="AO37" s="1165"/>
      <c r="AP37" s="1920"/>
      <c r="AQ37" s="878"/>
      <c r="AR37" s="1992"/>
      <c r="AS37" s="1992"/>
      <c r="AT37" s="1992"/>
      <c r="AU37" s="1992"/>
      <c r="AV37" s="876"/>
      <c r="AW37" s="2486"/>
      <c r="AX37" s="1164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>
      <c r="A38" s="1255" t="s">
        <v>1654</v>
      </c>
      <c r="B38" s="2698"/>
      <c r="C38" s="1256"/>
      <c r="D38" s="1351">
        <f t="shared" ref="D38" si="37">SUM(E38+F38)</f>
        <v>0</v>
      </c>
      <c r="E38" s="1370">
        <f t="shared" si="36"/>
        <v>0</v>
      </c>
      <c r="F38" s="1350">
        <f t="shared" si="36"/>
        <v>0</v>
      </c>
      <c r="G38" s="1179"/>
      <c r="H38" s="1183"/>
      <c r="I38" s="1179"/>
      <c r="J38" s="1183"/>
      <c r="K38" s="1179"/>
      <c r="L38" s="1183"/>
      <c r="M38" s="1179"/>
      <c r="N38" s="1183"/>
      <c r="O38" s="1179"/>
      <c r="P38" s="1183"/>
      <c r="Q38" s="1179"/>
      <c r="R38" s="1183"/>
      <c r="S38" s="1179"/>
      <c r="T38" s="1183"/>
      <c r="U38" s="1179"/>
      <c r="V38" s="1183"/>
      <c r="W38" s="1184"/>
      <c r="X38" s="1218"/>
      <c r="Y38" s="1179"/>
      <c r="Z38" s="1183"/>
      <c r="AA38" s="1184"/>
      <c r="AB38" s="1218"/>
      <c r="AC38" s="1179"/>
      <c r="AD38" s="1183"/>
      <c r="AE38" s="1184"/>
      <c r="AF38" s="1218"/>
      <c r="AG38" s="1179"/>
      <c r="AH38" s="1183"/>
      <c r="AI38" s="1184"/>
      <c r="AJ38" s="1218"/>
      <c r="AK38" s="1179"/>
      <c r="AL38" s="1183"/>
      <c r="AM38" s="1184"/>
      <c r="AN38" s="1183"/>
      <c r="AO38" s="1184"/>
      <c r="AP38" s="1217"/>
      <c r="AQ38" s="1216"/>
      <c r="AR38" s="1109"/>
      <c r="AS38" s="1109"/>
      <c r="AT38" s="1109"/>
      <c r="AU38" s="1109"/>
      <c r="AV38" s="1185"/>
      <c r="AW38" s="2488"/>
      <c r="AX38" s="1183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>
      <c r="A39" s="8303" t="s">
        <v>1655</v>
      </c>
      <c r="B39" s="8303"/>
      <c r="C39" s="8303"/>
      <c r="D39" s="2699">
        <f>SUM(D21:D38)</f>
        <v>0</v>
      </c>
      <c r="E39" s="2700">
        <f>SUM(E21:E38)</f>
        <v>0</v>
      </c>
      <c r="F39" s="2701">
        <f t="shared" ref="F39:AX39" si="38">SUM(F21:F38)</f>
        <v>0</v>
      </c>
      <c r="G39" s="2699">
        <f t="shared" si="38"/>
        <v>0</v>
      </c>
      <c r="H39" s="2701">
        <f t="shared" si="38"/>
        <v>0</v>
      </c>
      <c r="I39" s="2699">
        <f t="shared" si="38"/>
        <v>0</v>
      </c>
      <c r="J39" s="2701">
        <f t="shared" si="38"/>
        <v>0</v>
      </c>
      <c r="K39" s="2699">
        <f t="shared" si="38"/>
        <v>0</v>
      </c>
      <c r="L39" s="2701">
        <f t="shared" si="38"/>
        <v>0</v>
      </c>
      <c r="M39" s="2699">
        <f t="shared" si="38"/>
        <v>0</v>
      </c>
      <c r="N39" s="2701">
        <f t="shared" si="38"/>
        <v>0</v>
      </c>
      <c r="O39" s="2699">
        <f t="shared" si="38"/>
        <v>0</v>
      </c>
      <c r="P39" s="2701">
        <f t="shared" si="38"/>
        <v>0</v>
      </c>
      <c r="Q39" s="2699">
        <f t="shared" si="38"/>
        <v>0</v>
      </c>
      <c r="R39" s="2701">
        <f t="shared" si="38"/>
        <v>0</v>
      </c>
      <c r="S39" s="2699">
        <f t="shared" si="38"/>
        <v>0</v>
      </c>
      <c r="T39" s="2701">
        <f t="shared" si="38"/>
        <v>0</v>
      </c>
      <c r="U39" s="2699">
        <f t="shared" si="38"/>
        <v>0</v>
      </c>
      <c r="V39" s="2701">
        <f t="shared" si="38"/>
        <v>0</v>
      </c>
      <c r="W39" s="2699">
        <f t="shared" si="38"/>
        <v>0</v>
      </c>
      <c r="X39" s="2701">
        <f t="shared" si="38"/>
        <v>0</v>
      </c>
      <c r="Y39" s="2699">
        <f t="shared" si="38"/>
        <v>0</v>
      </c>
      <c r="Z39" s="2701">
        <f t="shared" si="38"/>
        <v>0</v>
      </c>
      <c r="AA39" s="2699">
        <f t="shared" si="38"/>
        <v>0</v>
      </c>
      <c r="AB39" s="2701">
        <f t="shared" si="38"/>
        <v>0</v>
      </c>
      <c r="AC39" s="2699">
        <f t="shared" si="38"/>
        <v>0</v>
      </c>
      <c r="AD39" s="2701">
        <f t="shared" si="38"/>
        <v>0</v>
      </c>
      <c r="AE39" s="2699">
        <f t="shared" si="38"/>
        <v>0</v>
      </c>
      <c r="AF39" s="2701">
        <f t="shared" si="38"/>
        <v>0</v>
      </c>
      <c r="AG39" s="2699">
        <f t="shared" si="38"/>
        <v>0</v>
      </c>
      <c r="AH39" s="2701">
        <f t="shared" si="38"/>
        <v>0</v>
      </c>
      <c r="AI39" s="2699">
        <f t="shared" si="38"/>
        <v>0</v>
      </c>
      <c r="AJ39" s="2701">
        <f t="shared" si="38"/>
        <v>0</v>
      </c>
      <c r="AK39" s="2699">
        <f t="shared" si="38"/>
        <v>0</v>
      </c>
      <c r="AL39" s="2701">
        <f t="shared" si="38"/>
        <v>0</v>
      </c>
      <c r="AM39" s="2699">
        <f t="shared" si="38"/>
        <v>0</v>
      </c>
      <c r="AN39" s="2701">
        <f t="shared" si="38"/>
        <v>0</v>
      </c>
      <c r="AO39" s="2699">
        <f t="shared" si="38"/>
        <v>0</v>
      </c>
      <c r="AP39" s="2701">
        <f t="shared" si="38"/>
        <v>0</v>
      </c>
      <c r="AQ39" s="2699">
        <f t="shared" si="38"/>
        <v>0</v>
      </c>
      <c r="AR39" s="2701">
        <f t="shared" si="38"/>
        <v>0</v>
      </c>
      <c r="AS39" s="2699">
        <f t="shared" si="38"/>
        <v>0</v>
      </c>
      <c r="AT39" s="2701">
        <f t="shared" si="38"/>
        <v>0</v>
      </c>
      <c r="AU39" s="2699">
        <f t="shared" si="38"/>
        <v>0</v>
      </c>
      <c r="AV39" s="2702">
        <f t="shared" si="38"/>
        <v>0</v>
      </c>
      <c r="AW39" s="2703">
        <f t="shared" si="38"/>
        <v>0</v>
      </c>
      <c r="AX39" s="2701">
        <f t="shared" si="38"/>
        <v>0</v>
      </c>
    </row>
    <row r="40" spans="1:100" ht="18" customHeight="1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>
      <c r="A41" s="8324" t="s">
        <v>984</v>
      </c>
      <c r="B41" s="7658"/>
      <c r="C41" s="7658"/>
      <c r="D41" s="8324" t="s">
        <v>213</v>
      </c>
      <c r="E41" s="7658"/>
      <c r="F41" s="7682"/>
      <c r="G41" s="8276" t="s">
        <v>101</v>
      </c>
      <c r="H41" s="8277"/>
      <c r="I41" s="8277"/>
      <c r="J41" s="8277"/>
      <c r="K41" s="8277"/>
      <c r="L41" s="8277"/>
      <c r="M41" s="8277"/>
      <c r="N41" s="8277"/>
      <c r="O41" s="8277"/>
      <c r="P41" s="8277"/>
      <c r="Q41" s="8277"/>
      <c r="R41" s="8277"/>
      <c r="S41" s="8277"/>
      <c r="T41" s="8277"/>
      <c r="U41" s="8277"/>
      <c r="V41" s="8277"/>
      <c r="W41" s="8277"/>
      <c r="X41" s="8277"/>
      <c r="Y41" s="8277"/>
      <c r="Z41" s="8277"/>
      <c r="AA41" s="8277"/>
      <c r="AB41" s="8277"/>
      <c r="AC41" s="8277"/>
      <c r="AD41" s="8277"/>
      <c r="AE41" s="8277"/>
      <c r="AF41" s="8277"/>
      <c r="AG41" s="8277"/>
      <c r="AH41" s="8277"/>
      <c r="AI41" s="8277"/>
      <c r="AJ41" s="8277"/>
      <c r="AK41" s="8277"/>
      <c r="AL41" s="8277"/>
      <c r="AM41" s="8277"/>
      <c r="AN41" s="8277"/>
      <c r="AO41" s="8277"/>
      <c r="AP41" s="8278"/>
      <c r="AQ41" s="8279" t="s">
        <v>1614</v>
      </c>
      <c r="AR41" s="8280" t="s">
        <v>460</v>
      </c>
      <c r="AS41" s="8280" t="s">
        <v>1616</v>
      </c>
      <c r="AT41" s="8328" t="s">
        <v>1617</v>
      </c>
      <c r="AU41" s="8284" t="s">
        <v>34</v>
      </c>
      <c r="AV41" s="8326" t="s">
        <v>35</v>
      </c>
      <c r="AW41" s="8280" t="s">
        <v>37</v>
      </c>
      <c r="AX41" s="7682" t="s">
        <v>1618</v>
      </c>
    </row>
    <row r="42" spans="1:100">
      <c r="A42" s="7700"/>
      <c r="B42" s="7660"/>
      <c r="C42" s="8325"/>
      <c r="D42" s="8334"/>
      <c r="E42" s="8335"/>
      <c r="F42" s="7964"/>
      <c r="G42" s="8327" t="s">
        <v>479</v>
      </c>
      <c r="H42" s="8289"/>
      <c r="I42" s="8276" t="s">
        <v>385</v>
      </c>
      <c r="J42" s="8287"/>
      <c r="K42" s="8277" t="s">
        <v>386</v>
      </c>
      <c r="L42" s="8287"/>
      <c r="M42" s="8276" t="s">
        <v>1619</v>
      </c>
      <c r="N42" s="8287"/>
      <c r="O42" s="8276" t="s">
        <v>388</v>
      </c>
      <c r="P42" s="8287"/>
      <c r="Q42" s="8276" t="s">
        <v>389</v>
      </c>
      <c r="R42" s="8287"/>
      <c r="S42" s="8276" t="s">
        <v>390</v>
      </c>
      <c r="T42" s="8287"/>
      <c r="U42" s="8276" t="s">
        <v>391</v>
      </c>
      <c r="V42" s="8287"/>
      <c r="W42" s="8276" t="s">
        <v>1620</v>
      </c>
      <c r="X42" s="8287"/>
      <c r="Y42" s="8276" t="s">
        <v>308</v>
      </c>
      <c r="Z42" s="8289"/>
      <c r="AA42" s="8276" t="s">
        <v>309</v>
      </c>
      <c r="AB42" s="8289"/>
      <c r="AC42" s="8276" t="s">
        <v>1621</v>
      </c>
      <c r="AD42" s="8289"/>
      <c r="AE42" s="8276" t="s">
        <v>1622</v>
      </c>
      <c r="AF42" s="8289"/>
      <c r="AG42" s="8276" t="s">
        <v>1623</v>
      </c>
      <c r="AH42" s="8289"/>
      <c r="AI42" s="8276" t="s">
        <v>1624</v>
      </c>
      <c r="AJ42" s="8289"/>
      <c r="AK42" s="8276" t="s">
        <v>1625</v>
      </c>
      <c r="AL42" s="8289"/>
      <c r="AM42" s="8276" t="s">
        <v>1626</v>
      </c>
      <c r="AN42" s="8289"/>
      <c r="AO42" s="8276" t="s">
        <v>950</v>
      </c>
      <c r="AP42" s="8288"/>
      <c r="AQ42" s="7681"/>
      <c r="AR42" s="7926"/>
      <c r="AS42" s="7926"/>
      <c r="AT42" s="8329"/>
      <c r="AU42" s="7976"/>
      <c r="AV42" s="7928"/>
      <c r="AW42" s="7926"/>
      <c r="AX42" s="7653"/>
    </row>
    <row r="43" spans="1:100" ht="33" customHeight="1">
      <c r="A43" s="8325"/>
      <c r="B43" s="8325"/>
      <c r="C43" s="7653"/>
      <c r="D43" s="2686" t="s">
        <v>79</v>
      </c>
      <c r="E43" s="2705" t="s">
        <v>58</v>
      </c>
      <c r="F43" s="2685" t="s">
        <v>59</v>
      </c>
      <c r="G43" s="2686" t="s">
        <v>58</v>
      </c>
      <c r="H43" s="2685" t="s">
        <v>59</v>
      </c>
      <c r="I43" s="2686" t="s">
        <v>58</v>
      </c>
      <c r="J43" s="2685" t="s">
        <v>59</v>
      </c>
      <c r="K43" s="2687" t="s">
        <v>58</v>
      </c>
      <c r="L43" s="2685" t="s">
        <v>59</v>
      </c>
      <c r="M43" s="2705" t="s">
        <v>58</v>
      </c>
      <c r="N43" s="2685" t="s">
        <v>59</v>
      </c>
      <c r="O43" s="2705" t="s">
        <v>58</v>
      </c>
      <c r="P43" s="2685" t="s">
        <v>59</v>
      </c>
      <c r="Q43" s="2705" t="s">
        <v>58</v>
      </c>
      <c r="R43" s="2685" t="s">
        <v>59</v>
      </c>
      <c r="S43" s="2705" t="s">
        <v>58</v>
      </c>
      <c r="T43" s="2685" t="s">
        <v>59</v>
      </c>
      <c r="U43" s="2682" t="s">
        <v>58</v>
      </c>
      <c r="V43" s="2669" t="s">
        <v>59</v>
      </c>
      <c r="W43" s="2682" t="s">
        <v>58</v>
      </c>
      <c r="X43" s="2669" t="s">
        <v>59</v>
      </c>
      <c r="Y43" s="2688" t="s">
        <v>58</v>
      </c>
      <c r="Z43" s="2669" t="s">
        <v>59</v>
      </c>
      <c r="AA43" s="2688" t="s">
        <v>58</v>
      </c>
      <c r="AB43" s="2669" t="s">
        <v>59</v>
      </c>
      <c r="AC43" s="2688" t="s">
        <v>58</v>
      </c>
      <c r="AD43" s="2669" t="s">
        <v>59</v>
      </c>
      <c r="AE43" s="2688" t="s">
        <v>58</v>
      </c>
      <c r="AF43" s="2669" t="s">
        <v>59</v>
      </c>
      <c r="AG43" s="2688" t="s">
        <v>58</v>
      </c>
      <c r="AH43" s="2669" t="s">
        <v>59</v>
      </c>
      <c r="AI43" s="2688" t="s">
        <v>58</v>
      </c>
      <c r="AJ43" s="2669" t="s">
        <v>59</v>
      </c>
      <c r="AK43" s="2688" t="s">
        <v>58</v>
      </c>
      <c r="AL43" s="2669" t="s">
        <v>59</v>
      </c>
      <c r="AM43" s="2688" t="s">
        <v>58</v>
      </c>
      <c r="AN43" s="2669" t="s">
        <v>59</v>
      </c>
      <c r="AO43" s="2688" t="s">
        <v>58</v>
      </c>
      <c r="AP43" s="2674" t="s">
        <v>59</v>
      </c>
      <c r="AQ43" s="7676"/>
      <c r="AR43" s="7728"/>
      <c r="AS43" s="7728"/>
      <c r="AT43" s="8330"/>
      <c r="AU43" s="7977"/>
      <c r="AV43" s="7929"/>
      <c r="AW43" s="7728"/>
      <c r="AX43" s="7964"/>
    </row>
    <row r="44" spans="1:100" ht="15" customHeight="1">
      <c r="A44" s="8331" t="s">
        <v>1657</v>
      </c>
      <c r="B44" s="8332"/>
      <c r="C44" s="8333"/>
      <c r="D44" s="2142">
        <f t="shared" ref="D44:D50" si="39">SUM(E44+F44)</f>
        <v>0</v>
      </c>
      <c r="E44" s="835">
        <f>+S44+Y44+AA44+AC44+AE44+AG44+AI44+AK44+AM44+AO44</f>
        <v>0</v>
      </c>
      <c r="F44" s="2706">
        <f>+T44+Z44+AB44+AD44+AF44+AH44+AJ44+AL44+AN44+AP44</f>
        <v>0</v>
      </c>
      <c r="G44" s="1124"/>
      <c r="H44" s="1125"/>
      <c r="I44" s="1124"/>
      <c r="J44" s="1125"/>
      <c r="K44" s="1124"/>
      <c r="L44" s="1125"/>
      <c r="M44" s="1124"/>
      <c r="N44" s="1125"/>
      <c r="O44" s="1124"/>
      <c r="P44" s="1125"/>
      <c r="Q44" s="1124"/>
      <c r="R44" s="1125"/>
      <c r="S44" s="2707"/>
      <c r="T44" s="2708"/>
      <c r="U44" s="1124"/>
      <c r="V44" s="1125"/>
      <c r="W44" s="1124"/>
      <c r="X44" s="1125"/>
      <c r="Y44" s="2707"/>
      <c r="Z44" s="2708"/>
      <c r="AA44" s="2709"/>
      <c r="AB44" s="2708"/>
      <c r="AC44" s="2710"/>
      <c r="AD44" s="2708"/>
      <c r="AE44" s="2709"/>
      <c r="AF44" s="2708"/>
      <c r="AG44" s="2707"/>
      <c r="AH44" s="2708"/>
      <c r="AI44" s="2707"/>
      <c r="AJ44" s="2708"/>
      <c r="AK44" s="2709"/>
      <c r="AL44" s="2708"/>
      <c r="AM44" s="2710"/>
      <c r="AN44" s="2708"/>
      <c r="AO44" s="2711"/>
      <c r="AP44" s="2712"/>
      <c r="AQ44" s="2713"/>
      <c r="AR44" s="836"/>
      <c r="AS44" s="836"/>
      <c r="AT44" s="2714"/>
      <c r="AU44" s="2715"/>
      <c r="AV44" s="2716"/>
      <c r="AW44" s="836"/>
      <c r="AX44" s="2717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>
      <c r="A45" s="7818" t="s">
        <v>1658</v>
      </c>
      <c r="B45" s="8307"/>
      <c r="C45" s="7819"/>
      <c r="D45" s="2156">
        <f t="shared" si="39"/>
        <v>0</v>
      </c>
      <c r="E45" s="791">
        <f>+G45+I45+K45+M45+O45+Q45+S45+U45+W45+Y45+AA45</f>
        <v>0</v>
      </c>
      <c r="F45" s="2718">
        <f>+H45+J45+L45+N45+P45+R45+T45+V45+X45+Z45+AB45</f>
        <v>0</v>
      </c>
      <c r="G45" s="2719"/>
      <c r="H45" s="1257"/>
      <c r="I45" s="2719"/>
      <c r="J45" s="342"/>
      <c r="K45" s="2719"/>
      <c r="L45" s="1257"/>
      <c r="M45" s="2719"/>
      <c r="N45" s="1257"/>
      <c r="O45" s="2719"/>
      <c r="P45" s="1257"/>
      <c r="Q45" s="2719"/>
      <c r="R45" s="753"/>
      <c r="S45" s="2719"/>
      <c r="T45" s="753"/>
      <c r="U45" s="2719"/>
      <c r="V45" s="1257"/>
      <c r="W45" s="2719"/>
      <c r="X45" s="753"/>
      <c r="Y45" s="2719"/>
      <c r="Z45" s="753"/>
      <c r="AA45" s="2719"/>
      <c r="AB45" s="1257"/>
      <c r="AC45" s="2720"/>
      <c r="AD45" s="1098"/>
      <c r="AE45" s="1465"/>
      <c r="AF45" s="1098"/>
      <c r="AG45" s="2720"/>
      <c r="AH45" s="1457"/>
      <c r="AI45" s="2720"/>
      <c r="AJ45" s="1457"/>
      <c r="AK45" s="1465"/>
      <c r="AL45" s="2721"/>
      <c r="AM45" s="2720"/>
      <c r="AN45" s="1098"/>
      <c r="AO45" s="1465"/>
      <c r="AP45" s="2722"/>
      <c r="AQ45" s="2723"/>
      <c r="AR45" s="2724"/>
      <c r="AS45" s="2725"/>
      <c r="AT45" s="2726"/>
      <c r="AU45" s="2727"/>
      <c r="AV45" s="754"/>
      <c r="AW45" s="792"/>
      <c r="AX45" s="1257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>
      <c r="A46" s="7818" t="s">
        <v>1659</v>
      </c>
      <c r="B46" s="8307"/>
      <c r="C46" s="7819"/>
      <c r="D46" s="2156">
        <f t="shared" si="39"/>
        <v>0</v>
      </c>
      <c r="E46" s="791">
        <f>+G46+I46+K46+M46+O46+Q46+S46+U46+W46+Y46+AA46</f>
        <v>0</v>
      </c>
      <c r="F46" s="2718">
        <f>+H46+J46+L46+N46+P46+R46+T46+V46+X46+Z46+AB46</f>
        <v>0</v>
      </c>
      <c r="G46" s="2719"/>
      <c r="H46" s="1257"/>
      <c r="I46" s="2719"/>
      <c r="J46" s="342"/>
      <c r="K46" s="2719"/>
      <c r="L46" s="1257"/>
      <c r="M46" s="2719"/>
      <c r="N46" s="1257"/>
      <c r="O46" s="2719"/>
      <c r="P46" s="1257"/>
      <c r="Q46" s="2719"/>
      <c r="R46" s="753"/>
      <c r="S46" s="2719"/>
      <c r="T46" s="753"/>
      <c r="U46" s="2719"/>
      <c r="V46" s="1257"/>
      <c r="W46" s="2719"/>
      <c r="X46" s="753"/>
      <c r="Y46" s="2719"/>
      <c r="Z46" s="753"/>
      <c r="AA46" s="2719"/>
      <c r="AB46" s="1257"/>
      <c r="AC46" s="2720"/>
      <c r="AD46" s="1098"/>
      <c r="AE46" s="1465"/>
      <c r="AF46" s="1098"/>
      <c r="AG46" s="2720"/>
      <c r="AH46" s="1457"/>
      <c r="AI46" s="2720"/>
      <c r="AJ46" s="1457"/>
      <c r="AK46" s="1465"/>
      <c r="AL46" s="2721"/>
      <c r="AM46" s="2720"/>
      <c r="AN46" s="1098"/>
      <c r="AO46" s="1465"/>
      <c r="AP46" s="2722"/>
      <c r="AQ46" s="2723"/>
      <c r="AR46" s="2724"/>
      <c r="AS46" s="2725"/>
      <c r="AT46" s="2726"/>
      <c r="AU46" s="2727"/>
      <c r="AV46" s="754"/>
      <c r="AW46" s="792"/>
      <c r="AX46" s="1257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>
      <c r="A47" s="7818" t="s">
        <v>1660</v>
      </c>
      <c r="B47" s="8307"/>
      <c r="C47" s="7819"/>
      <c r="D47" s="2156">
        <f t="shared" si="39"/>
        <v>0</v>
      </c>
      <c r="E47" s="791">
        <f>SUM(S47+U47+W47+Y47+AA47+AC47+AE47+AG47+AI47+AK47+AM47+AO47)</f>
        <v>0</v>
      </c>
      <c r="F47" s="2718">
        <f>SUM(T47+V47+X47+Z47+AB47+AD47+AF47+AH47+AJ47+AL47+AN47+AP47)</f>
        <v>0</v>
      </c>
      <c r="G47" s="1124"/>
      <c r="H47" s="1125"/>
      <c r="I47" s="1124"/>
      <c r="J47" s="1125"/>
      <c r="K47" s="1124"/>
      <c r="L47" s="1125"/>
      <c r="M47" s="1124"/>
      <c r="N47" s="1125"/>
      <c r="O47" s="1124"/>
      <c r="P47" s="1125"/>
      <c r="Q47" s="1124"/>
      <c r="R47" s="1125"/>
      <c r="S47" s="1249"/>
      <c r="T47" s="1099"/>
      <c r="U47" s="1249"/>
      <c r="V47" s="1099"/>
      <c r="W47" s="1249"/>
      <c r="X47" s="1099"/>
      <c r="Y47" s="1249"/>
      <c r="Z47" s="1099"/>
      <c r="AA47" s="2728"/>
      <c r="AB47" s="1100"/>
      <c r="AC47" s="1249"/>
      <c r="AD47" s="1099"/>
      <c r="AE47" s="2728"/>
      <c r="AF47" s="1099"/>
      <c r="AG47" s="1249"/>
      <c r="AH47" s="1099"/>
      <c r="AI47" s="1249"/>
      <c r="AJ47" s="1099"/>
      <c r="AK47" s="2728"/>
      <c r="AL47" s="1100"/>
      <c r="AM47" s="1249"/>
      <c r="AN47" s="1099"/>
      <c r="AO47" s="2728"/>
      <c r="AP47" s="2729"/>
      <c r="AQ47" s="1101"/>
      <c r="AR47" s="2724"/>
      <c r="AS47" s="2724"/>
      <c r="AT47" s="1100"/>
      <c r="AU47" s="2730"/>
      <c r="AV47" s="2731"/>
      <c r="AW47" s="2724"/>
      <c r="AX47" s="1250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>
      <c r="A48" s="8337" t="s">
        <v>1661</v>
      </c>
      <c r="B48" s="8338"/>
      <c r="C48" s="8339"/>
      <c r="D48" s="2156">
        <f t="shared" si="39"/>
        <v>0</v>
      </c>
      <c r="E48" s="791">
        <f>SUM(G48+I48+K48+M48+O48+Q48+S48+U48+W48+Y48+AA48+AC48+AE48+AG48+AI48+AK48+AM48+AO48)</f>
        <v>0</v>
      </c>
      <c r="F48" s="2732">
        <f>SUM(H48+J48+L48+N48+P48+R48+T48+V48+X48+Z48+AB48+AD48+AF48+AH48+AJ48+AL48+AN48+AP48)</f>
        <v>0</v>
      </c>
      <c r="G48" s="2719"/>
      <c r="H48" s="1257"/>
      <c r="I48" s="2719"/>
      <c r="J48" s="342"/>
      <c r="K48" s="2719"/>
      <c r="L48" s="1257"/>
      <c r="M48" s="2719"/>
      <c r="N48" s="1257"/>
      <c r="O48" s="2719"/>
      <c r="P48" s="1257"/>
      <c r="Q48" s="2719"/>
      <c r="R48" s="753"/>
      <c r="S48" s="2719"/>
      <c r="T48" s="753"/>
      <c r="U48" s="2719"/>
      <c r="V48" s="1257"/>
      <c r="W48" s="2719"/>
      <c r="X48" s="753"/>
      <c r="Y48" s="2719"/>
      <c r="Z48" s="753"/>
      <c r="AA48" s="2719"/>
      <c r="AB48" s="1257"/>
      <c r="AC48" s="1249"/>
      <c r="AD48" s="1250"/>
      <c r="AE48" s="2728"/>
      <c r="AF48" s="2733"/>
      <c r="AG48" s="1249"/>
      <c r="AH48" s="2733"/>
      <c r="AI48" s="1249"/>
      <c r="AJ48" s="1250"/>
      <c r="AK48" s="2728"/>
      <c r="AL48" s="2733"/>
      <c r="AM48" s="1249"/>
      <c r="AN48" s="1250"/>
      <c r="AO48" s="2728"/>
      <c r="AP48" s="2729"/>
      <c r="AQ48" s="1101"/>
      <c r="AR48" s="2724"/>
      <c r="AS48" s="2724"/>
      <c r="AT48" s="1100"/>
      <c r="AU48" s="2730"/>
      <c r="AV48" s="2731"/>
      <c r="AW48" s="2724"/>
      <c r="AX48" s="1250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>
      <c r="A49" s="8347" t="s">
        <v>1662</v>
      </c>
      <c r="B49" s="8348"/>
      <c r="C49" s="8349"/>
      <c r="D49" s="1126">
        <f t="shared" si="39"/>
        <v>0</v>
      </c>
      <c r="E49" s="791">
        <f>SUM(G49+I49+K49+M49+O49+Q49+S49+U49+W49+Y49+AA49+AC49+AE49+AG49+AI49+AK49+AM49+AO49)</f>
        <v>0</v>
      </c>
      <c r="F49" s="2732">
        <f>SUM(H49+J49+L49+N49+P49+R49+T49+V49+X49+Z49+AB49+AD49+AF49+AH49+AJ49+AL49+AN49+AP49)</f>
        <v>0</v>
      </c>
      <c r="G49" s="1260"/>
      <c r="H49" s="1257"/>
      <c r="I49" s="2719"/>
      <c r="J49" s="342"/>
      <c r="K49" s="2719"/>
      <c r="L49" s="1257"/>
      <c r="M49" s="2719"/>
      <c r="N49" s="1257"/>
      <c r="O49" s="2719"/>
      <c r="P49" s="1257"/>
      <c r="Q49" s="2719"/>
      <c r="R49" s="753"/>
      <c r="S49" s="2719"/>
      <c r="T49" s="753"/>
      <c r="U49" s="2719"/>
      <c r="V49" s="1257"/>
      <c r="W49" s="2719"/>
      <c r="X49" s="753"/>
      <c r="Y49" s="2719"/>
      <c r="Z49" s="753"/>
      <c r="AA49" s="2719"/>
      <c r="AB49" s="1257"/>
      <c r="AC49" s="2734"/>
      <c r="AD49" s="2735"/>
      <c r="AE49" s="2736"/>
      <c r="AF49" s="2737"/>
      <c r="AG49" s="2734"/>
      <c r="AH49" s="2737"/>
      <c r="AI49" s="2734"/>
      <c r="AJ49" s="2735"/>
      <c r="AK49" s="344"/>
      <c r="AL49" s="345"/>
      <c r="AM49" s="2734"/>
      <c r="AN49" s="2735"/>
      <c r="AO49" s="2736"/>
      <c r="AP49" s="346"/>
      <c r="AQ49" s="347"/>
      <c r="AR49" s="348"/>
      <c r="AS49" s="348"/>
      <c r="AT49" s="731"/>
      <c r="AU49" s="2738"/>
      <c r="AV49" s="733"/>
      <c r="AW49" s="348"/>
      <c r="AX49" s="2735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>
      <c r="A50" s="8340" t="s">
        <v>1037</v>
      </c>
      <c r="B50" s="8341"/>
      <c r="C50" s="8342"/>
      <c r="D50" s="2739">
        <f t="shared" si="39"/>
        <v>0</v>
      </c>
      <c r="E50" s="2740">
        <f>+G50+I50+K50+M50+O50+Q50+S50+U50+W50+Y50+AA50+AC50+AE50+AG50+AI50+AK50+AM50+AO50</f>
        <v>0</v>
      </c>
      <c r="F50" s="2741">
        <f>+H50+J50+L50+N50+P50+R50+T50+V50+X50+Z50+AB50+AD50+AF50+AH50+AJ50+AL50+AN50+AP50</f>
        <v>0</v>
      </c>
      <c r="G50" s="2742"/>
      <c r="H50" s="2743"/>
      <c r="I50" s="2742"/>
      <c r="J50" s="2744"/>
      <c r="K50" s="2742"/>
      <c r="L50" s="2743"/>
      <c r="M50" s="2742"/>
      <c r="N50" s="2743"/>
      <c r="O50" s="2742"/>
      <c r="P50" s="2743"/>
      <c r="Q50" s="2742"/>
      <c r="R50" s="2745"/>
      <c r="S50" s="2742"/>
      <c r="T50" s="2745"/>
      <c r="U50" s="2742"/>
      <c r="V50" s="2745"/>
      <c r="W50" s="2742"/>
      <c r="X50" s="2745"/>
      <c r="Y50" s="2742"/>
      <c r="Z50" s="2745"/>
      <c r="AA50" s="2742"/>
      <c r="AB50" s="2745"/>
      <c r="AC50" s="2746"/>
      <c r="AD50" s="2745"/>
      <c r="AE50" s="2747"/>
      <c r="AF50" s="2745"/>
      <c r="AG50" s="2742"/>
      <c r="AH50" s="2745"/>
      <c r="AI50" s="2742"/>
      <c r="AJ50" s="2745"/>
      <c r="AK50" s="2742"/>
      <c r="AL50" s="2745"/>
      <c r="AM50" s="2746"/>
      <c r="AN50" s="2745"/>
      <c r="AO50" s="2744"/>
      <c r="AP50" s="2748"/>
      <c r="AQ50" s="2749"/>
      <c r="AR50" s="2750"/>
      <c r="AS50" s="2750"/>
      <c r="AT50" s="2751"/>
      <c r="AU50" s="2752"/>
      <c r="AV50" s="2753"/>
      <c r="AW50" s="2750"/>
      <c r="AX50" s="2743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>
      <c r="A51" s="8343" t="s">
        <v>1663</v>
      </c>
      <c r="B51" s="8344"/>
      <c r="C51" s="2754">
        <v>0</v>
      </c>
      <c r="D51" s="2755">
        <f t="shared" ref="D51:D62" si="65">SUM(E51+F51)</f>
        <v>0</v>
      </c>
      <c r="E51" s="793">
        <f>SUM(G51+I51+K51+M51+O51+Q51+S51+U51+W51+Y51+AA51+AC51+AE51+AG51+AI51+AK51+AM51+AO51)</f>
        <v>0</v>
      </c>
      <c r="F51" s="2718">
        <f>SUM(H51+J51+L51+N51+P51+R51+T51+V51+X51+Z51+AB51+AD51+AF51+AH51+AJ51+AL51+AN51+AP51)</f>
        <v>0</v>
      </c>
      <c r="G51" s="2719"/>
      <c r="H51" s="1257"/>
      <c r="I51" s="2719"/>
      <c r="J51" s="342"/>
      <c r="K51" s="2719"/>
      <c r="L51" s="1257"/>
      <c r="M51" s="2719"/>
      <c r="N51" s="1257"/>
      <c r="O51" s="2719"/>
      <c r="P51" s="1257"/>
      <c r="Q51" s="2719"/>
      <c r="R51" s="753"/>
      <c r="S51" s="2719"/>
      <c r="T51" s="753"/>
      <c r="U51" s="2719"/>
      <c r="V51" s="753"/>
      <c r="W51" s="2719"/>
      <c r="X51" s="753"/>
      <c r="Y51" s="2719"/>
      <c r="Z51" s="753"/>
      <c r="AA51" s="2719"/>
      <c r="AB51" s="753"/>
      <c r="AC51" s="2756"/>
      <c r="AD51" s="753"/>
      <c r="AE51" s="2757"/>
      <c r="AF51" s="753"/>
      <c r="AG51" s="2719"/>
      <c r="AH51" s="753"/>
      <c r="AI51" s="2719"/>
      <c r="AJ51" s="753"/>
      <c r="AK51" s="2719"/>
      <c r="AL51" s="753"/>
      <c r="AM51" s="2756"/>
      <c r="AN51" s="753"/>
      <c r="AO51" s="342"/>
      <c r="AP51" s="794"/>
      <c r="AQ51" s="2723"/>
      <c r="AR51" s="792"/>
      <c r="AS51" s="792"/>
      <c r="AT51" s="2726"/>
      <c r="AU51" s="2727"/>
      <c r="AV51" s="754"/>
      <c r="AW51" s="792"/>
      <c r="AX51" s="1257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>
      <c r="A52" s="8345"/>
      <c r="B52" s="8346"/>
      <c r="C52" s="2648" t="s">
        <v>1664</v>
      </c>
      <c r="D52" s="1122">
        <f t="shared" si="65"/>
        <v>0</v>
      </c>
      <c r="E52" s="793">
        <f t="shared" ref="E52:F61" si="66">SUM(G52+I52+K52+M52+O52+Q52+S52+U52+W52+Y52+AA52+AC52+AE52+AG52+AI52+AK52+AM52+AO52)</f>
        <v>0</v>
      </c>
      <c r="F52" s="2718">
        <f t="shared" si="66"/>
        <v>0</v>
      </c>
      <c r="G52" s="1249"/>
      <c r="H52" s="1250"/>
      <c r="I52" s="1249"/>
      <c r="J52" s="2733"/>
      <c r="K52" s="1249"/>
      <c r="L52" s="1250"/>
      <c r="M52" s="1249"/>
      <c r="N52" s="1250"/>
      <c r="O52" s="1249"/>
      <c r="P52" s="1250"/>
      <c r="Q52" s="1249"/>
      <c r="R52" s="1099"/>
      <c r="S52" s="1249"/>
      <c r="T52" s="1099"/>
      <c r="U52" s="1249"/>
      <c r="V52" s="1099"/>
      <c r="W52" s="1249"/>
      <c r="X52" s="1099"/>
      <c r="Y52" s="1249"/>
      <c r="Z52" s="1099"/>
      <c r="AA52" s="1249"/>
      <c r="AB52" s="1099"/>
      <c r="AC52" s="2758"/>
      <c r="AD52" s="1099"/>
      <c r="AE52" s="2728"/>
      <c r="AF52" s="1099"/>
      <c r="AG52" s="1249"/>
      <c r="AH52" s="1099"/>
      <c r="AI52" s="1249"/>
      <c r="AJ52" s="1099"/>
      <c r="AK52" s="1249"/>
      <c r="AL52" s="1099"/>
      <c r="AM52" s="2758"/>
      <c r="AN52" s="1099"/>
      <c r="AO52" s="2733"/>
      <c r="AP52" s="2729"/>
      <c r="AQ52" s="1101"/>
      <c r="AR52" s="2724"/>
      <c r="AS52" s="2724"/>
      <c r="AT52" s="1100"/>
      <c r="AU52" s="2730"/>
      <c r="AV52" s="2731"/>
      <c r="AW52" s="2724"/>
      <c r="AX52" s="1250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>
      <c r="A53" s="8345"/>
      <c r="B53" s="8346"/>
      <c r="C53" s="2648" t="s">
        <v>1665</v>
      </c>
      <c r="D53" s="1122">
        <f t="shared" si="65"/>
        <v>0</v>
      </c>
      <c r="E53" s="793">
        <f t="shared" si="66"/>
        <v>0</v>
      </c>
      <c r="F53" s="2718">
        <f t="shared" si="66"/>
        <v>0</v>
      </c>
      <c r="G53" s="1249"/>
      <c r="H53" s="1250"/>
      <c r="I53" s="1249"/>
      <c r="J53" s="2733"/>
      <c r="K53" s="1249"/>
      <c r="L53" s="1250"/>
      <c r="M53" s="1249"/>
      <c r="N53" s="1250"/>
      <c r="O53" s="1249"/>
      <c r="P53" s="1250"/>
      <c r="Q53" s="1249"/>
      <c r="R53" s="1099"/>
      <c r="S53" s="1249"/>
      <c r="T53" s="1099"/>
      <c r="U53" s="1249"/>
      <c r="V53" s="1099"/>
      <c r="W53" s="1249"/>
      <c r="X53" s="1099"/>
      <c r="Y53" s="1249"/>
      <c r="Z53" s="1099"/>
      <c r="AA53" s="1249"/>
      <c r="AB53" s="1099"/>
      <c r="AC53" s="2758"/>
      <c r="AD53" s="1099"/>
      <c r="AE53" s="2728"/>
      <c r="AF53" s="1099"/>
      <c r="AG53" s="1249"/>
      <c r="AH53" s="1099"/>
      <c r="AI53" s="1249"/>
      <c r="AJ53" s="1099"/>
      <c r="AK53" s="1249"/>
      <c r="AL53" s="1099"/>
      <c r="AM53" s="2758"/>
      <c r="AN53" s="1099"/>
      <c r="AO53" s="2733"/>
      <c r="AP53" s="2729"/>
      <c r="AQ53" s="1101"/>
      <c r="AR53" s="2724"/>
      <c r="AS53" s="2724"/>
      <c r="AT53" s="1100"/>
      <c r="AU53" s="2730"/>
      <c r="AV53" s="2731"/>
      <c r="AW53" s="2724"/>
      <c r="AX53" s="1250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>
      <c r="A54" s="8345"/>
      <c r="B54" s="8346"/>
      <c r="C54" s="2648" t="s">
        <v>1666</v>
      </c>
      <c r="D54" s="1122">
        <f t="shared" si="65"/>
        <v>0</v>
      </c>
      <c r="E54" s="793">
        <f>SUM(G54+I54+K54+M54+O54+Q54+S54+U54+W54+Y54+AA54+AC54+AE54+AG54+AI54+AK54+AM54+AO54)</f>
        <v>0</v>
      </c>
      <c r="F54" s="2718">
        <f t="shared" si="66"/>
        <v>0</v>
      </c>
      <c r="G54" s="1249"/>
      <c r="H54" s="1250"/>
      <c r="I54" s="1249"/>
      <c r="J54" s="2733"/>
      <c r="K54" s="1249"/>
      <c r="L54" s="1250"/>
      <c r="M54" s="1249"/>
      <c r="N54" s="1250"/>
      <c r="O54" s="1249"/>
      <c r="P54" s="1250"/>
      <c r="Q54" s="1249"/>
      <c r="R54" s="1099"/>
      <c r="S54" s="1249"/>
      <c r="T54" s="1099"/>
      <c r="U54" s="1249"/>
      <c r="V54" s="1099"/>
      <c r="W54" s="1249"/>
      <c r="X54" s="1099"/>
      <c r="Y54" s="1249"/>
      <c r="Z54" s="1099"/>
      <c r="AA54" s="1249"/>
      <c r="AB54" s="1099"/>
      <c r="AC54" s="2758"/>
      <c r="AD54" s="1099"/>
      <c r="AE54" s="2728"/>
      <c r="AF54" s="1099"/>
      <c r="AG54" s="1249"/>
      <c r="AH54" s="1099"/>
      <c r="AI54" s="1249"/>
      <c r="AJ54" s="1099"/>
      <c r="AK54" s="1249"/>
      <c r="AL54" s="1099"/>
      <c r="AM54" s="2758"/>
      <c r="AN54" s="1099"/>
      <c r="AO54" s="2733"/>
      <c r="AP54" s="2729"/>
      <c r="AQ54" s="1101"/>
      <c r="AR54" s="2724"/>
      <c r="AS54" s="2724"/>
      <c r="AT54" s="1100"/>
      <c r="AU54" s="2730"/>
      <c r="AV54" s="2731"/>
      <c r="AW54" s="2724"/>
      <c r="AX54" s="1250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>
      <c r="A55" s="8345"/>
      <c r="B55" s="8346"/>
      <c r="C55" s="1391" t="s">
        <v>1667</v>
      </c>
      <c r="D55" s="2759">
        <f>SUM(E55+F55)</f>
        <v>0</v>
      </c>
      <c r="E55" s="793">
        <f>SUM(G55+I55+K55+M55+O55+Q55+S55+U55+W55+Y55+AA55+AC55+AE55+AG55+AI55+AK55+AM55+AO55)</f>
        <v>0</v>
      </c>
      <c r="F55" s="2718">
        <f>SUM(H55+J55+L55+N55+P55+R55+T55+V55+X55+Z55+AB55+AD55+AF55+AH55+AJ55+AL55+AN55+AP55)</f>
        <v>0</v>
      </c>
      <c r="G55" s="1249"/>
      <c r="H55" s="1250"/>
      <c r="I55" s="1249"/>
      <c r="J55" s="2733"/>
      <c r="K55" s="1251"/>
      <c r="L55" s="1252"/>
      <c r="M55" s="1251"/>
      <c r="N55" s="1252"/>
      <c r="O55" s="1251"/>
      <c r="P55" s="1252"/>
      <c r="Q55" s="1251"/>
      <c r="R55" s="2760"/>
      <c r="S55" s="1251"/>
      <c r="T55" s="2760"/>
      <c r="U55" s="1251"/>
      <c r="V55" s="2760"/>
      <c r="W55" s="1251"/>
      <c r="X55" s="2760"/>
      <c r="Y55" s="1251"/>
      <c r="Z55" s="2760"/>
      <c r="AA55" s="1251"/>
      <c r="AB55" s="2760"/>
      <c r="AC55" s="2761"/>
      <c r="AD55" s="2760"/>
      <c r="AE55" s="2762"/>
      <c r="AF55" s="2760"/>
      <c r="AG55" s="1251"/>
      <c r="AH55" s="2760"/>
      <c r="AI55" s="1251"/>
      <c r="AJ55" s="2760"/>
      <c r="AK55" s="1251"/>
      <c r="AL55" s="2760"/>
      <c r="AM55" s="2761"/>
      <c r="AN55" s="2760"/>
      <c r="AO55" s="349"/>
      <c r="AP55" s="2763"/>
      <c r="AQ55" s="2764"/>
      <c r="AR55" s="1253"/>
      <c r="AS55" s="1253"/>
      <c r="AT55" s="2765"/>
      <c r="AU55" s="732"/>
      <c r="AV55" s="734"/>
      <c r="AW55" s="1253"/>
      <c r="AX55" s="1252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>
      <c r="A56" s="8345"/>
      <c r="B56" s="8346"/>
      <c r="C56" s="1391" t="s">
        <v>1668</v>
      </c>
      <c r="D56" s="1126">
        <f t="shared" si="65"/>
        <v>0</v>
      </c>
      <c r="E56" s="2766">
        <f>SUM(K56+M56+O56+Q56+S56+U56+W56+Y56+AA56+AC56+AE56+AG56+AI56+AK56+AM56+AO56)</f>
        <v>0</v>
      </c>
      <c r="F56" s="1996">
        <f>SUM(L56+N56+P56+R56+T56+V56+X56+Z56+AB56+AD56+AF56+AH56+AJ56+AL56+AN56+AP56)</f>
        <v>0</v>
      </c>
      <c r="G56" s="2767"/>
      <c r="H56" s="2768"/>
      <c r="I56" s="2767"/>
      <c r="J56" s="2768"/>
      <c r="K56" s="1260"/>
      <c r="L56" s="1262"/>
      <c r="M56" s="1260"/>
      <c r="N56" s="1262"/>
      <c r="O56" s="1260"/>
      <c r="P56" s="1262"/>
      <c r="Q56" s="1260"/>
      <c r="R56" s="2769"/>
      <c r="S56" s="1260"/>
      <c r="T56" s="2769"/>
      <c r="U56" s="1260"/>
      <c r="V56" s="2769"/>
      <c r="W56" s="1260"/>
      <c r="X56" s="2769"/>
      <c r="Y56" s="1260"/>
      <c r="Z56" s="2769"/>
      <c r="AA56" s="1260"/>
      <c r="AB56" s="2769"/>
      <c r="AC56" s="2770"/>
      <c r="AD56" s="2769"/>
      <c r="AE56" s="2771"/>
      <c r="AF56" s="2769"/>
      <c r="AG56" s="1260"/>
      <c r="AH56" s="2769"/>
      <c r="AI56" s="1260"/>
      <c r="AJ56" s="2769"/>
      <c r="AK56" s="1260"/>
      <c r="AL56" s="2769"/>
      <c r="AM56" s="2770"/>
      <c r="AN56" s="2769"/>
      <c r="AO56" s="2772"/>
      <c r="AP56" s="2773"/>
      <c r="AQ56" s="2774"/>
      <c r="AR56" s="1261"/>
      <c r="AS56" s="1261"/>
      <c r="AT56" s="2775"/>
      <c r="AU56" s="2776"/>
      <c r="AV56" s="2777"/>
      <c r="AW56" s="1261"/>
      <c r="AX56" s="1262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>
      <c r="A57" s="8303" t="s">
        <v>77</v>
      </c>
      <c r="B57" s="8303"/>
      <c r="C57" s="8303"/>
      <c r="D57" s="2739">
        <f>SUM(D51:D56)</f>
        <v>0</v>
      </c>
      <c r="E57" s="2778">
        <f>SUM(E51:E56)</f>
        <v>0</v>
      </c>
      <c r="F57" s="2741">
        <f>SUM(F51:F56)</f>
        <v>0</v>
      </c>
      <c r="G57" s="2739">
        <f>SUM(G51:G56)</f>
        <v>0</v>
      </c>
      <c r="H57" s="2778">
        <f t="shared" ref="H57:AW57" si="67">SUM(H51:H56)</f>
        <v>0</v>
      </c>
      <c r="I57" s="2739">
        <f t="shared" si="67"/>
        <v>0</v>
      </c>
      <c r="J57" s="2778">
        <f t="shared" si="67"/>
        <v>0</v>
      </c>
      <c r="K57" s="2739">
        <f t="shared" si="67"/>
        <v>0</v>
      </c>
      <c r="L57" s="2778">
        <f t="shared" si="67"/>
        <v>0</v>
      </c>
      <c r="M57" s="2739">
        <f t="shared" si="67"/>
        <v>0</v>
      </c>
      <c r="N57" s="2778">
        <f t="shared" si="67"/>
        <v>0</v>
      </c>
      <c r="O57" s="2739">
        <f t="shared" si="67"/>
        <v>0</v>
      </c>
      <c r="P57" s="2778">
        <f t="shared" si="67"/>
        <v>0</v>
      </c>
      <c r="Q57" s="2739">
        <f t="shared" si="67"/>
        <v>0</v>
      </c>
      <c r="R57" s="2778">
        <f t="shared" si="67"/>
        <v>0</v>
      </c>
      <c r="S57" s="2739">
        <f t="shared" si="67"/>
        <v>0</v>
      </c>
      <c r="T57" s="2778">
        <f t="shared" si="67"/>
        <v>0</v>
      </c>
      <c r="U57" s="2739">
        <f t="shared" si="67"/>
        <v>0</v>
      </c>
      <c r="V57" s="2778">
        <f t="shared" si="67"/>
        <v>0</v>
      </c>
      <c r="W57" s="2739">
        <f t="shared" si="67"/>
        <v>0</v>
      </c>
      <c r="X57" s="2778">
        <f t="shared" si="67"/>
        <v>0</v>
      </c>
      <c r="Y57" s="2739">
        <f>SUM(Y51:Y56)</f>
        <v>0</v>
      </c>
      <c r="Z57" s="2778">
        <f>SUM(Z51:Z56)</f>
        <v>0</v>
      </c>
      <c r="AA57" s="2739">
        <f t="shared" si="67"/>
        <v>0</v>
      </c>
      <c r="AB57" s="2778">
        <f t="shared" si="67"/>
        <v>0</v>
      </c>
      <c r="AC57" s="2739">
        <f t="shared" si="67"/>
        <v>0</v>
      </c>
      <c r="AD57" s="2778">
        <f t="shared" si="67"/>
        <v>0</v>
      </c>
      <c r="AE57" s="2739">
        <f t="shared" si="67"/>
        <v>0</v>
      </c>
      <c r="AF57" s="2778">
        <f t="shared" si="67"/>
        <v>0</v>
      </c>
      <c r="AG57" s="2739">
        <f t="shared" si="67"/>
        <v>0</v>
      </c>
      <c r="AH57" s="2778">
        <f t="shared" si="67"/>
        <v>0</v>
      </c>
      <c r="AI57" s="2739">
        <f t="shared" si="67"/>
        <v>0</v>
      </c>
      <c r="AJ57" s="2778">
        <f t="shared" si="67"/>
        <v>0</v>
      </c>
      <c r="AK57" s="2739">
        <f t="shared" si="67"/>
        <v>0</v>
      </c>
      <c r="AL57" s="2778">
        <f t="shared" si="67"/>
        <v>0</v>
      </c>
      <c r="AM57" s="2739">
        <f t="shared" si="67"/>
        <v>0</v>
      </c>
      <c r="AN57" s="2778">
        <f t="shared" si="67"/>
        <v>0</v>
      </c>
      <c r="AO57" s="2739">
        <f t="shared" si="67"/>
        <v>0</v>
      </c>
      <c r="AP57" s="2779">
        <f t="shared" si="67"/>
        <v>0</v>
      </c>
      <c r="AQ57" s="2780">
        <f t="shared" si="67"/>
        <v>0</v>
      </c>
      <c r="AR57" s="2740">
        <f t="shared" si="67"/>
        <v>0</v>
      </c>
      <c r="AS57" s="2740">
        <f t="shared" si="67"/>
        <v>0</v>
      </c>
      <c r="AT57" s="2781">
        <f t="shared" si="67"/>
        <v>0</v>
      </c>
      <c r="AU57" s="2782">
        <f t="shared" si="67"/>
        <v>0</v>
      </c>
      <c r="AV57" s="2783">
        <f>SUM(AV51:AV56)</f>
        <v>0</v>
      </c>
      <c r="AW57" s="2740">
        <f t="shared" si="67"/>
        <v>0</v>
      </c>
      <c r="AX57" s="2741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>
      <c r="A58" s="8345" t="s">
        <v>1669</v>
      </c>
      <c r="B58" s="8346"/>
      <c r="C58" s="2784">
        <v>0</v>
      </c>
      <c r="D58" s="2142">
        <f t="shared" si="65"/>
        <v>0</v>
      </c>
      <c r="E58" s="837">
        <f t="shared" si="66"/>
        <v>0</v>
      </c>
      <c r="F58" s="2785">
        <f t="shared" si="66"/>
        <v>0</v>
      </c>
      <c r="G58" s="2707"/>
      <c r="H58" s="2708"/>
      <c r="I58" s="2707"/>
      <c r="J58" s="2708"/>
      <c r="K58" s="2707"/>
      <c r="L58" s="2708"/>
      <c r="M58" s="2707"/>
      <c r="N58" s="2708"/>
      <c r="O58" s="2707"/>
      <c r="P58" s="2708"/>
      <c r="Q58" s="2707"/>
      <c r="R58" s="2708"/>
      <c r="S58" s="2707"/>
      <c r="T58" s="2708"/>
      <c r="U58" s="2707"/>
      <c r="V58" s="2708"/>
      <c r="W58" s="2707"/>
      <c r="X58" s="2708"/>
      <c r="Y58" s="2707"/>
      <c r="Z58" s="2708"/>
      <c r="AA58" s="2707"/>
      <c r="AB58" s="2708"/>
      <c r="AC58" s="2707"/>
      <c r="AD58" s="2708"/>
      <c r="AE58" s="2707"/>
      <c r="AF58" s="2708"/>
      <c r="AG58" s="2707"/>
      <c r="AH58" s="2708"/>
      <c r="AI58" s="2707"/>
      <c r="AJ58" s="2708"/>
      <c r="AK58" s="2707"/>
      <c r="AL58" s="2708"/>
      <c r="AM58" s="2707"/>
      <c r="AN58" s="2708"/>
      <c r="AO58" s="2707"/>
      <c r="AP58" s="2712"/>
      <c r="AQ58" s="2713"/>
      <c r="AR58" s="836"/>
      <c r="AS58" s="836"/>
      <c r="AT58" s="2714"/>
      <c r="AU58" s="2715"/>
      <c r="AV58" s="2716"/>
      <c r="AW58" s="836"/>
      <c r="AX58" s="2717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>
      <c r="A59" s="8345"/>
      <c r="B59" s="8346"/>
      <c r="C59" s="2648" t="s">
        <v>1670</v>
      </c>
      <c r="D59" s="1122">
        <f t="shared" si="65"/>
        <v>0</v>
      </c>
      <c r="E59" s="2786">
        <f t="shared" si="66"/>
        <v>0</v>
      </c>
      <c r="F59" s="2787">
        <f t="shared" si="66"/>
        <v>0</v>
      </c>
      <c r="G59" s="1249"/>
      <c r="H59" s="1099"/>
      <c r="I59" s="1249"/>
      <c r="J59" s="1099"/>
      <c r="K59" s="1249"/>
      <c r="L59" s="1099"/>
      <c r="M59" s="1249"/>
      <c r="N59" s="1099"/>
      <c r="O59" s="1249"/>
      <c r="P59" s="1099"/>
      <c r="Q59" s="1249"/>
      <c r="R59" s="1099"/>
      <c r="S59" s="1249"/>
      <c r="T59" s="1099"/>
      <c r="U59" s="1249"/>
      <c r="V59" s="1099"/>
      <c r="W59" s="1249"/>
      <c r="X59" s="1099"/>
      <c r="Y59" s="1249"/>
      <c r="Z59" s="1099"/>
      <c r="AA59" s="1249"/>
      <c r="AB59" s="1099"/>
      <c r="AC59" s="1249"/>
      <c r="AD59" s="1099"/>
      <c r="AE59" s="1249"/>
      <c r="AF59" s="1099"/>
      <c r="AG59" s="1249"/>
      <c r="AH59" s="1099"/>
      <c r="AI59" s="1249"/>
      <c r="AJ59" s="1099"/>
      <c r="AK59" s="1249"/>
      <c r="AL59" s="1099"/>
      <c r="AM59" s="1249"/>
      <c r="AN59" s="1099"/>
      <c r="AO59" s="1249"/>
      <c r="AP59" s="2729"/>
      <c r="AQ59" s="1101"/>
      <c r="AR59" s="2724"/>
      <c r="AS59" s="2724"/>
      <c r="AT59" s="1100"/>
      <c r="AU59" s="2730"/>
      <c r="AV59" s="2731"/>
      <c r="AW59" s="2724"/>
      <c r="AX59" s="1250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>
      <c r="A60" s="8345"/>
      <c r="B60" s="8346"/>
      <c r="C60" s="2648" t="s">
        <v>1671</v>
      </c>
      <c r="D60" s="1122">
        <f t="shared" si="65"/>
        <v>0</v>
      </c>
      <c r="E60" s="2786">
        <f>SUM(G60+I60+K60+M60+O60+Q60+S60+U60+W60+Y60+AA60+AC60+AE60+AG60+AI60+AK60+AM60+AO60)</f>
        <v>0</v>
      </c>
      <c r="F60" s="2787">
        <f>SUM(H60+J60+L60+N60+P60+R60+T60+V60+X60+Z60+AB60+AD60+AF60+AH60+AJ60+AL60+AN60+AP60)</f>
        <v>0</v>
      </c>
      <c r="G60" s="2788"/>
      <c r="H60" s="2789"/>
      <c r="I60" s="1249"/>
      <c r="J60" s="1099"/>
      <c r="K60" s="1249"/>
      <c r="L60" s="1099"/>
      <c r="M60" s="1249"/>
      <c r="N60" s="1099"/>
      <c r="O60" s="1249"/>
      <c r="P60" s="1099"/>
      <c r="Q60" s="1249"/>
      <c r="R60" s="1099"/>
      <c r="S60" s="1249"/>
      <c r="T60" s="1099"/>
      <c r="U60" s="1249"/>
      <c r="V60" s="1099"/>
      <c r="W60" s="1249"/>
      <c r="X60" s="1099"/>
      <c r="Y60" s="1249"/>
      <c r="Z60" s="1099"/>
      <c r="AA60" s="1249"/>
      <c r="AB60" s="1099"/>
      <c r="AC60" s="1249"/>
      <c r="AD60" s="1099"/>
      <c r="AE60" s="1249"/>
      <c r="AF60" s="1099"/>
      <c r="AG60" s="1249"/>
      <c r="AH60" s="1099"/>
      <c r="AI60" s="1249"/>
      <c r="AJ60" s="1099"/>
      <c r="AK60" s="1249"/>
      <c r="AL60" s="1099"/>
      <c r="AM60" s="1249"/>
      <c r="AN60" s="1099"/>
      <c r="AO60" s="1249"/>
      <c r="AP60" s="2729"/>
      <c r="AQ60" s="1101"/>
      <c r="AR60" s="2724"/>
      <c r="AS60" s="2724"/>
      <c r="AT60" s="1100"/>
      <c r="AU60" s="2730"/>
      <c r="AV60" s="2731"/>
      <c r="AW60" s="2724"/>
      <c r="AX60" s="1250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>
      <c r="A61" s="8345"/>
      <c r="B61" s="8346"/>
      <c r="C61" s="2648" t="s">
        <v>1672</v>
      </c>
      <c r="D61" s="1122">
        <f t="shared" si="65"/>
        <v>0</v>
      </c>
      <c r="E61" s="2786">
        <f t="shared" si="66"/>
        <v>0</v>
      </c>
      <c r="F61" s="2787">
        <f t="shared" si="66"/>
        <v>0</v>
      </c>
      <c r="G61" s="2788"/>
      <c r="H61" s="2789"/>
      <c r="I61" s="2788"/>
      <c r="J61" s="2789"/>
      <c r="K61" s="1249"/>
      <c r="L61" s="1099"/>
      <c r="M61" s="1249"/>
      <c r="N61" s="1099"/>
      <c r="O61" s="1249"/>
      <c r="P61" s="1099"/>
      <c r="Q61" s="1249"/>
      <c r="R61" s="1099"/>
      <c r="S61" s="1249"/>
      <c r="T61" s="1099"/>
      <c r="U61" s="1249"/>
      <c r="V61" s="1099"/>
      <c r="W61" s="1249"/>
      <c r="X61" s="1099"/>
      <c r="Y61" s="1249"/>
      <c r="Z61" s="1099"/>
      <c r="AA61" s="1249"/>
      <c r="AB61" s="1099"/>
      <c r="AC61" s="1249"/>
      <c r="AD61" s="1099"/>
      <c r="AE61" s="1249"/>
      <c r="AF61" s="1099"/>
      <c r="AG61" s="1249"/>
      <c r="AH61" s="1099"/>
      <c r="AI61" s="1249"/>
      <c r="AJ61" s="1099"/>
      <c r="AK61" s="1249"/>
      <c r="AL61" s="1099"/>
      <c r="AM61" s="1249"/>
      <c r="AN61" s="1099"/>
      <c r="AO61" s="1249"/>
      <c r="AP61" s="2729"/>
      <c r="AQ61" s="1101"/>
      <c r="AR61" s="2724"/>
      <c r="AS61" s="2724"/>
      <c r="AT61" s="1100"/>
      <c r="AU61" s="2730"/>
      <c r="AV61" s="2731"/>
      <c r="AW61" s="2724"/>
      <c r="AX61" s="1250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>
      <c r="A62" s="8311"/>
      <c r="B62" s="8313"/>
      <c r="C62" s="2650" t="s">
        <v>1673</v>
      </c>
      <c r="D62" s="1126">
        <f t="shared" si="65"/>
        <v>0</v>
      </c>
      <c r="E62" s="2766">
        <f>SUM(G62+I62+K62+M62+O62+Q62+S62+U62+W62+Y62+AA62+AC62+AE62+AG62+AI62+AK62+AM62+AO62)</f>
        <v>0</v>
      </c>
      <c r="F62" s="2790">
        <f>SUM(H62+J62+L62+N62+P62+R62+T62+V62+X62+Z62+AB62+AD62+AF62+AH62+AJ62+AL62+AN62+AP62)</f>
        <v>0</v>
      </c>
      <c r="G62" s="2767"/>
      <c r="H62" s="2791"/>
      <c r="I62" s="2767"/>
      <c r="J62" s="2791"/>
      <c r="K62" s="1260"/>
      <c r="L62" s="2769"/>
      <c r="M62" s="1260"/>
      <c r="N62" s="2769"/>
      <c r="O62" s="1260"/>
      <c r="P62" s="2769"/>
      <c r="Q62" s="1260"/>
      <c r="R62" s="2769"/>
      <c r="S62" s="1260"/>
      <c r="T62" s="2769"/>
      <c r="U62" s="1260"/>
      <c r="V62" s="2769"/>
      <c r="W62" s="1260"/>
      <c r="X62" s="2769"/>
      <c r="Y62" s="1260"/>
      <c r="Z62" s="2769"/>
      <c r="AA62" s="1260"/>
      <c r="AB62" s="2769"/>
      <c r="AC62" s="1260"/>
      <c r="AD62" s="2769"/>
      <c r="AE62" s="1260"/>
      <c r="AF62" s="2769"/>
      <c r="AG62" s="1260"/>
      <c r="AH62" s="2769"/>
      <c r="AI62" s="1260"/>
      <c r="AJ62" s="2769"/>
      <c r="AK62" s="1260"/>
      <c r="AL62" s="2769"/>
      <c r="AM62" s="1260"/>
      <c r="AN62" s="2769"/>
      <c r="AO62" s="1260"/>
      <c r="AP62" s="2773"/>
      <c r="AQ62" s="2774"/>
      <c r="AR62" s="1261"/>
      <c r="AS62" s="1261"/>
      <c r="AT62" s="2775"/>
      <c r="AU62" s="2776"/>
      <c r="AV62" s="2777"/>
      <c r="AW62" s="1261"/>
      <c r="AX62" s="1262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>
      <c r="A63" s="8276" t="s">
        <v>77</v>
      </c>
      <c r="B63" s="8277"/>
      <c r="C63" s="7964"/>
      <c r="D63" s="2739">
        <f>SUM(D58:D62)</f>
        <v>0</v>
      </c>
      <c r="E63" s="2740">
        <f>SUM(E58:E62)</f>
        <v>0</v>
      </c>
      <c r="F63" s="2792">
        <f>SUM(F58:F62)</f>
        <v>0</v>
      </c>
      <c r="G63" s="2739">
        <f t="shared" ref="G63:AX63" si="76">SUM(G58:G62)</f>
        <v>0</v>
      </c>
      <c r="H63" s="2778">
        <f t="shared" si="76"/>
        <v>0</v>
      </c>
      <c r="I63" s="2739">
        <f t="shared" si="76"/>
        <v>0</v>
      </c>
      <c r="J63" s="2778">
        <f t="shared" si="76"/>
        <v>0</v>
      </c>
      <c r="K63" s="2739">
        <f t="shared" si="76"/>
        <v>0</v>
      </c>
      <c r="L63" s="2778">
        <f t="shared" si="76"/>
        <v>0</v>
      </c>
      <c r="M63" s="2739">
        <f t="shared" si="76"/>
        <v>0</v>
      </c>
      <c r="N63" s="2778">
        <f t="shared" si="76"/>
        <v>0</v>
      </c>
      <c r="O63" s="2739">
        <f t="shared" si="76"/>
        <v>0</v>
      </c>
      <c r="P63" s="2778">
        <f t="shared" si="76"/>
        <v>0</v>
      </c>
      <c r="Q63" s="2739">
        <f t="shared" si="76"/>
        <v>0</v>
      </c>
      <c r="R63" s="2778">
        <f t="shared" si="76"/>
        <v>0</v>
      </c>
      <c r="S63" s="2739">
        <f t="shared" si="76"/>
        <v>0</v>
      </c>
      <c r="T63" s="2792">
        <f t="shared" si="76"/>
        <v>0</v>
      </c>
      <c r="U63" s="2739">
        <f t="shared" si="76"/>
        <v>0</v>
      </c>
      <c r="V63" s="2778">
        <f t="shared" si="76"/>
        <v>0</v>
      </c>
      <c r="W63" s="2739">
        <f t="shared" si="76"/>
        <v>0</v>
      </c>
      <c r="X63" s="2778">
        <f t="shared" si="76"/>
        <v>0</v>
      </c>
      <c r="Y63" s="2739">
        <f t="shared" si="76"/>
        <v>0</v>
      </c>
      <c r="Z63" s="2778">
        <f t="shared" si="76"/>
        <v>0</v>
      </c>
      <c r="AA63" s="2739">
        <f t="shared" si="76"/>
        <v>0</v>
      </c>
      <c r="AB63" s="2778">
        <f t="shared" si="76"/>
        <v>0</v>
      </c>
      <c r="AC63" s="2739">
        <f t="shared" si="76"/>
        <v>0</v>
      </c>
      <c r="AD63" s="2778">
        <f t="shared" si="76"/>
        <v>0</v>
      </c>
      <c r="AE63" s="2739">
        <f t="shared" si="76"/>
        <v>0</v>
      </c>
      <c r="AF63" s="2778">
        <f t="shared" si="76"/>
        <v>0</v>
      </c>
      <c r="AG63" s="2739">
        <f t="shared" si="76"/>
        <v>0</v>
      </c>
      <c r="AH63" s="2778">
        <f t="shared" si="76"/>
        <v>0</v>
      </c>
      <c r="AI63" s="2739">
        <f t="shared" si="76"/>
        <v>0</v>
      </c>
      <c r="AJ63" s="2778">
        <f t="shared" si="76"/>
        <v>0</v>
      </c>
      <c r="AK63" s="2739">
        <f t="shared" si="76"/>
        <v>0</v>
      </c>
      <c r="AL63" s="2778">
        <f t="shared" si="76"/>
        <v>0</v>
      </c>
      <c r="AM63" s="2739">
        <f t="shared" si="76"/>
        <v>0</v>
      </c>
      <c r="AN63" s="2778">
        <f t="shared" si="76"/>
        <v>0</v>
      </c>
      <c r="AO63" s="2739">
        <f t="shared" si="76"/>
        <v>0</v>
      </c>
      <c r="AP63" s="2779">
        <f t="shared" si="76"/>
        <v>0</v>
      </c>
      <c r="AQ63" s="2780">
        <f t="shared" si="76"/>
        <v>0</v>
      </c>
      <c r="AR63" s="2740">
        <f t="shared" si="76"/>
        <v>0</v>
      </c>
      <c r="AS63" s="2740">
        <f t="shared" si="76"/>
        <v>0</v>
      </c>
      <c r="AT63" s="2781">
        <f t="shared" si="76"/>
        <v>0</v>
      </c>
      <c r="AU63" s="2782">
        <f t="shared" si="76"/>
        <v>0</v>
      </c>
      <c r="AV63" s="2783">
        <f>SUM(AV58:AV62)</f>
        <v>0</v>
      </c>
      <c r="AW63" s="2740">
        <f t="shared" si="76"/>
        <v>0</v>
      </c>
      <c r="AX63" s="2741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>
      <c r="A64" s="8350" t="s">
        <v>1674</v>
      </c>
      <c r="B64" s="7847"/>
      <c r="C64" s="2647">
        <v>0</v>
      </c>
      <c r="D64" s="2759">
        <f>SUM(E64:F64)</f>
        <v>0</v>
      </c>
      <c r="E64" s="2793">
        <f t="shared" ref="E64:F66" si="77">SUM(AA64+AC64+AE64+AG64+AI64+AK64+AM64+AO64)</f>
        <v>0</v>
      </c>
      <c r="F64" s="2794">
        <f t="shared" si="77"/>
        <v>0</v>
      </c>
      <c r="G64" s="2795"/>
      <c r="H64" s="2796"/>
      <c r="I64" s="2797"/>
      <c r="J64" s="2796"/>
      <c r="K64" s="2797"/>
      <c r="L64" s="2796"/>
      <c r="M64" s="2797"/>
      <c r="N64" s="2796"/>
      <c r="O64" s="2797"/>
      <c r="P64" s="2796"/>
      <c r="Q64" s="2797"/>
      <c r="R64" s="2796"/>
      <c r="S64" s="2798"/>
      <c r="T64" s="2799"/>
      <c r="U64" s="2797"/>
      <c r="V64" s="2796"/>
      <c r="W64" s="2797"/>
      <c r="X64" s="2796"/>
      <c r="Y64" s="2797"/>
      <c r="Z64" s="2796"/>
      <c r="AA64" s="1251"/>
      <c r="AB64" s="2760"/>
      <c r="AC64" s="2800"/>
      <c r="AD64" s="2801"/>
      <c r="AE64" s="344"/>
      <c r="AF64" s="2802"/>
      <c r="AG64" s="344"/>
      <c r="AH64" s="2802"/>
      <c r="AI64" s="2762"/>
      <c r="AJ64" s="2760"/>
      <c r="AK64" s="1251"/>
      <c r="AL64" s="2760"/>
      <c r="AM64" s="2800"/>
      <c r="AN64" s="2801"/>
      <c r="AO64" s="2762"/>
      <c r="AP64" s="2712"/>
      <c r="AQ64" s="5189"/>
      <c r="AR64" s="1253"/>
      <c r="AS64" s="1253"/>
      <c r="AT64" s="2803"/>
      <c r="AU64" s="732"/>
      <c r="AV64" s="734"/>
      <c r="AW64" s="2804"/>
      <c r="AX64" s="2805"/>
      <c r="AY64" t="str">
        <f t="shared" si="68"/>
        <v/>
      </c>
      <c r="CA64" s="5193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193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>
      <c r="A65" s="8351"/>
      <c r="B65" s="7848"/>
      <c r="C65" s="2648" t="s">
        <v>1675</v>
      </c>
      <c r="D65" s="2759">
        <f>SUM(E65:F65)</f>
        <v>0</v>
      </c>
      <c r="E65" s="2793">
        <f t="shared" si="77"/>
        <v>0</v>
      </c>
      <c r="F65" s="2794">
        <f t="shared" si="77"/>
        <v>0</v>
      </c>
      <c r="G65" s="2806"/>
      <c r="H65" s="2807"/>
      <c r="I65" s="2806"/>
      <c r="J65" s="2807"/>
      <c r="K65" s="2806"/>
      <c r="L65" s="2807"/>
      <c r="M65" s="2806"/>
      <c r="N65" s="2807"/>
      <c r="O65" s="2806"/>
      <c r="P65" s="2807"/>
      <c r="Q65" s="2806"/>
      <c r="R65" s="2807"/>
      <c r="S65" s="2798"/>
      <c r="T65" s="2799"/>
      <c r="U65" s="2806"/>
      <c r="V65" s="2807"/>
      <c r="W65" s="2806"/>
      <c r="X65" s="2807"/>
      <c r="Y65" s="2806"/>
      <c r="Z65" s="2807"/>
      <c r="AA65" s="1251"/>
      <c r="AB65" s="2760"/>
      <c r="AC65" s="1251"/>
      <c r="AD65" s="2760"/>
      <c r="AE65" s="2762"/>
      <c r="AF65" s="2760"/>
      <c r="AG65" s="2762"/>
      <c r="AH65" s="2760"/>
      <c r="AI65" s="2762"/>
      <c r="AJ65" s="2760"/>
      <c r="AK65" s="1251"/>
      <c r="AL65" s="2760"/>
      <c r="AM65" s="1251"/>
      <c r="AN65" s="2760"/>
      <c r="AO65" s="2762"/>
      <c r="AP65" s="2763"/>
      <c r="AQ65" s="5190"/>
      <c r="AR65" s="1253"/>
      <c r="AS65" s="1253"/>
      <c r="AT65" s="2765"/>
      <c r="AU65" s="732"/>
      <c r="AV65" s="734"/>
      <c r="AW65" s="1253"/>
      <c r="AX65" s="1252"/>
      <c r="AY65" t="str">
        <f t="shared" si="68"/>
        <v/>
      </c>
      <c r="CA65" s="5193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193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>
      <c r="A66" s="8352"/>
      <c r="B66" s="8353"/>
      <c r="C66" s="2650" t="s">
        <v>1676</v>
      </c>
      <c r="D66" s="2759">
        <f>SUM(E66:F66)</f>
        <v>0</v>
      </c>
      <c r="E66" s="2793">
        <f t="shared" si="77"/>
        <v>0</v>
      </c>
      <c r="F66" s="2794">
        <f t="shared" si="77"/>
        <v>0</v>
      </c>
      <c r="G66" s="2806"/>
      <c r="H66" s="2807"/>
      <c r="I66" s="2806"/>
      <c r="J66" s="2807"/>
      <c r="K66" s="2806"/>
      <c r="L66" s="2807"/>
      <c r="M66" s="2806"/>
      <c r="N66" s="2807"/>
      <c r="O66" s="2806"/>
      <c r="P66" s="2807"/>
      <c r="Q66" s="2806"/>
      <c r="R66" s="2807"/>
      <c r="S66" s="2798"/>
      <c r="T66" s="2799"/>
      <c r="U66" s="2806"/>
      <c r="V66" s="2807"/>
      <c r="W66" s="2806"/>
      <c r="X66" s="2807"/>
      <c r="Y66" s="2806"/>
      <c r="Z66" s="2807"/>
      <c r="AA66" s="1251"/>
      <c r="AB66" s="2760"/>
      <c r="AC66" s="1251"/>
      <c r="AD66" s="2760"/>
      <c r="AE66" s="2762"/>
      <c r="AF66" s="2760"/>
      <c r="AG66" s="2762"/>
      <c r="AH66" s="2760"/>
      <c r="AI66" s="2762"/>
      <c r="AJ66" s="2760"/>
      <c r="AK66" s="1251"/>
      <c r="AL66" s="2760"/>
      <c r="AM66" s="1260"/>
      <c r="AN66" s="2769"/>
      <c r="AO66" s="2762"/>
      <c r="AP66" s="2763"/>
      <c r="AQ66" s="5191"/>
      <c r="AR66" s="1253"/>
      <c r="AS66" s="1253"/>
      <c r="AT66" s="2765"/>
      <c r="AU66" s="732"/>
      <c r="AV66" s="734"/>
      <c r="AW66" s="1253"/>
      <c r="AX66" s="1252"/>
      <c r="AY66" t="str">
        <f t="shared" si="68"/>
        <v/>
      </c>
      <c r="CA66" s="5193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193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>
      <c r="A67" s="8354" t="s">
        <v>77</v>
      </c>
      <c r="B67" s="7963"/>
      <c r="C67" s="7964"/>
      <c r="D67" s="2739">
        <f>SUM(D64:D66)</f>
        <v>0</v>
      </c>
      <c r="E67" s="2740">
        <f>SUM(E64:E66)</f>
        <v>0</v>
      </c>
      <c r="F67" s="2741">
        <f>SUM(F64:F66)</f>
        <v>0</v>
      </c>
      <c r="G67" s="8271"/>
      <c r="H67" s="8272"/>
      <c r="I67" s="8272"/>
      <c r="J67" s="8272"/>
      <c r="K67" s="8272"/>
      <c r="L67" s="8272"/>
      <c r="M67" s="8272"/>
      <c r="N67" s="8272"/>
      <c r="O67" s="8272"/>
      <c r="P67" s="8272"/>
      <c r="Q67" s="8272"/>
      <c r="R67" s="8272"/>
      <c r="S67" s="8272"/>
      <c r="T67" s="8272"/>
      <c r="U67" s="8272"/>
      <c r="V67" s="8272"/>
      <c r="W67" s="8272"/>
      <c r="X67" s="8272"/>
      <c r="Y67" s="8272"/>
      <c r="Z67" s="8273"/>
      <c r="AA67" s="2739">
        <f t="shared" ref="AA67:AX67" si="84">SUM(AA64:AA66)</f>
        <v>0</v>
      </c>
      <c r="AB67" s="2741">
        <f t="shared" si="84"/>
        <v>0</v>
      </c>
      <c r="AC67" s="2739">
        <f t="shared" si="84"/>
        <v>0</v>
      </c>
      <c r="AD67" s="2792">
        <f t="shared" si="84"/>
        <v>0</v>
      </c>
      <c r="AE67" s="2778">
        <f t="shared" si="84"/>
        <v>0</v>
      </c>
      <c r="AF67" s="2792">
        <f t="shared" si="84"/>
        <v>0</v>
      </c>
      <c r="AG67" s="2778">
        <f t="shared" si="84"/>
        <v>0</v>
      </c>
      <c r="AH67" s="2792">
        <f t="shared" si="84"/>
        <v>0</v>
      </c>
      <c r="AI67" s="2778">
        <f t="shared" si="84"/>
        <v>0</v>
      </c>
      <c r="AJ67" s="2741">
        <f t="shared" si="84"/>
        <v>0</v>
      </c>
      <c r="AK67" s="2739">
        <f t="shared" si="84"/>
        <v>0</v>
      </c>
      <c r="AL67" s="2741">
        <f t="shared" si="84"/>
        <v>0</v>
      </c>
      <c r="AM67" s="2739">
        <f t="shared" si="84"/>
        <v>0</v>
      </c>
      <c r="AN67" s="2792">
        <f t="shared" si="84"/>
        <v>0</v>
      </c>
      <c r="AO67" s="2778">
        <f t="shared" si="84"/>
        <v>0</v>
      </c>
      <c r="AP67" s="2779">
        <f t="shared" si="84"/>
        <v>0</v>
      </c>
      <c r="AQ67" s="5192"/>
      <c r="AR67" s="2740">
        <f t="shared" si="84"/>
        <v>0</v>
      </c>
      <c r="AS67" s="2740">
        <f t="shared" si="84"/>
        <v>0</v>
      </c>
      <c r="AT67" s="2781">
        <f t="shared" si="84"/>
        <v>0</v>
      </c>
      <c r="AU67" s="2782">
        <f t="shared" si="84"/>
        <v>0</v>
      </c>
      <c r="AV67" s="2783">
        <f t="shared" si="84"/>
        <v>0</v>
      </c>
      <c r="AW67" s="2740">
        <f t="shared" si="84"/>
        <v>0</v>
      </c>
      <c r="AX67" s="2741">
        <f t="shared" si="84"/>
        <v>0</v>
      </c>
    </row>
    <row r="68" spans="1:100" ht="18" customHeight="1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>
      <c r="A69" s="8300" t="s">
        <v>1678</v>
      </c>
      <c r="B69" s="7841"/>
      <c r="C69" s="7760"/>
      <c r="D69" s="8437" t="s">
        <v>1679</v>
      </c>
      <c r="E69" s="8438"/>
      <c r="F69" s="8438"/>
      <c r="G69" s="8438"/>
      <c r="H69" s="8439"/>
      <c r="I69" s="8437" t="s">
        <v>1680</v>
      </c>
      <c r="J69" s="8438"/>
      <c r="K69" s="8438"/>
      <c r="L69" s="8438"/>
      <c r="M69" s="8440"/>
      <c r="N69" s="8112" t="s">
        <v>1681</v>
      </c>
    </row>
    <row r="70" spans="1:100" ht="22.5" customHeight="1">
      <c r="A70" s="8301"/>
      <c r="B70" s="7983"/>
      <c r="C70" s="8076"/>
      <c r="D70" s="2808" t="s">
        <v>931</v>
      </c>
      <c r="E70" s="2809" t="s">
        <v>1020</v>
      </c>
      <c r="F70" s="337" t="s">
        <v>1682</v>
      </c>
      <c r="G70" s="352" t="s">
        <v>1683</v>
      </c>
      <c r="H70" s="353" t="s">
        <v>560</v>
      </c>
      <c r="I70" s="2808" t="s">
        <v>931</v>
      </c>
      <c r="J70" s="2809" t="s">
        <v>1020</v>
      </c>
      <c r="K70" s="337" t="s">
        <v>1682</v>
      </c>
      <c r="L70" s="352" t="s">
        <v>1683</v>
      </c>
      <c r="M70" s="354" t="s">
        <v>560</v>
      </c>
      <c r="N70" s="8114"/>
    </row>
    <row r="71" spans="1:100" ht="15" customHeight="1">
      <c r="A71" s="8441" t="s">
        <v>1684</v>
      </c>
      <c r="B71" s="8442"/>
      <c r="C71" s="8442"/>
      <c r="D71" s="2810">
        <f>SUM(E71:H71)</f>
        <v>0</v>
      </c>
      <c r="E71" s="2811"/>
      <c r="F71" s="2812"/>
      <c r="G71" s="2812"/>
      <c r="H71" s="2813"/>
      <c r="I71" s="656">
        <f>SUM(J71:M71)</f>
        <v>0</v>
      </c>
      <c r="J71" s="2811"/>
      <c r="K71" s="2812"/>
      <c r="L71" s="2812"/>
      <c r="M71" s="2814"/>
      <c r="N71" s="2010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>
      <c r="A72" s="8443" t="s">
        <v>1685</v>
      </c>
      <c r="B72" s="8336" t="s">
        <v>1686</v>
      </c>
      <c r="C72" s="8307"/>
      <c r="D72" s="1353">
        <f t="shared" ref="D72:D81" si="85">SUM(E72:H72)</f>
        <v>0</v>
      </c>
      <c r="E72" s="1170"/>
      <c r="F72" s="1219"/>
      <c r="G72" s="1219"/>
      <c r="H72" s="1174"/>
      <c r="I72" s="2759">
        <f>SUM(J72:M72)</f>
        <v>0</v>
      </c>
      <c r="J72" s="1170"/>
      <c r="K72" s="1219"/>
      <c r="L72" s="1219"/>
      <c r="M72" s="1176"/>
      <c r="N72" s="1171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>
      <c r="A73" s="8444"/>
      <c r="B73" s="8336" t="s">
        <v>1687</v>
      </c>
      <c r="C73" s="8307"/>
      <c r="D73" s="1353">
        <f t="shared" si="85"/>
        <v>0</v>
      </c>
      <c r="E73" s="1163"/>
      <c r="F73" s="1992"/>
      <c r="G73" s="1992"/>
      <c r="H73" s="877"/>
      <c r="I73" s="2759">
        <f t="shared" ref="I73:I81" si="89">SUM(J73:M73)</f>
        <v>0</v>
      </c>
      <c r="J73" s="1163"/>
      <c r="K73" s="1992"/>
      <c r="L73" s="1992"/>
      <c r="M73" s="1920"/>
      <c r="N73" s="1164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>
      <c r="A74" s="8336" t="s">
        <v>1688</v>
      </c>
      <c r="B74" s="8307"/>
      <c r="C74" s="8307"/>
      <c r="D74" s="1353">
        <f t="shared" si="85"/>
        <v>0</v>
      </c>
      <c r="E74" s="1163"/>
      <c r="F74" s="1992"/>
      <c r="G74" s="1992"/>
      <c r="H74" s="877"/>
      <c r="I74" s="2759">
        <f t="shared" si="89"/>
        <v>0</v>
      </c>
      <c r="J74" s="1163"/>
      <c r="K74" s="1992"/>
      <c r="L74" s="1992"/>
      <c r="M74" s="1920"/>
      <c r="N74" s="1164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>
      <c r="A75" s="8360" t="s">
        <v>1689</v>
      </c>
      <c r="B75" s="8361"/>
      <c r="C75" s="8361"/>
      <c r="D75" s="1353">
        <f t="shared" si="85"/>
        <v>0</v>
      </c>
      <c r="E75" s="1163"/>
      <c r="F75" s="1992"/>
      <c r="G75" s="1992"/>
      <c r="H75" s="877"/>
      <c r="I75" s="2759">
        <f t="shared" si="89"/>
        <v>0</v>
      </c>
      <c r="J75" s="1163"/>
      <c r="K75" s="1992"/>
      <c r="L75" s="1992"/>
      <c r="M75" s="1920"/>
      <c r="N75" s="1164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>
      <c r="A76" s="8336" t="s">
        <v>1690</v>
      </c>
      <c r="B76" s="8307"/>
      <c r="C76" s="8307"/>
      <c r="D76" s="1353">
        <f t="shared" si="85"/>
        <v>0</v>
      </c>
      <c r="E76" s="1163"/>
      <c r="F76" s="1992"/>
      <c r="G76" s="1992"/>
      <c r="H76" s="877"/>
      <c r="I76" s="2759">
        <f t="shared" si="89"/>
        <v>0</v>
      </c>
      <c r="J76" s="1163"/>
      <c r="K76" s="1992"/>
      <c r="L76" s="1992"/>
      <c r="M76" s="1920"/>
      <c r="N76" s="1164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>
      <c r="A77" s="8360" t="s">
        <v>1691</v>
      </c>
      <c r="B77" s="8361"/>
      <c r="C77" s="8361"/>
      <c r="D77" s="1353">
        <f t="shared" si="85"/>
        <v>0</v>
      </c>
      <c r="E77" s="1163"/>
      <c r="F77" s="1992"/>
      <c r="G77" s="1992"/>
      <c r="H77" s="877"/>
      <c r="I77" s="2759">
        <f t="shared" si="89"/>
        <v>0</v>
      </c>
      <c r="J77" s="1163"/>
      <c r="K77" s="1992"/>
      <c r="L77" s="1992"/>
      <c r="M77" s="1920"/>
      <c r="N77" s="1164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>
      <c r="A78" s="8336" t="s">
        <v>1692</v>
      </c>
      <c r="B78" s="8307"/>
      <c r="C78" s="8307"/>
      <c r="D78" s="1353">
        <f t="shared" si="85"/>
        <v>0</v>
      </c>
      <c r="E78" s="1163"/>
      <c r="F78" s="1992"/>
      <c r="G78" s="1992"/>
      <c r="H78" s="877"/>
      <c r="I78" s="2759">
        <f t="shared" si="89"/>
        <v>0</v>
      </c>
      <c r="J78" s="1163"/>
      <c r="K78" s="1992"/>
      <c r="L78" s="1992"/>
      <c r="M78" s="1920"/>
      <c r="N78" s="1164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>
      <c r="A79" s="8336" t="s">
        <v>1693</v>
      </c>
      <c r="B79" s="8307"/>
      <c r="C79" s="8307"/>
      <c r="D79" s="1353">
        <f t="shared" si="85"/>
        <v>0</v>
      </c>
      <c r="E79" s="1163"/>
      <c r="F79" s="1992"/>
      <c r="G79" s="1992"/>
      <c r="H79" s="877"/>
      <c r="I79" s="2759">
        <f t="shared" si="89"/>
        <v>0</v>
      </c>
      <c r="J79" s="1163"/>
      <c r="K79" s="1992"/>
      <c r="L79" s="1992"/>
      <c r="M79" s="1920"/>
      <c r="N79" s="1164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>
      <c r="A80" s="8336" t="s">
        <v>1694</v>
      </c>
      <c r="B80" s="8307"/>
      <c r="C80" s="8307"/>
      <c r="D80" s="1353">
        <f t="shared" si="85"/>
        <v>0</v>
      </c>
      <c r="E80" s="1163"/>
      <c r="F80" s="1992"/>
      <c r="G80" s="1992"/>
      <c r="H80" s="877"/>
      <c r="I80" s="2759">
        <f t="shared" si="89"/>
        <v>0</v>
      </c>
      <c r="J80" s="1163"/>
      <c r="K80" s="1992"/>
      <c r="L80" s="1992"/>
      <c r="M80" s="1920"/>
      <c r="N80" s="1164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>
      <c r="A81" s="8355" t="s">
        <v>1695</v>
      </c>
      <c r="B81" s="8348"/>
      <c r="C81" s="8348"/>
      <c r="D81" s="1259">
        <f t="shared" si="85"/>
        <v>0</v>
      </c>
      <c r="E81" s="1179"/>
      <c r="F81" s="1109"/>
      <c r="G81" s="1109"/>
      <c r="H81" s="1110"/>
      <c r="I81" s="1259">
        <f t="shared" si="89"/>
        <v>0</v>
      </c>
      <c r="J81" s="1179"/>
      <c r="K81" s="1109"/>
      <c r="L81" s="1109"/>
      <c r="M81" s="1215"/>
      <c r="N81" s="1183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>
      <c r="A82" s="11" t="s">
        <v>1696</v>
      </c>
    </row>
    <row r="83" spans="1:102" ht="15" customHeight="1">
      <c r="A83" s="8300" t="s">
        <v>1697</v>
      </c>
      <c r="B83" s="7841"/>
      <c r="C83" s="7760"/>
      <c r="D83" s="8327" t="s">
        <v>1698</v>
      </c>
      <c r="E83" s="8319"/>
      <c r="F83" s="8289"/>
    </row>
    <row r="84" spans="1:102" ht="15" customHeight="1">
      <c r="A84" s="8301"/>
      <c r="B84" s="7983"/>
      <c r="C84" s="8076"/>
      <c r="D84" s="2671" t="s">
        <v>77</v>
      </c>
      <c r="E84" s="2686" t="s">
        <v>58</v>
      </c>
      <c r="F84" s="2815" t="s">
        <v>59</v>
      </c>
    </row>
    <row r="85" spans="1:102" ht="15" customHeight="1">
      <c r="A85" s="8356" t="s">
        <v>1699</v>
      </c>
      <c r="B85" s="8358" t="s">
        <v>1700</v>
      </c>
      <c r="C85" s="8359"/>
      <c r="D85" s="1161">
        <f>SUM(E85+F85)</f>
        <v>0</v>
      </c>
      <c r="E85" s="1926"/>
      <c r="F85" s="748"/>
    </row>
    <row r="86" spans="1:102" ht="15" customHeight="1">
      <c r="A86" s="8357"/>
      <c r="B86" s="7708" t="s">
        <v>1701</v>
      </c>
      <c r="C86" s="7709"/>
      <c r="D86" s="1108">
        <f>SUM(E86+F86)</f>
        <v>0</v>
      </c>
      <c r="E86" s="1179"/>
      <c r="F86" s="1110"/>
    </row>
    <row r="87" spans="1:102" ht="18" customHeight="1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7841" t="s">
        <v>1703</v>
      </c>
      <c r="B88" s="7841"/>
      <c r="C88" s="7760"/>
      <c r="D88" s="8300" t="s">
        <v>77</v>
      </c>
      <c r="E88" s="7841"/>
      <c r="F88" s="7760"/>
      <c r="G88" s="8276" t="s">
        <v>101</v>
      </c>
      <c r="H88" s="8277"/>
      <c r="I88" s="8277"/>
      <c r="J88" s="8277"/>
      <c r="K88" s="8277"/>
      <c r="L88" s="8277"/>
      <c r="M88" s="8277"/>
      <c r="N88" s="8277"/>
      <c r="O88" s="8277"/>
      <c r="P88" s="8277"/>
      <c r="Q88" s="8277"/>
      <c r="R88" s="8277"/>
      <c r="S88" s="8277"/>
      <c r="T88" s="8277"/>
      <c r="U88" s="8277"/>
      <c r="V88" s="8277"/>
      <c r="W88" s="8277"/>
      <c r="X88" s="8277"/>
      <c r="Y88" s="8277"/>
      <c r="Z88" s="8277"/>
      <c r="AA88" s="8277"/>
      <c r="AB88" s="8277"/>
      <c r="AC88" s="8277"/>
      <c r="AD88" s="8277"/>
      <c r="AE88" s="8277"/>
      <c r="AF88" s="8277"/>
      <c r="AG88" s="8277"/>
      <c r="AH88" s="8277"/>
      <c r="AI88" s="8277"/>
      <c r="AJ88" s="8277"/>
      <c r="AK88" s="8277"/>
      <c r="AL88" s="8277"/>
      <c r="AM88" s="8277"/>
      <c r="AN88" s="8278"/>
      <c r="AO88" s="8366" t="s">
        <v>1704</v>
      </c>
      <c r="AP88" s="8367" t="s">
        <v>1635</v>
      </c>
      <c r="AQ88" s="8280" t="s">
        <v>1705</v>
      </c>
      <c r="AR88" s="8280" t="s">
        <v>1706</v>
      </c>
      <c r="AS88" s="8280" t="s">
        <v>1707</v>
      </c>
      <c r="AT88" s="8362" t="s">
        <v>1708</v>
      </c>
      <c r="AU88" s="8284" t="s">
        <v>498</v>
      </c>
      <c r="AV88" s="8326" t="s">
        <v>35</v>
      </c>
      <c r="AW88" s="8363" t="s">
        <v>37</v>
      </c>
      <c r="AX88" s="8112" t="s">
        <v>1709</v>
      </c>
    </row>
    <row r="89" spans="1:102" ht="15" customHeight="1">
      <c r="A89" s="8275"/>
      <c r="B89" s="8275"/>
      <c r="C89" s="8075"/>
      <c r="D89" s="8301"/>
      <c r="E89" s="7983"/>
      <c r="F89" s="8076"/>
      <c r="G89" s="8285" t="s">
        <v>1710</v>
      </c>
      <c r="H89" s="8286"/>
      <c r="I89" s="8276" t="s">
        <v>386</v>
      </c>
      <c r="J89" s="8287"/>
      <c r="K89" s="8276" t="s">
        <v>1619</v>
      </c>
      <c r="L89" s="8287"/>
      <c r="M89" s="8276" t="s">
        <v>388</v>
      </c>
      <c r="N89" s="8287"/>
      <c r="O89" s="8276" t="s">
        <v>389</v>
      </c>
      <c r="P89" s="8287"/>
      <c r="Q89" s="8276" t="s">
        <v>390</v>
      </c>
      <c r="R89" s="8287"/>
      <c r="S89" s="8276" t="s">
        <v>391</v>
      </c>
      <c r="T89" s="8287"/>
      <c r="U89" s="8277" t="s">
        <v>1620</v>
      </c>
      <c r="V89" s="8287"/>
      <c r="W89" s="8276" t="s">
        <v>308</v>
      </c>
      <c r="X89" s="8289"/>
      <c r="Y89" s="8276" t="s">
        <v>309</v>
      </c>
      <c r="Z89" s="8289"/>
      <c r="AA89" s="8276" t="s">
        <v>1621</v>
      </c>
      <c r="AB89" s="8289"/>
      <c r="AC89" s="8276" t="s">
        <v>1622</v>
      </c>
      <c r="AD89" s="8289"/>
      <c r="AE89" s="8276" t="s">
        <v>1623</v>
      </c>
      <c r="AF89" s="8289"/>
      <c r="AG89" s="8276" t="s">
        <v>1624</v>
      </c>
      <c r="AH89" s="8289"/>
      <c r="AI89" s="8276" t="s">
        <v>1625</v>
      </c>
      <c r="AJ89" s="8289"/>
      <c r="AK89" s="8277" t="s">
        <v>1626</v>
      </c>
      <c r="AL89" s="8289"/>
      <c r="AM89" s="8276" t="s">
        <v>950</v>
      </c>
      <c r="AN89" s="8288"/>
      <c r="AO89" s="8366"/>
      <c r="AP89" s="8367"/>
      <c r="AQ89" s="7926"/>
      <c r="AR89" s="7926"/>
      <c r="AS89" s="7926"/>
      <c r="AT89" s="8362"/>
      <c r="AU89" s="7976"/>
      <c r="AV89" s="7928"/>
      <c r="AW89" s="8364"/>
      <c r="AX89" s="8447"/>
    </row>
    <row r="90" spans="1:102" ht="36" customHeight="1">
      <c r="A90" s="7983"/>
      <c r="B90" s="7983"/>
      <c r="C90" s="8076"/>
      <c r="D90" s="2688" t="s">
        <v>79</v>
      </c>
      <c r="E90" s="2670" t="s">
        <v>58</v>
      </c>
      <c r="F90" s="2669" t="s">
        <v>59</v>
      </c>
      <c r="G90" s="2688" t="s">
        <v>58</v>
      </c>
      <c r="H90" s="2669" t="s">
        <v>59</v>
      </c>
      <c r="I90" s="2688" t="s">
        <v>58</v>
      </c>
      <c r="J90" s="2683" t="s">
        <v>59</v>
      </c>
      <c r="K90" s="2688" t="s">
        <v>58</v>
      </c>
      <c r="L90" s="2669" t="s">
        <v>59</v>
      </c>
      <c r="M90" s="2688" t="s">
        <v>58</v>
      </c>
      <c r="N90" s="2669" t="s">
        <v>59</v>
      </c>
      <c r="O90" s="2670" t="s">
        <v>58</v>
      </c>
      <c r="P90" s="2669" t="s">
        <v>59</v>
      </c>
      <c r="Q90" s="2670" t="s">
        <v>58</v>
      </c>
      <c r="R90" s="2669" t="s">
        <v>59</v>
      </c>
      <c r="S90" s="2670" t="s">
        <v>58</v>
      </c>
      <c r="T90" s="2669" t="s">
        <v>59</v>
      </c>
      <c r="U90" s="2670" t="s">
        <v>58</v>
      </c>
      <c r="V90" s="2669" t="s">
        <v>59</v>
      </c>
      <c r="W90" s="2670" t="s">
        <v>58</v>
      </c>
      <c r="X90" s="2669" t="s">
        <v>59</v>
      </c>
      <c r="Y90" s="2670" t="s">
        <v>58</v>
      </c>
      <c r="Z90" s="2669" t="s">
        <v>59</v>
      </c>
      <c r="AA90" s="2670" t="s">
        <v>58</v>
      </c>
      <c r="AB90" s="2669" t="s">
        <v>59</v>
      </c>
      <c r="AC90" s="2670" t="s">
        <v>58</v>
      </c>
      <c r="AD90" s="2669" t="s">
        <v>59</v>
      </c>
      <c r="AE90" s="2670" t="s">
        <v>58</v>
      </c>
      <c r="AF90" s="2669" t="s">
        <v>59</v>
      </c>
      <c r="AG90" s="2670" t="s">
        <v>58</v>
      </c>
      <c r="AH90" s="2669" t="s">
        <v>59</v>
      </c>
      <c r="AI90" s="2670" t="s">
        <v>58</v>
      </c>
      <c r="AJ90" s="2669" t="s">
        <v>59</v>
      </c>
      <c r="AK90" s="2670" t="s">
        <v>58</v>
      </c>
      <c r="AL90" s="2669" t="s">
        <v>59</v>
      </c>
      <c r="AM90" s="2670" t="s">
        <v>58</v>
      </c>
      <c r="AN90" s="2674" t="s">
        <v>59</v>
      </c>
      <c r="AO90" s="8366"/>
      <c r="AP90" s="8367"/>
      <c r="AQ90" s="7728"/>
      <c r="AR90" s="7728"/>
      <c r="AS90" s="7728"/>
      <c r="AT90" s="8362"/>
      <c r="AU90" s="7977"/>
      <c r="AV90" s="7929"/>
      <c r="AW90" s="8365"/>
      <c r="AX90" s="8114"/>
    </row>
    <row r="91" spans="1:102" ht="15" customHeight="1">
      <c r="A91" s="8356" t="s">
        <v>1711</v>
      </c>
      <c r="B91" s="8373" t="s">
        <v>1712</v>
      </c>
      <c r="C91" s="8374"/>
      <c r="D91" s="2273">
        <f>SUM(E91:F91)</f>
        <v>0</v>
      </c>
      <c r="E91" s="2366">
        <f>SUM(G91+I91+K91+M91+O91+Q91+S91+U91+W91+Y91+AA91+AC91+AE91+AG91+AI91+AK91+AM91)</f>
        <v>0</v>
      </c>
      <c r="F91" s="2696">
        <f>SUM(H91+J91+L91+N91+P91+R91+T91+V91+X91+Z91+AB91+AD91+AF91+AH91+AJ91+AL91+AN91)</f>
        <v>0</v>
      </c>
      <c r="G91" s="2257"/>
      <c r="H91" s="2328"/>
      <c r="I91" s="2257"/>
      <c r="J91" s="2572"/>
      <c r="K91" s="2257"/>
      <c r="L91" s="2328"/>
      <c r="M91" s="2257"/>
      <c r="N91" s="2328"/>
      <c r="O91" s="2258"/>
      <c r="P91" s="2328"/>
      <c r="Q91" s="2258"/>
      <c r="R91" s="2328"/>
      <c r="S91" s="2258"/>
      <c r="T91" s="2328"/>
      <c r="U91" s="2258"/>
      <c r="V91" s="2328"/>
      <c r="W91" s="2258"/>
      <c r="X91" s="2328"/>
      <c r="Y91" s="2258"/>
      <c r="Z91" s="2328"/>
      <c r="AA91" s="2258"/>
      <c r="AB91" s="2328"/>
      <c r="AC91" s="2258"/>
      <c r="AD91" s="2328"/>
      <c r="AE91" s="2258"/>
      <c r="AF91" s="2328"/>
      <c r="AG91" s="2258"/>
      <c r="AH91" s="2328"/>
      <c r="AI91" s="2258"/>
      <c r="AJ91" s="2328"/>
      <c r="AK91" s="2258"/>
      <c r="AL91" s="2328"/>
      <c r="AM91" s="2258"/>
      <c r="AN91" s="1931"/>
      <c r="AO91" s="2367"/>
      <c r="AP91" s="827"/>
      <c r="AQ91" s="827"/>
      <c r="AR91" s="827"/>
      <c r="AS91" s="827"/>
      <c r="AT91" s="2572"/>
      <c r="AU91" s="2480"/>
      <c r="AV91" s="1424"/>
      <c r="AW91" s="2258"/>
      <c r="AX91" s="2184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>
      <c r="A92" s="7758"/>
      <c r="B92" s="7818" t="s">
        <v>1684</v>
      </c>
      <c r="C92" s="7819"/>
      <c r="D92" s="1245">
        <f t="shared" ref="D92:D101" si="99">SUM(E92:F92)</f>
        <v>0</v>
      </c>
      <c r="E92" s="1477">
        <f t="shared" ref="E92:F103" si="100">SUM(G92+I92+K92+M92+O92+Q92+S92+U92+W92+Y92+AA92+AC92+AE92+AG92+AI92+AK92+AM92)</f>
        <v>0</v>
      </c>
      <c r="F92" s="1477">
        <f t="shared" si="100"/>
        <v>0</v>
      </c>
      <c r="G92" s="1926"/>
      <c r="H92" s="748"/>
      <c r="I92" s="1926"/>
      <c r="J92" s="2252"/>
      <c r="K92" s="1926"/>
      <c r="L92" s="748"/>
      <c r="M92" s="1926"/>
      <c r="N92" s="748"/>
      <c r="O92" s="1423"/>
      <c r="P92" s="748"/>
      <c r="Q92" s="1423"/>
      <c r="R92" s="748"/>
      <c r="S92" s="1423"/>
      <c r="T92" s="748"/>
      <c r="U92" s="1423"/>
      <c r="V92" s="748"/>
      <c r="W92" s="1423"/>
      <c r="X92" s="748"/>
      <c r="Y92" s="1423"/>
      <c r="Z92" s="748"/>
      <c r="AA92" s="1423"/>
      <c r="AB92" s="748"/>
      <c r="AC92" s="1423"/>
      <c r="AD92" s="748"/>
      <c r="AE92" s="1423"/>
      <c r="AF92" s="748"/>
      <c r="AG92" s="1423"/>
      <c r="AH92" s="748"/>
      <c r="AI92" s="1423"/>
      <c r="AJ92" s="748"/>
      <c r="AK92" s="1423"/>
      <c r="AL92" s="748"/>
      <c r="AM92" s="1423"/>
      <c r="AN92" s="785"/>
      <c r="AO92" s="1957"/>
      <c r="AP92" s="786"/>
      <c r="AQ92" s="786"/>
      <c r="AR92" s="786"/>
      <c r="AS92" s="786"/>
      <c r="AT92" s="2252"/>
      <c r="AU92" s="2690"/>
      <c r="AV92" s="751"/>
      <c r="AW92" s="1423"/>
      <c r="AX92" s="1939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>
      <c r="A93" s="7758"/>
      <c r="B93" s="7818" t="s">
        <v>1689</v>
      </c>
      <c r="C93" s="7819"/>
      <c r="D93" s="1245">
        <f t="shared" si="99"/>
        <v>0</v>
      </c>
      <c r="E93" s="1477">
        <f t="shared" si="100"/>
        <v>0</v>
      </c>
      <c r="F93" s="1477">
        <f t="shared" si="100"/>
        <v>0</v>
      </c>
      <c r="G93" s="1163"/>
      <c r="H93" s="748"/>
      <c r="I93" s="1926"/>
      <c r="J93" s="2252"/>
      <c r="K93" s="1926"/>
      <c r="L93" s="877"/>
      <c r="M93" s="1163"/>
      <c r="N93" s="877"/>
      <c r="O93" s="1165"/>
      <c r="P93" s="877"/>
      <c r="Q93" s="1165"/>
      <c r="R93" s="877"/>
      <c r="S93" s="1165"/>
      <c r="T93" s="877"/>
      <c r="U93" s="1165"/>
      <c r="V93" s="877"/>
      <c r="W93" s="1165"/>
      <c r="X93" s="877"/>
      <c r="Y93" s="1165"/>
      <c r="Z93" s="877"/>
      <c r="AA93" s="1165"/>
      <c r="AB93" s="877"/>
      <c r="AC93" s="1165"/>
      <c r="AD93" s="877"/>
      <c r="AE93" s="1165"/>
      <c r="AF93" s="877"/>
      <c r="AG93" s="1165"/>
      <c r="AH93" s="877"/>
      <c r="AI93" s="1165"/>
      <c r="AJ93" s="877"/>
      <c r="AK93" s="1165"/>
      <c r="AL93" s="877"/>
      <c r="AM93" s="1165"/>
      <c r="AN93" s="1920"/>
      <c r="AO93" s="878"/>
      <c r="AP93" s="786"/>
      <c r="AQ93" s="786"/>
      <c r="AR93" s="786"/>
      <c r="AS93" s="786"/>
      <c r="AT93" s="2252"/>
      <c r="AU93" s="2690"/>
      <c r="AV93" s="751"/>
      <c r="AW93" s="1423"/>
      <c r="AX93" s="1939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>
      <c r="A94" s="7758"/>
      <c r="B94" s="7818" t="s">
        <v>1713</v>
      </c>
      <c r="C94" s="7819"/>
      <c r="D94" s="1245">
        <f t="shared" si="99"/>
        <v>0</v>
      </c>
      <c r="E94" s="1477">
        <f>SUM(G94+I94+K94+M94+O94+Q94+S94+U94+W94+Y94+AA94+AC94+AE94+AG94+AI94+AK94+AM94)</f>
        <v>0</v>
      </c>
      <c r="F94" s="1477">
        <f>SUM(H94+J94+L94+N94+P94+R94+T94+V94+X94+Z94+AB94+AD94+AF94+AH94+AJ94+AL94+AN94)</f>
        <v>0</v>
      </c>
      <c r="G94" s="1163"/>
      <c r="H94" s="748"/>
      <c r="I94" s="1926"/>
      <c r="J94" s="2252"/>
      <c r="K94" s="1926"/>
      <c r="L94" s="877"/>
      <c r="M94" s="1163"/>
      <c r="N94" s="877"/>
      <c r="O94" s="1165"/>
      <c r="P94" s="877"/>
      <c r="Q94" s="1165"/>
      <c r="R94" s="877"/>
      <c r="S94" s="1165"/>
      <c r="T94" s="877"/>
      <c r="U94" s="1165"/>
      <c r="V94" s="877"/>
      <c r="W94" s="1165"/>
      <c r="X94" s="877"/>
      <c r="Y94" s="1165"/>
      <c r="Z94" s="877"/>
      <c r="AA94" s="1165"/>
      <c r="AB94" s="877"/>
      <c r="AC94" s="1165"/>
      <c r="AD94" s="877"/>
      <c r="AE94" s="1165"/>
      <c r="AF94" s="877"/>
      <c r="AG94" s="1165"/>
      <c r="AH94" s="877"/>
      <c r="AI94" s="1165"/>
      <c r="AJ94" s="877"/>
      <c r="AK94" s="1165"/>
      <c r="AL94" s="877"/>
      <c r="AM94" s="1165"/>
      <c r="AN94" s="1920"/>
      <c r="AO94" s="878"/>
      <c r="AP94" s="786"/>
      <c r="AQ94" s="786"/>
      <c r="AR94" s="786"/>
      <c r="AS94" s="786"/>
      <c r="AT94" s="2252"/>
      <c r="AU94" s="2690"/>
      <c r="AV94" s="751"/>
      <c r="AW94" s="1423"/>
      <c r="AX94" s="1939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>
      <c r="A95" s="7758"/>
      <c r="B95" s="7818" t="s">
        <v>1714</v>
      </c>
      <c r="C95" s="7819"/>
      <c r="D95" s="1245">
        <f t="shared" si="99"/>
        <v>0</v>
      </c>
      <c r="E95" s="1477">
        <f>SUM(G95+I95+K95+M95+O95+Q95+S95+U95+W95+Y95+AA95+AC95+AE95+AG95+AI95+AK95+AM95)</f>
        <v>0</v>
      </c>
      <c r="F95" s="1477">
        <f>SUM(H95+J95+L95+N95+P95+R95+T95+V95+X95+Z95+AB95+AD95+AF95+AH95+AJ95+AL95+AN95)</f>
        <v>0</v>
      </c>
      <c r="G95" s="1163"/>
      <c r="H95" s="877"/>
      <c r="I95" s="1163"/>
      <c r="J95" s="876"/>
      <c r="K95" s="1163"/>
      <c r="L95" s="877"/>
      <c r="M95" s="1163"/>
      <c r="N95" s="877"/>
      <c r="O95" s="1165"/>
      <c r="P95" s="877"/>
      <c r="Q95" s="1165"/>
      <c r="R95" s="877"/>
      <c r="S95" s="1165"/>
      <c r="T95" s="877"/>
      <c r="U95" s="1165"/>
      <c r="V95" s="877"/>
      <c r="W95" s="1165"/>
      <c r="X95" s="877"/>
      <c r="Y95" s="1165"/>
      <c r="Z95" s="877"/>
      <c r="AA95" s="1165"/>
      <c r="AB95" s="877"/>
      <c r="AC95" s="1165"/>
      <c r="AD95" s="877"/>
      <c r="AE95" s="1165"/>
      <c r="AF95" s="877"/>
      <c r="AG95" s="1165"/>
      <c r="AH95" s="877"/>
      <c r="AI95" s="1165"/>
      <c r="AJ95" s="877"/>
      <c r="AK95" s="1165"/>
      <c r="AL95" s="877"/>
      <c r="AM95" s="1165"/>
      <c r="AN95" s="1920"/>
      <c r="AO95" s="878"/>
      <c r="AP95" s="1992"/>
      <c r="AQ95" s="1992"/>
      <c r="AR95" s="1992"/>
      <c r="AS95" s="1992"/>
      <c r="AT95" s="876"/>
      <c r="AU95" s="2486"/>
      <c r="AV95" s="1091"/>
      <c r="AW95" s="1165"/>
      <c r="AX95" s="1939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>
      <c r="A96" s="8357"/>
      <c r="B96" s="8371" t="s">
        <v>1715</v>
      </c>
      <c r="C96" s="8372"/>
      <c r="D96" s="629">
        <f>SUM(E96:F96)</f>
        <v>0</v>
      </c>
      <c r="E96" s="1988">
        <f t="shared" si="100"/>
        <v>0</v>
      </c>
      <c r="F96" s="1988">
        <f t="shared" si="100"/>
        <v>0</v>
      </c>
      <c r="G96" s="638"/>
      <c r="H96" s="2187"/>
      <c r="I96" s="638"/>
      <c r="J96" s="2547"/>
      <c r="K96" s="638"/>
      <c r="L96" s="2187"/>
      <c r="M96" s="638"/>
      <c r="N96" s="2187"/>
      <c r="O96" s="204"/>
      <c r="P96" s="2187"/>
      <c r="Q96" s="204"/>
      <c r="R96" s="2187"/>
      <c r="S96" s="204"/>
      <c r="T96" s="2187"/>
      <c r="U96" s="204"/>
      <c r="V96" s="2187"/>
      <c r="W96" s="204"/>
      <c r="X96" s="2187"/>
      <c r="Y96" s="204"/>
      <c r="Z96" s="2187"/>
      <c r="AA96" s="204"/>
      <c r="AB96" s="2187"/>
      <c r="AC96" s="204"/>
      <c r="AD96" s="2187"/>
      <c r="AE96" s="204"/>
      <c r="AF96" s="2187"/>
      <c r="AG96" s="204"/>
      <c r="AH96" s="2187"/>
      <c r="AI96" s="204"/>
      <c r="AJ96" s="2187"/>
      <c r="AK96" s="204"/>
      <c r="AL96" s="2187"/>
      <c r="AM96" s="204"/>
      <c r="AN96" s="1102"/>
      <c r="AO96" s="42"/>
      <c r="AP96" s="145"/>
      <c r="AQ96" s="145"/>
      <c r="AR96" s="145"/>
      <c r="AS96" s="145"/>
      <c r="AT96" s="2547"/>
      <c r="AU96" s="735"/>
      <c r="AV96" s="1103"/>
      <c r="AW96" s="204"/>
      <c r="AX96" s="2816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>
      <c r="A97" s="8356" t="s">
        <v>1716</v>
      </c>
      <c r="B97" s="8373" t="s">
        <v>1712</v>
      </c>
      <c r="C97" s="8374"/>
      <c r="D97" s="2273">
        <f t="shared" si="99"/>
        <v>0</v>
      </c>
      <c r="E97" s="2366">
        <f t="shared" si="100"/>
        <v>0</v>
      </c>
      <c r="F97" s="2366">
        <f t="shared" si="100"/>
        <v>0</v>
      </c>
      <c r="G97" s="2257"/>
      <c r="H97" s="2328"/>
      <c r="I97" s="2257"/>
      <c r="J97" s="2572"/>
      <c r="K97" s="2257"/>
      <c r="L97" s="2328"/>
      <c r="M97" s="2257"/>
      <c r="N97" s="2328"/>
      <c r="O97" s="2258"/>
      <c r="P97" s="2328"/>
      <c r="Q97" s="2258"/>
      <c r="R97" s="2328"/>
      <c r="S97" s="2258"/>
      <c r="T97" s="2328"/>
      <c r="U97" s="2258"/>
      <c r="V97" s="2328"/>
      <c r="W97" s="2258"/>
      <c r="X97" s="2328"/>
      <c r="Y97" s="2258"/>
      <c r="Z97" s="2328"/>
      <c r="AA97" s="2258"/>
      <c r="AB97" s="2328"/>
      <c r="AC97" s="2258"/>
      <c r="AD97" s="2328"/>
      <c r="AE97" s="2258"/>
      <c r="AF97" s="2328"/>
      <c r="AG97" s="2258"/>
      <c r="AH97" s="2328"/>
      <c r="AI97" s="2258"/>
      <c r="AJ97" s="2328"/>
      <c r="AK97" s="2258"/>
      <c r="AL97" s="2328"/>
      <c r="AM97" s="2258"/>
      <c r="AN97" s="1931"/>
      <c r="AO97" s="2367"/>
      <c r="AP97" s="827"/>
      <c r="AQ97" s="827"/>
      <c r="AR97" s="827"/>
      <c r="AS97" s="827"/>
      <c r="AT97" s="2572"/>
      <c r="AU97" s="2480"/>
      <c r="AV97" s="1424"/>
      <c r="AW97" s="2258"/>
      <c r="AX97" s="1225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>
      <c r="A98" s="7758"/>
      <c r="B98" s="7818" t="s">
        <v>1684</v>
      </c>
      <c r="C98" s="7819"/>
      <c r="D98" s="1245">
        <f t="shared" si="99"/>
        <v>0</v>
      </c>
      <c r="E98" s="1477">
        <f t="shared" si="100"/>
        <v>0</v>
      </c>
      <c r="F98" s="1477">
        <f t="shared" si="100"/>
        <v>0</v>
      </c>
      <c r="G98" s="1926"/>
      <c r="H98" s="748"/>
      <c r="I98" s="1926"/>
      <c r="J98" s="2252"/>
      <c r="K98" s="1926"/>
      <c r="L98" s="748"/>
      <c r="M98" s="1926"/>
      <c r="N98" s="748"/>
      <c r="O98" s="1423"/>
      <c r="P98" s="748"/>
      <c r="Q98" s="1423"/>
      <c r="R98" s="748"/>
      <c r="S98" s="1423"/>
      <c r="T98" s="748"/>
      <c r="U98" s="1423"/>
      <c r="V98" s="748"/>
      <c r="W98" s="1423"/>
      <c r="X98" s="748"/>
      <c r="Y98" s="1423"/>
      <c r="Z98" s="748"/>
      <c r="AA98" s="1423"/>
      <c r="AB98" s="748"/>
      <c r="AC98" s="1423"/>
      <c r="AD98" s="748"/>
      <c r="AE98" s="1423"/>
      <c r="AF98" s="748"/>
      <c r="AG98" s="1423"/>
      <c r="AH98" s="748"/>
      <c r="AI98" s="1423"/>
      <c r="AJ98" s="748"/>
      <c r="AK98" s="1423"/>
      <c r="AL98" s="748"/>
      <c r="AM98" s="1423"/>
      <c r="AN98" s="785"/>
      <c r="AO98" s="1957"/>
      <c r="AP98" s="786"/>
      <c r="AQ98" s="786"/>
      <c r="AR98" s="786"/>
      <c r="AS98" s="786"/>
      <c r="AT98" s="2252"/>
      <c r="AU98" s="2690"/>
      <c r="AV98" s="751"/>
      <c r="AW98" s="1423"/>
      <c r="AX98" s="1939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>
      <c r="A99" s="7758"/>
      <c r="B99" s="7818" t="s">
        <v>1689</v>
      </c>
      <c r="C99" s="7819"/>
      <c r="D99" s="1245">
        <f t="shared" si="99"/>
        <v>0</v>
      </c>
      <c r="E99" s="2125">
        <f t="shared" si="100"/>
        <v>0</v>
      </c>
      <c r="F99" s="1477">
        <f t="shared" si="100"/>
        <v>0</v>
      </c>
      <c r="G99" s="1163"/>
      <c r="H99" s="748"/>
      <c r="I99" s="1926"/>
      <c r="J99" s="2252"/>
      <c r="K99" s="1926"/>
      <c r="L99" s="877"/>
      <c r="M99" s="1163"/>
      <c r="N99" s="877"/>
      <c r="O99" s="1165"/>
      <c r="P99" s="877"/>
      <c r="Q99" s="1165"/>
      <c r="R99" s="877"/>
      <c r="S99" s="1165"/>
      <c r="T99" s="877"/>
      <c r="U99" s="1165"/>
      <c r="V99" s="877"/>
      <c r="W99" s="1165"/>
      <c r="X99" s="877"/>
      <c r="Y99" s="1165"/>
      <c r="Z99" s="877"/>
      <c r="AA99" s="1165"/>
      <c r="AB99" s="877"/>
      <c r="AC99" s="1165"/>
      <c r="AD99" s="877"/>
      <c r="AE99" s="1165"/>
      <c r="AF99" s="877"/>
      <c r="AG99" s="1165"/>
      <c r="AH99" s="877"/>
      <c r="AI99" s="1165"/>
      <c r="AJ99" s="877"/>
      <c r="AK99" s="1165"/>
      <c r="AL99" s="877"/>
      <c r="AM99" s="1165"/>
      <c r="AN99" s="1920"/>
      <c r="AO99" s="878"/>
      <c r="AP99" s="786"/>
      <c r="AQ99" s="786"/>
      <c r="AR99" s="786"/>
      <c r="AS99" s="786"/>
      <c r="AT99" s="2252"/>
      <c r="AU99" s="2690"/>
      <c r="AV99" s="751"/>
      <c r="AW99" s="1423"/>
      <c r="AX99" s="1939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>
      <c r="A100" s="7758"/>
      <c r="B100" s="8375" t="s">
        <v>1713</v>
      </c>
      <c r="C100" s="8376"/>
      <c r="D100" s="1245">
        <f t="shared" si="99"/>
        <v>0</v>
      </c>
      <c r="E100" s="2125">
        <f>SUM(G100+I100+K100+M100+O100+Q100+S100+U100+W100+Y100+AA100+AC100+AE100+AG100+AI100+AK100+AM100)</f>
        <v>0</v>
      </c>
      <c r="F100" s="1477">
        <f>SUM(H100+J100+L100+N100+P100+R100+T100+V100+X100+Z100+AB100+AD100+AF100+AH100+AJ100+AL100+AN100)</f>
        <v>0</v>
      </c>
      <c r="G100" s="1163"/>
      <c r="H100" s="748"/>
      <c r="I100" s="1926"/>
      <c r="J100" s="2252"/>
      <c r="K100" s="1926"/>
      <c r="L100" s="877"/>
      <c r="M100" s="1163"/>
      <c r="N100" s="877"/>
      <c r="O100" s="1165"/>
      <c r="P100" s="877"/>
      <c r="Q100" s="1165"/>
      <c r="R100" s="877"/>
      <c r="S100" s="1165"/>
      <c r="T100" s="877"/>
      <c r="U100" s="1165"/>
      <c r="V100" s="877"/>
      <c r="W100" s="1165"/>
      <c r="X100" s="877"/>
      <c r="Y100" s="1165"/>
      <c r="Z100" s="877"/>
      <c r="AA100" s="1165"/>
      <c r="AB100" s="877"/>
      <c r="AC100" s="1165"/>
      <c r="AD100" s="877"/>
      <c r="AE100" s="1165"/>
      <c r="AF100" s="877"/>
      <c r="AG100" s="1165"/>
      <c r="AH100" s="877"/>
      <c r="AI100" s="1165"/>
      <c r="AJ100" s="877"/>
      <c r="AK100" s="1165"/>
      <c r="AL100" s="877"/>
      <c r="AM100" s="1165"/>
      <c r="AN100" s="1920"/>
      <c r="AO100" s="878"/>
      <c r="AP100" s="786"/>
      <c r="AQ100" s="786"/>
      <c r="AR100" s="786"/>
      <c r="AS100" s="786"/>
      <c r="AT100" s="2252"/>
      <c r="AU100" s="2690"/>
      <c r="AV100" s="751"/>
      <c r="AW100" s="1423"/>
      <c r="AX100" s="1939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>
      <c r="A101" s="7758"/>
      <c r="B101" s="7818" t="s">
        <v>1714</v>
      </c>
      <c r="C101" s="7819"/>
      <c r="D101" s="1245">
        <f t="shared" si="99"/>
        <v>0</v>
      </c>
      <c r="E101" s="2125">
        <f>SUM(G101+I101+K101+M101+O101+Q101+S101+U101+W101+Y101+AA101+AC101+AE101+AG101+AI101+AK101+AM101)</f>
        <v>0</v>
      </c>
      <c r="F101" s="1477">
        <f>SUM(H101+J101+L101+N101+P101+R101+T101+V101+X101+Z101+AB101+AD101+AF101+AH101+AJ101+AL101+AN101)</f>
        <v>0</v>
      </c>
      <c r="G101" s="1170"/>
      <c r="H101" s="877"/>
      <c r="I101" s="1163"/>
      <c r="J101" s="876"/>
      <c r="K101" s="1163"/>
      <c r="L101" s="877"/>
      <c r="M101" s="1170"/>
      <c r="N101" s="1174"/>
      <c r="O101" s="1172"/>
      <c r="P101" s="1174"/>
      <c r="Q101" s="1172"/>
      <c r="R101" s="1174"/>
      <c r="S101" s="1172"/>
      <c r="T101" s="1174"/>
      <c r="U101" s="1172"/>
      <c r="V101" s="1174"/>
      <c r="W101" s="1172"/>
      <c r="X101" s="1174"/>
      <c r="Y101" s="1172"/>
      <c r="Z101" s="1174"/>
      <c r="AA101" s="1172"/>
      <c r="AB101" s="1174"/>
      <c r="AC101" s="1172"/>
      <c r="AD101" s="1174"/>
      <c r="AE101" s="1172"/>
      <c r="AF101" s="1174"/>
      <c r="AG101" s="1172"/>
      <c r="AH101" s="1174"/>
      <c r="AI101" s="1172"/>
      <c r="AJ101" s="1174"/>
      <c r="AK101" s="1172"/>
      <c r="AL101" s="1174"/>
      <c r="AM101" s="1172"/>
      <c r="AN101" s="1176"/>
      <c r="AO101" s="1221"/>
      <c r="AP101" s="1992"/>
      <c r="AQ101" s="1992"/>
      <c r="AR101" s="1992"/>
      <c r="AS101" s="1992"/>
      <c r="AT101" s="876"/>
      <c r="AU101" s="2486"/>
      <c r="AV101" s="1091"/>
      <c r="AW101" s="1165"/>
      <c r="AX101" s="1939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>
      <c r="A102" s="8357"/>
      <c r="B102" s="8347" t="s">
        <v>1717</v>
      </c>
      <c r="C102" s="8349"/>
      <c r="D102" s="1243">
        <f>SUM(E102:F102)</f>
        <v>0</v>
      </c>
      <c r="E102" s="1349">
        <f t="shared" si="100"/>
        <v>0</v>
      </c>
      <c r="F102" s="1336">
        <f t="shared" si="100"/>
        <v>0</v>
      </c>
      <c r="G102" s="1179"/>
      <c r="H102" s="183"/>
      <c r="I102" s="2635"/>
      <c r="J102" s="185"/>
      <c r="K102" s="2635"/>
      <c r="L102" s="183"/>
      <c r="M102" s="1179"/>
      <c r="N102" s="1110"/>
      <c r="O102" s="1184"/>
      <c r="P102" s="1110"/>
      <c r="Q102" s="1184"/>
      <c r="R102" s="1110"/>
      <c r="S102" s="1184"/>
      <c r="T102" s="1110"/>
      <c r="U102" s="1184"/>
      <c r="V102" s="1110"/>
      <c r="W102" s="1184"/>
      <c r="X102" s="1110"/>
      <c r="Y102" s="1184"/>
      <c r="Z102" s="1110"/>
      <c r="AA102" s="1184"/>
      <c r="AB102" s="1110"/>
      <c r="AC102" s="1184"/>
      <c r="AD102" s="1110"/>
      <c r="AE102" s="1184"/>
      <c r="AF102" s="1110"/>
      <c r="AG102" s="1184"/>
      <c r="AH102" s="1110"/>
      <c r="AI102" s="1184"/>
      <c r="AJ102" s="1110"/>
      <c r="AK102" s="1184"/>
      <c r="AL102" s="1110"/>
      <c r="AM102" s="1184"/>
      <c r="AN102" s="1215"/>
      <c r="AO102" s="1216"/>
      <c r="AP102" s="155"/>
      <c r="AQ102" s="155"/>
      <c r="AR102" s="155"/>
      <c r="AS102" s="155"/>
      <c r="AT102" s="185"/>
      <c r="AU102" s="2817"/>
      <c r="AV102" s="736"/>
      <c r="AW102" s="2643"/>
      <c r="AX102" s="2816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>
      <c r="A103" s="8337" t="s">
        <v>1718</v>
      </c>
      <c r="B103" s="8338"/>
      <c r="C103" s="8339"/>
      <c r="D103" s="1922">
        <f t="shared" ref="D103:D143" si="111">SUM(E103:F103)</f>
        <v>0</v>
      </c>
      <c r="E103" s="1988">
        <f t="shared" si="100"/>
        <v>0</v>
      </c>
      <c r="F103" s="745">
        <f t="shared" si="100"/>
        <v>0</v>
      </c>
      <c r="G103" s="1926"/>
      <c r="H103" s="748"/>
      <c r="I103" s="1926"/>
      <c r="J103" s="2252"/>
      <c r="K103" s="1926"/>
      <c r="L103" s="748"/>
      <c r="M103" s="1926"/>
      <c r="N103" s="748"/>
      <c r="O103" s="1423"/>
      <c r="P103" s="748"/>
      <c r="Q103" s="1423"/>
      <c r="R103" s="748"/>
      <c r="S103" s="1423"/>
      <c r="T103" s="748"/>
      <c r="U103" s="1423"/>
      <c r="V103" s="748"/>
      <c r="W103" s="1423"/>
      <c r="X103" s="748"/>
      <c r="Y103" s="1423"/>
      <c r="Z103" s="748"/>
      <c r="AA103" s="1423"/>
      <c r="AB103" s="748"/>
      <c r="AC103" s="1423"/>
      <c r="AD103" s="748"/>
      <c r="AE103" s="1423"/>
      <c r="AF103" s="748"/>
      <c r="AG103" s="1423"/>
      <c r="AH103" s="748"/>
      <c r="AI103" s="1423"/>
      <c r="AJ103" s="748"/>
      <c r="AK103" s="1423"/>
      <c r="AL103" s="748"/>
      <c r="AM103" s="1423"/>
      <c r="AN103" s="785"/>
      <c r="AO103" s="1957"/>
      <c r="AP103" s="786"/>
      <c r="AQ103" s="786"/>
      <c r="AR103" s="786"/>
      <c r="AS103" s="786"/>
      <c r="AT103" s="2252"/>
      <c r="AU103" s="2690"/>
      <c r="AV103" s="751"/>
      <c r="AW103" s="1423"/>
      <c r="AX103" s="1225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>
      <c r="A104" s="8368" t="s">
        <v>1719</v>
      </c>
      <c r="B104" s="8369"/>
      <c r="C104" s="8370"/>
      <c r="D104" s="1245">
        <f t="shared" si="111"/>
        <v>0</v>
      </c>
      <c r="E104" s="1477">
        <f>SUM(Y104+AA104+AC104+AE104+AG104+AI104+AK104+AM104)</f>
        <v>0</v>
      </c>
      <c r="F104" s="885">
        <f>SUM(Z104+AB104+AD104+AF104+AH104+AJ104+AL104+AN104)</f>
        <v>0</v>
      </c>
      <c r="G104" s="1932"/>
      <c r="H104" s="881"/>
      <c r="I104" s="1932"/>
      <c r="J104" s="2818"/>
      <c r="K104" s="1932"/>
      <c r="L104" s="881"/>
      <c r="M104" s="1932"/>
      <c r="N104" s="881"/>
      <c r="O104" s="1933"/>
      <c r="P104" s="881"/>
      <c r="Q104" s="1933"/>
      <c r="R104" s="881"/>
      <c r="S104" s="1933"/>
      <c r="T104" s="881"/>
      <c r="U104" s="1933"/>
      <c r="V104" s="881"/>
      <c r="W104" s="1933"/>
      <c r="X104" s="881"/>
      <c r="Y104" s="1165"/>
      <c r="Z104" s="877"/>
      <c r="AA104" s="1165"/>
      <c r="AB104" s="877"/>
      <c r="AC104" s="1165"/>
      <c r="AD104" s="877"/>
      <c r="AE104" s="1165"/>
      <c r="AF104" s="877"/>
      <c r="AG104" s="1165"/>
      <c r="AH104" s="877"/>
      <c r="AI104" s="1165"/>
      <c r="AJ104" s="877"/>
      <c r="AK104" s="1165"/>
      <c r="AL104" s="877"/>
      <c r="AM104" s="1165"/>
      <c r="AN104" s="1920"/>
      <c r="AO104" s="887"/>
      <c r="AP104" s="786"/>
      <c r="AQ104" s="786"/>
      <c r="AR104" s="786"/>
      <c r="AS104" s="786"/>
      <c r="AT104" s="2252"/>
      <c r="AU104" s="2690"/>
      <c r="AV104" s="751"/>
      <c r="AW104" s="1423"/>
      <c r="AX104" s="1177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>
      <c r="A105" s="8368" t="s">
        <v>1720</v>
      </c>
      <c r="B105" s="8369"/>
      <c r="C105" s="8370"/>
      <c r="D105" s="1245">
        <f t="shared" si="111"/>
        <v>0</v>
      </c>
      <c r="E105" s="1477">
        <f>SUM(G105+I105+K105+M105+O105+Q105+S105+U105+W105+Y105)</f>
        <v>0</v>
      </c>
      <c r="F105" s="885">
        <f>SUM(H105+J105+L105+N105+P105+R105+T105+V105+X105+Z105)</f>
        <v>0</v>
      </c>
      <c r="G105" s="1163"/>
      <c r="H105" s="877"/>
      <c r="I105" s="1163"/>
      <c r="J105" s="876"/>
      <c r="K105" s="1926"/>
      <c r="L105" s="877"/>
      <c r="M105" s="1163"/>
      <c r="N105" s="877"/>
      <c r="O105" s="1165"/>
      <c r="P105" s="877"/>
      <c r="Q105" s="1165"/>
      <c r="R105" s="877"/>
      <c r="S105" s="1165"/>
      <c r="T105" s="877"/>
      <c r="U105" s="1165"/>
      <c r="V105" s="877"/>
      <c r="W105" s="1165"/>
      <c r="X105" s="877"/>
      <c r="Y105" s="1165"/>
      <c r="Z105" s="877"/>
      <c r="AA105" s="1933"/>
      <c r="AB105" s="881"/>
      <c r="AC105" s="1933"/>
      <c r="AD105" s="881"/>
      <c r="AE105" s="1933"/>
      <c r="AF105" s="881"/>
      <c r="AG105" s="1933"/>
      <c r="AH105" s="881"/>
      <c r="AI105" s="1933"/>
      <c r="AJ105" s="881"/>
      <c r="AK105" s="1933"/>
      <c r="AL105" s="881"/>
      <c r="AM105" s="1933"/>
      <c r="AN105" s="2046"/>
      <c r="AO105" s="878"/>
      <c r="AP105" s="1992"/>
      <c r="AQ105" s="1992"/>
      <c r="AR105" s="2045"/>
      <c r="AS105" s="1992"/>
      <c r="AT105" s="876"/>
      <c r="AU105" s="2486"/>
      <c r="AV105" s="1091"/>
      <c r="AW105" s="1165"/>
      <c r="AX105" s="1939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>
      <c r="A106" s="8368" t="s">
        <v>1721</v>
      </c>
      <c r="B106" s="8369"/>
      <c r="C106" s="8370"/>
      <c r="D106" s="1245">
        <f t="shared" si="111"/>
        <v>0</v>
      </c>
      <c r="E106" s="1477">
        <f t="shared" ref="E106:F109" si="114">SUM(G106+I106+K106+M106+O106+Q106+S106+U106+W106+Y106+AA106+AC106+AE106+AG106+AI106+AK106+AM106)</f>
        <v>0</v>
      </c>
      <c r="F106" s="885">
        <f t="shared" si="114"/>
        <v>0</v>
      </c>
      <c r="G106" s="1163"/>
      <c r="H106" s="877"/>
      <c r="I106" s="1163"/>
      <c r="J106" s="876"/>
      <c r="K106" s="1926"/>
      <c r="L106" s="877"/>
      <c r="M106" s="1163"/>
      <c r="N106" s="877"/>
      <c r="O106" s="1165"/>
      <c r="P106" s="877"/>
      <c r="Q106" s="1165"/>
      <c r="R106" s="877"/>
      <c r="S106" s="1165"/>
      <c r="T106" s="877"/>
      <c r="U106" s="1165"/>
      <c r="V106" s="877"/>
      <c r="W106" s="1165"/>
      <c r="X106" s="877"/>
      <c r="Y106" s="1165"/>
      <c r="Z106" s="877"/>
      <c r="AA106" s="1165"/>
      <c r="AB106" s="877"/>
      <c r="AC106" s="1165"/>
      <c r="AD106" s="877"/>
      <c r="AE106" s="1165"/>
      <c r="AF106" s="877"/>
      <c r="AG106" s="1165"/>
      <c r="AH106" s="877"/>
      <c r="AI106" s="1165"/>
      <c r="AJ106" s="877"/>
      <c r="AK106" s="1165"/>
      <c r="AL106" s="877"/>
      <c r="AM106" s="1165"/>
      <c r="AN106" s="1920"/>
      <c r="AO106" s="878"/>
      <c r="AP106" s="1992"/>
      <c r="AQ106" s="1992"/>
      <c r="AR106" s="786"/>
      <c r="AS106" s="1992"/>
      <c r="AT106" s="876"/>
      <c r="AU106" s="2486"/>
      <c r="AV106" s="1091"/>
      <c r="AW106" s="1165"/>
      <c r="AX106" s="1939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>
      <c r="A107" s="8368" t="s">
        <v>1722</v>
      </c>
      <c r="B107" s="8369"/>
      <c r="C107" s="8370"/>
      <c r="D107" s="1245">
        <f t="shared" si="111"/>
        <v>0</v>
      </c>
      <c r="E107" s="1477">
        <f t="shared" si="114"/>
        <v>0</v>
      </c>
      <c r="F107" s="885">
        <f t="shared" si="114"/>
        <v>0</v>
      </c>
      <c r="G107" s="1163"/>
      <c r="H107" s="877"/>
      <c r="I107" s="1163"/>
      <c r="J107" s="876"/>
      <c r="K107" s="1926"/>
      <c r="L107" s="877"/>
      <c r="M107" s="1163"/>
      <c r="N107" s="877"/>
      <c r="O107" s="1165"/>
      <c r="P107" s="877"/>
      <c r="Q107" s="1165"/>
      <c r="R107" s="877"/>
      <c r="S107" s="1165"/>
      <c r="T107" s="877"/>
      <c r="U107" s="1165"/>
      <c r="V107" s="877"/>
      <c r="W107" s="1165"/>
      <c r="X107" s="877"/>
      <c r="Y107" s="1165"/>
      <c r="Z107" s="877"/>
      <c r="AA107" s="1165"/>
      <c r="AB107" s="877"/>
      <c r="AC107" s="1165"/>
      <c r="AD107" s="877"/>
      <c r="AE107" s="1165"/>
      <c r="AF107" s="877"/>
      <c r="AG107" s="1165"/>
      <c r="AH107" s="877"/>
      <c r="AI107" s="1165"/>
      <c r="AJ107" s="877"/>
      <c r="AK107" s="1165"/>
      <c r="AL107" s="877"/>
      <c r="AM107" s="1165"/>
      <c r="AN107" s="1920"/>
      <c r="AO107" s="878"/>
      <c r="AP107" s="1992"/>
      <c r="AQ107" s="1992"/>
      <c r="AR107" s="786"/>
      <c r="AS107" s="1992"/>
      <c r="AT107" s="876"/>
      <c r="AU107" s="2486"/>
      <c r="AV107" s="1091"/>
      <c r="AW107" s="1165"/>
      <c r="AX107" s="1939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>
      <c r="A108" s="8368" t="s">
        <v>1723</v>
      </c>
      <c r="B108" s="8369"/>
      <c r="C108" s="8370"/>
      <c r="D108" s="1245">
        <f t="shared" si="111"/>
        <v>0</v>
      </c>
      <c r="E108" s="1477">
        <f t="shared" si="114"/>
        <v>0</v>
      </c>
      <c r="F108" s="885">
        <f t="shared" si="114"/>
        <v>0</v>
      </c>
      <c r="G108" s="1163"/>
      <c r="H108" s="877"/>
      <c r="I108" s="1163"/>
      <c r="J108" s="876"/>
      <c r="K108" s="1163"/>
      <c r="L108" s="877"/>
      <c r="M108" s="1163"/>
      <c r="N108" s="877"/>
      <c r="O108" s="1165"/>
      <c r="P108" s="877"/>
      <c r="Q108" s="1165"/>
      <c r="R108" s="877"/>
      <c r="S108" s="1165"/>
      <c r="T108" s="877"/>
      <c r="U108" s="1165"/>
      <c r="V108" s="877"/>
      <c r="W108" s="1165"/>
      <c r="X108" s="877"/>
      <c r="Y108" s="1165"/>
      <c r="Z108" s="877"/>
      <c r="AA108" s="1165"/>
      <c r="AB108" s="877"/>
      <c r="AC108" s="1165"/>
      <c r="AD108" s="877"/>
      <c r="AE108" s="1165"/>
      <c r="AF108" s="877"/>
      <c r="AG108" s="1165"/>
      <c r="AH108" s="877"/>
      <c r="AI108" s="1165"/>
      <c r="AJ108" s="877"/>
      <c r="AK108" s="1165"/>
      <c r="AL108" s="877"/>
      <c r="AM108" s="1165"/>
      <c r="AN108" s="1920"/>
      <c r="AO108" s="878"/>
      <c r="AP108" s="1992"/>
      <c r="AQ108" s="1992"/>
      <c r="AR108" s="786"/>
      <c r="AS108" s="1992"/>
      <c r="AT108" s="876"/>
      <c r="AU108" s="2486"/>
      <c r="AV108" s="1091"/>
      <c r="AW108" s="1165"/>
      <c r="AX108" s="1939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>
      <c r="A109" s="8368" t="s">
        <v>1724</v>
      </c>
      <c r="B109" s="8369"/>
      <c r="C109" s="8370"/>
      <c r="D109" s="1245">
        <f t="shared" si="111"/>
        <v>0</v>
      </c>
      <c r="E109" s="1477">
        <f t="shared" si="114"/>
        <v>0</v>
      </c>
      <c r="F109" s="885">
        <f t="shared" si="114"/>
        <v>0</v>
      </c>
      <c r="G109" s="1163"/>
      <c r="H109" s="877"/>
      <c r="I109" s="1163"/>
      <c r="J109" s="876"/>
      <c r="K109" s="1163"/>
      <c r="L109" s="877"/>
      <c r="M109" s="1163"/>
      <c r="N109" s="877"/>
      <c r="O109" s="1165"/>
      <c r="P109" s="877"/>
      <c r="Q109" s="1165"/>
      <c r="R109" s="877"/>
      <c r="S109" s="1165"/>
      <c r="T109" s="877"/>
      <c r="U109" s="1165"/>
      <c r="V109" s="877"/>
      <c r="W109" s="1165"/>
      <c r="X109" s="877"/>
      <c r="Y109" s="1165"/>
      <c r="Z109" s="877"/>
      <c r="AA109" s="1165"/>
      <c r="AB109" s="877"/>
      <c r="AC109" s="1165"/>
      <c r="AD109" s="877"/>
      <c r="AE109" s="1165"/>
      <c r="AF109" s="877"/>
      <c r="AG109" s="1165"/>
      <c r="AH109" s="877"/>
      <c r="AI109" s="1165"/>
      <c r="AJ109" s="877"/>
      <c r="AK109" s="1165"/>
      <c r="AL109" s="877"/>
      <c r="AM109" s="1165"/>
      <c r="AN109" s="1920"/>
      <c r="AO109" s="878"/>
      <c r="AP109" s="1992"/>
      <c r="AQ109" s="1992"/>
      <c r="AR109" s="786"/>
      <c r="AS109" s="1992"/>
      <c r="AT109" s="876"/>
      <c r="AU109" s="2486"/>
      <c r="AV109" s="1091"/>
      <c r="AW109" s="1165"/>
      <c r="AX109" s="1939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>
      <c r="A110" s="8368" t="s">
        <v>1725</v>
      </c>
      <c r="B110" s="8369"/>
      <c r="C110" s="8370"/>
      <c r="D110" s="1245">
        <f t="shared" si="111"/>
        <v>0</v>
      </c>
      <c r="E110" s="1477">
        <f>SUM(Q110+S110+U110+W110+Y110+AA110+AC110+AE110+AG110+AI110+AK110+AM110)</f>
        <v>0</v>
      </c>
      <c r="F110" s="885">
        <f>SUM(R110+T110+V110+X110+Z110+AB110+AD110+AF110+AH110+AJ110+AL110+AN110)</f>
        <v>0</v>
      </c>
      <c r="G110" s="1316"/>
      <c r="H110" s="868"/>
      <c r="I110" s="1316"/>
      <c r="J110" s="2819"/>
      <c r="K110" s="1316"/>
      <c r="L110" s="868"/>
      <c r="M110" s="1316"/>
      <c r="N110" s="868"/>
      <c r="O110" s="1310"/>
      <c r="P110" s="868"/>
      <c r="Q110" s="1165"/>
      <c r="R110" s="877"/>
      <c r="S110" s="1165"/>
      <c r="T110" s="877"/>
      <c r="U110" s="1165"/>
      <c r="V110" s="877"/>
      <c r="W110" s="1165"/>
      <c r="X110" s="877"/>
      <c r="Y110" s="1165"/>
      <c r="Z110" s="877"/>
      <c r="AA110" s="1165"/>
      <c r="AB110" s="877"/>
      <c r="AC110" s="1165"/>
      <c r="AD110" s="877"/>
      <c r="AE110" s="1165"/>
      <c r="AF110" s="877"/>
      <c r="AG110" s="1165"/>
      <c r="AH110" s="877"/>
      <c r="AI110" s="1165"/>
      <c r="AJ110" s="877"/>
      <c r="AK110" s="1165"/>
      <c r="AL110" s="877"/>
      <c r="AM110" s="1165"/>
      <c r="AN110" s="1920"/>
      <c r="AO110" s="878"/>
      <c r="AP110" s="1992"/>
      <c r="AQ110" s="1992"/>
      <c r="AR110" s="1992"/>
      <c r="AS110" s="1992"/>
      <c r="AT110" s="876"/>
      <c r="AU110" s="2486"/>
      <c r="AV110" s="1091"/>
      <c r="AW110" s="1165"/>
      <c r="AX110" s="1939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>
      <c r="A111" s="8368" t="s">
        <v>1726</v>
      </c>
      <c r="B111" s="8369"/>
      <c r="C111" s="8370"/>
      <c r="D111" s="1245">
        <f t="shared" si="111"/>
        <v>0</v>
      </c>
      <c r="E111" s="1477">
        <f t="shared" ref="E111:E114" si="116">SUM(Q111+S111+U111+W111+Y111+AA111+AC111+AE111+AG111+AI111+AK111+AM111)</f>
        <v>0</v>
      </c>
      <c r="F111" s="885">
        <f t="shared" ref="F111:F113" si="117">SUM(R111+T111+V111+X111+Z111+AB111+AD111+AF111+AH111+AJ111+AL111+AN111)</f>
        <v>0</v>
      </c>
      <c r="G111" s="1316"/>
      <c r="H111" s="868"/>
      <c r="I111" s="1316"/>
      <c r="J111" s="2819"/>
      <c r="K111" s="1316"/>
      <c r="L111" s="868"/>
      <c r="M111" s="1316"/>
      <c r="N111" s="868"/>
      <c r="O111" s="1310"/>
      <c r="P111" s="868"/>
      <c r="Q111" s="1165"/>
      <c r="R111" s="877"/>
      <c r="S111" s="1165"/>
      <c r="T111" s="877"/>
      <c r="U111" s="1165"/>
      <c r="V111" s="877"/>
      <c r="W111" s="1165"/>
      <c r="X111" s="877"/>
      <c r="Y111" s="1165"/>
      <c r="Z111" s="877"/>
      <c r="AA111" s="1165"/>
      <c r="AB111" s="877"/>
      <c r="AC111" s="1165"/>
      <c r="AD111" s="877"/>
      <c r="AE111" s="1165"/>
      <c r="AF111" s="877"/>
      <c r="AG111" s="1165"/>
      <c r="AH111" s="877"/>
      <c r="AI111" s="1165"/>
      <c r="AJ111" s="877"/>
      <c r="AK111" s="1165"/>
      <c r="AL111" s="877"/>
      <c r="AM111" s="1165"/>
      <c r="AN111" s="1920"/>
      <c r="AO111" s="878"/>
      <c r="AP111" s="1992"/>
      <c r="AQ111" s="1992"/>
      <c r="AR111" s="1992"/>
      <c r="AS111" s="1992"/>
      <c r="AT111" s="876"/>
      <c r="AU111" s="2486"/>
      <c r="AV111" s="1091"/>
      <c r="AW111" s="1165"/>
      <c r="AX111" s="1939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>
      <c r="A112" s="8368" t="s">
        <v>1727</v>
      </c>
      <c r="B112" s="8369"/>
      <c r="C112" s="8370"/>
      <c r="D112" s="1245">
        <f t="shared" si="111"/>
        <v>0</v>
      </c>
      <c r="E112" s="1477">
        <f t="shared" si="116"/>
        <v>0</v>
      </c>
      <c r="F112" s="885">
        <f t="shared" si="117"/>
        <v>0</v>
      </c>
      <c r="G112" s="1316"/>
      <c r="H112" s="2820"/>
      <c r="I112" s="1316"/>
      <c r="J112" s="2819"/>
      <c r="K112" s="1316"/>
      <c r="L112" s="868"/>
      <c r="M112" s="1316"/>
      <c r="N112" s="868"/>
      <c r="O112" s="1310"/>
      <c r="P112" s="868"/>
      <c r="Q112" s="1165"/>
      <c r="R112" s="877"/>
      <c r="S112" s="1165"/>
      <c r="T112" s="877"/>
      <c r="U112" s="1165"/>
      <c r="V112" s="877"/>
      <c r="W112" s="1165"/>
      <c r="X112" s="877"/>
      <c r="Y112" s="1165"/>
      <c r="Z112" s="877"/>
      <c r="AA112" s="1165"/>
      <c r="AB112" s="877"/>
      <c r="AC112" s="1165"/>
      <c r="AD112" s="877"/>
      <c r="AE112" s="1165"/>
      <c r="AF112" s="877"/>
      <c r="AG112" s="1165"/>
      <c r="AH112" s="877"/>
      <c r="AI112" s="1165"/>
      <c r="AJ112" s="877"/>
      <c r="AK112" s="1165"/>
      <c r="AL112" s="877"/>
      <c r="AM112" s="1165"/>
      <c r="AN112" s="1920"/>
      <c r="AO112" s="878"/>
      <c r="AP112" s="1992"/>
      <c r="AQ112" s="1992"/>
      <c r="AR112" s="1992"/>
      <c r="AS112" s="1992"/>
      <c r="AT112" s="876"/>
      <c r="AU112" s="2486"/>
      <c r="AV112" s="1091"/>
      <c r="AW112" s="1165"/>
      <c r="AX112" s="1939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>
      <c r="A113" s="8368" t="s">
        <v>1728</v>
      </c>
      <c r="B113" s="8369"/>
      <c r="C113" s="8370"/>
      <c r="D113" s="1245">
        <f t="shared" si="111"/>
        <v>0</v>
      </c>
      <c r="E113" s="1477">
        <f t="shared" si="116"/>
        <v>0</v>
      </c>
      <c r="F113" s="885">
        <f t="shared" si="117"/>
        <v>0</v>
      </c>
      <c r="G113" s="1932"/>
      <c r="H113" s="881"/>
      <c r="I113" s="1932"/>
      <c r="J113" s="2818"/>
      <c r="K113" s="1932"/>
      <c r="L113" s="881"/>
      <c r="M113" s="1932"/>
      <c r="N113" s="881"/>
      <c r="O113" s="1933"/>
      <c r="P113" s="881"/>
      <c r="Q113" s="1165"/>
      <c r="R113" s="877"/>
      <c r="S113" s="1165"/>
      <c r="T113" s="877"/>
      <c r="U113" s="1165"/>
      <c r="V113" s="877"/>
      <c r="W113" s="1165"/>
      <c r="X113" s="877"/>
      <c r="Y113" s="1165"/>
      <c r="Z113" s="877"/>
      <c r="AA113" s="1933"/>
      <c r="AB113" s="881"/>
      <c r="AC113" s="1933"/>
      <c r="AD113" s="881"/>
      <c r="AE113" s="1933"/>
      <c r="AF113" s="881"/>
      <c r="AG113" s="1933"/>
      <c r="AH113" s="881"/>
      <c r="AI113" s="1933"/>
      <c r="AJ113" s="881"/>
      <c r="AK113" s="1933"/>
      <c r="AL113" s="881"/>
      <c r="AM113" s="1933"/>
      <c r="AN113" s="2046"/>
      <c r="AO113" s="878"/>
      <c r="AP113" s="1992"/>
      <c r="AQ113" s="1992"/>
      <c r="AR113" s="2045"/>
      <c r="AS113" s="1992"/>
      <c r="AT113" s="876"/>
      <c r="AU113" s="2486"/>
      <c r="AV113" s="1091"/>
      <c r="AW113" s="1165"/>
      <c r="AX113" s="1939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>
      <c r="A114" s="8368" t="s">
        <v>1729</v>
      </c>
      <c r="B114" s="8369"/>
      <c r="C114" s="8370"/>
      <c r="D114" s="1245">
        <f t="shared" si="111"/>
        <v>0</v>
      </c>
      <c r="E114" s="1477">
        <f t="shared" si="116"/>
        <v>0</v>
      </c>
      <c r="F114" s="885">
        <f>SUM(R114+T114+V114+X114+Z114+AB114+AD114+AF114+AH114+AJ114+AL114+AN114)</f>
        <v>0</v>
      </c>
      <c r="G114" s="1932"/>
      <c r="H114" s="881"/>
      <c r="I114" s="1932"/>
      <c r="J114" s="2818"/>
      <c r="K114" s="1932"/>
      <c r="L114" s="881"/>
      <c r="M114" s="1932"/>
      <c r="N114" s="881"/>
      <c r="O114" s="1933"/>
      <c r="P114" s="881"/>
      <c r="Q114" s="1165"/>
      <c r="R114" s="877"/>
      <c r="S114" s="1165"/>
      <c r="T114" s="877"/>
      <c r="U114" s="1165"/>
      <c r="V114" s="877"/>
      <c r="W114" s="1165"/>
      <c r="X114" s="877"/>
      <c r="Y114" s="1165"/>
      <c r="Z114" s="877"/>
      <c r="AA114" s="1165"/>
      <c r="AB114" s="877"/>
      <c r="AC114" s="1165"/>
      <c r="AD114" s="877"/>
      <c r="AE114" s="1165"/>
      <c r="AF114" s="877"/>
      <c r="AG114" s="1165"/>
      <c r="AH114" s="877"/>
      <c r="AI114" s="1165"/>
      <c r="AJ114" s="877"/>
      <c r="AK114" s="1165"/>
      <c r="AL114" s="877"/>
      <c r="AM114" s="1165"/>
      <c r="AN114" s="1920"/>
      <c r="AO114" s="878"/>
      <c r="AP114" s="1992"/>
      <c r="AQ114" s="1992"/>
      <c r="AR114" s="1992"/>
      <c r="AS114" s="1992"/>
      <c r="AT114" s="876"/>
      <c r="AU114" s="2486"/>
      <c r="AV114" s="1091"/>
      <c r="AW114" s="1165"/>
      <c r="AX114" s="1939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>
      <c r="A115" s="8368" t="s">
        <v>1730</v>
      </c>
      <c r="B115" s="8369"/>
      <c r="C115" s="8370"/>
      <c r="D115" s="1245">
        <f t="shared" si="111"/>
        <v>0</v>
      </c>
      <c r="E115" s="1477">
        <f t="shared" ref="E115:F116" si="119">SUM(G115+I115+K115+M115+O115+Q115+S115+U115+W115+Y115+AA115+AC115+AE115+AG115+AI115+AK115+AM115)</f>
        <v>0</v>
      </c>
      <c r="F115" s="885">
        <f t="shared" si="119"/>
        <v>0</v>
      </c>
      <c r="G115" s="1233"/>
      <c r="H115" s="2821"/>
      <c r="I115" s="1163"/>
      <c r="J115" s="876"/>
      <c r="K115" s="1163"/>
      <c r="L115" s="877"/>
      <c r="M115" s="1163"/>
      <c r="N115" s="877"/>
      <c r="O115" s="1165"/>
      <c r="P115" s="877"/>
      <c r="Q115" s="1165"/>
      <c r="R115" s="877"/>
      <c r="S115" s="1165"/>
      <c r="T115" s="877"/>
      <c r="U115" s="1165"/>
      <c r="V115" s="877"/>
      <c r="W115" s="1165"/>
      <c r="X115" s="877"/>
      <c r="Y115" s="1165"/>
      <c r="Z115" s="877"/>
      <c r="AA115" s="1165"/>
      <c r="AB115" s="877"/>
      <c r="AC115" s="1165"/>
      <c r="AD115" s="877"/>
      <c r="AE115" s="1165"/>
      <c r="AF115" s="877"/>
      <c r="AG115" s="1165"/>
      <c r="AH115" s="877"/>
      <c r="AI115" s="1165"/>
      <c r="AJ115" s="877"/>
      <c r="AK115" s="1165"/>
      <c r="AL115" s="877"/>
      <c r="AM115" s="1165"/>
      <c r="AN115" s="1920"/>
      <c r="AO115" s="878"/>
      <c r="AP115" s="1992"/>
      <c r="AQ115" s="1992"/>
      <c r="AR115" s="1992"/>
      <c r="AS115" s="1992"/>
      <c r="AT115" s="876"/>
      <c r="AU115" s="2486"/>
      <c r="AV115" s="1091"/>
      <c r="AW115" s="1165"/>
      <c r="AX115" s="1939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>
      <c r="A116" s="8368" t="s">
        <v>1731</v>
      </c>
      <c r="B116" s="8369"/>
      <c r="C116" s="8370"/>
      <c r="D116" s="1245">
        <f t="shared" si="111"/>
        <v>0</v>
      </c>
      <c r="E116" s="1477">
        <f t="shared" si="119"/>
        <v>0</v>
      </c>
      <c r="F116" s="885">
        <f t="shared" si="119"/>
        <v>0</v>
      </c>
      <c r="G116" s="1233"/>
      <c r="H116" s="2821"/>
      <c r="I116" s="1163"/>
      <c r="J116" s="876"/>
      <c r="K116" s="1163"/>
      <c r="L116" s="877"/>
      <c r="M116" s="1163"/>
      <c r="N116" s="877"/>
      <c r="O116" s="1165"/>
      <c r="P116" s="877"/>
      <c r="Q116" s="1165"/>
      <c r="R116" s="877"/>
      <c r="S116" s="1165"/>
      <c r="T116" s="877"/>
      <c r="U116" s="1165"/>
      <c r="V116" s="877"/>
      <c r="W116" s="1165"/>
      <c r="X116" s="877"/>
      <c r="Y116" s="1165"/>
      <c r="Z116" s="877"/>
      <c r="AA116" s="1165"/>
      <c r="AB116" s="877"/>
      <c r="AC116" s="1165"/>
      <c r="AD116" s="877"/>
      <c r="AE116" s="1165"/>
      <c r="AF116" s="877"/>
      <c r="AG116" s="1165"/>
      <c r="AH116" s="877"/>
      <c r="AI116" s="1165"/>
      <c r="AJ116" s="877"/>
      <c r="AK116" s="1165"/>
      <c r="AL116" s="877"/>
      <c r="AM116" s="1165"/>
      <c r="AN116" s="1920"/>
      <c r="AO116" s="878"/>
      <c r="AP116" s="1992"/>
      <c r="AQ116" s="1992"/>
      <c r="AR116" s="1992"/>
      <c r="AS116" s="1992"/>
      <c r="AT116" s="876"/>
      <c r="AU116" s="2486"/>
      <c r="AV116" s="1091"/>
      <c r="AW116" s="1165"/>
      <c r="AX116" s="1164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>
      <c r="A117" s="8368" t="s">
        <v>1732</v>
      </c>
      <c r="B117" s="8369"/>
      <c r="C117" s="8370"/>
      <c r="D117" s="1245">
        <f t="shared" si="111"/>
        <v>0</v>
      </c>
      <c r="E117" s="1477">
        <f>SUM(G117+I117+K117+M117+O117+Q117+S117+U117+W117+Y117+AA117+AC117+AE117+AG117+AI117+AK117+AM117)</f>
        <v>0</v>
      </c>
      <c r="F117" s="885">
        <f>SUM(H117+J117+L117+N117+P117+R117+T117+V117+X117+Z117+AB117+AD117+AF117+AH117+AJ117+AL117+AN117)</f>
        <v>0</v>
      </c>
      <c r="G117" s="1233"/>
      <c r="H117" s="2821"/>
      <c r="I117" s="1163"/>
      <c r="J117" s="876"/>
      <c r="K117" s="1163"/>
      <c r="L117" s="877"/>
      <c r="M117" s="1163"/>
      <c r="N117" s="877"/>
      <c r="O117" s="1165"/>
      <c r="P117" s="877"/>
      <c r="Q117" s="1165"/>
      <c r="R117" s="877"/>
      <c r="S117" s="1165"/>
      <c r="T117" s="877"/>
      <c r="U117" s="1165"/>
      <c r="V117" s="877"/>
      <c r="W117" s="1165"/>
      <c r="X117" s="877"/>
      <c r="Y117" s="1165"/>
      <c r="Z117" s="877"/>
      <c r="AA117" s="1165"/>
      <c r="AB117" s="877"/>
      <c r="AC117" s="1165"/>
      <c r="AD117" s="877"/>
      <c r="AE117" s="1165"/>
      <c r="AF117" s="877"/>
      <c r="AG117" s="1165"/>
      <c r="AH117" s="877"/>
      <c r="AI117" s="1165"/>
      <c r="AJ117" s="877"/>
      <c r="AK117" s="1165"/>
      <c r="AL117" s="877"/>
      <c r="AM117" s="1165"/>
      <c r="AN117" s="1920"/>
      <c r="AO117" s="878"/>
      <c r="AP117" s="1992"/>
      <c r="AQ117" s="1992"/>
      <c r="AR117" s="1992"/>
      <c r="AS117" s="1992"/>
      <c r="AT117" s="876"/>
      <c r="AU117" s="2486"/>
      <c r="AV117" s="1091"/>
      <c r="AW117" s="1165"/>
      <c r="AX117" s="1939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>
      <c r="A118" s="8368" t="s">
        <v>1733</v>
      </c>
      <c r="B118" s="8369"/>
      <c r="C118" s="8370"/>
      <c r="D118" s="1245">
        <f t="shared" si="111"/>
        <v>0</v>
      </c>
      <c r="E118" s="1477">
        <f>SUM(S118+U118+W118+Y118+AA118+AC118+AE118+AG118+AI118+AK118+AM118)</f>
        <v>0</v>
      </c>
      <c r="F118" s="885">
        <f>SUM(T118+V118+X118+Z118+AB118+AD118+AF118+AH118+AJ118+AL118+AN118)</f>
        <v>0</v>
      </c>
      <c r="G118" s="1316"/>
      <c r="H118" s="868"/>
      <c r="I118" s="1316"/>
      <c r="J118" s="2819"/>
      <c r="K118" s="1316"/>
      <c r="L118" s="868"/>
      <c r="M118" s="1316"/>
      <c r="N118" s="868"/>
      <c r="O118" s="1310"/>
      <c r="P118" s="868"/>
      <c r="Q118" s="1310"/>
      <c r="R118" s="868"/>
      <c r="S118" s="1165"/>
      <c r="T118" s="877"/>
      <c r="U118" s="1165"/>
      <c r="V118" s="877"/>
      <c r="W118" s="1165"/>
      <c r="X118" s="877"/>
      <c r="Y118" s="1165"/>
      <c r="Z118" s="877"/>
      <c r="AA118" s="1165"/>
      <c r="AB118" s="877"/>
      <c r="AC118" s="1165"/>
      <c r="AD118" s="877"/>
      <c r="AE118" s="1165"/>
      <c r="AF118" s="877"/>
      <c r="AG118" s="1165"/>
      <c r="AH118" s="877"/>
      <c r="AI118" s="1165"/>
      <c r="AJ118" s="877"/>
      <c r="AK118" s="1165"/>
      <c r="AL118" s="877"/>
      <c r="AM118" s="1165"/>
      <c r="AN118" s="1920"/>
      <c r="AO118" s="878"/>
      <c r="AP118" s="1992"/>
      <c r="AQ118" s="1992"/>
      <c r="AR118" s="1992"/>
      <c r="AS118" s="1992"/>
      <c r="AT118" s="876"/>
      <c r="AU118" s="2486"/>
      <c r="AV118" s="1091"/>
      <c r="AW118" s="1165"/>
      <c r="AX118" s="1939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>
      <c r="A119" s="8368" t="s">
        <v>1734</v>
      </c>
      <c r="B119" s="8369"/>
      <c r="C119" s="8370"/>
      <c r="D119" s="1245">
        <f t="shared" si="111"/>
        <v>0</v>
      </c>
      <c r="E119" s="1477">
        <f>SUM(K119+M119+O119+Q119+S119+U119+W119+Y119+AA119+AC119+AE119+AG119+AI119+AK119+AM119)</f>
        <v>0</v>
      </c>
      <c r="F119" s="885">
        <f>SUM(L119+N119+P119+R119+T119+V119+X119+Z119+AB119+AD119+AF119+AH119+AJ119+AL119+AN119)</f>
        <v>0</v>
      </c>
      <c r="G119" s="1932"/>
      <c r="H119" s="881"/>
      <c r="I119" s="1932"/>
      <c r="J119" s="2818"/>
      <c r="K119" s="1163"/>
      <c r="L119" s="877"/>
      <c r="M119" s="1163"/>
      <c r="N119" s="877"/>
      <c r="O119" s="1165"/>
      <c r="P119" s="877"/>
      <c r="Q119" s="1165"/>
      <c r="R119" s="877"/>
      <c r="S119" s="1165"/>
      <c r="T119" s="877"/>
      <c r="U119" s="1165"/>
      <c r="V119" s="877"/>
      <c r="W119" s="1165"/>
      <c r="X119" s="877"/>
      <c r="Y119" s="1165"/>
      <c r="Z119" s="877"/>
      <c r="AA119" s="1165"/>
      <c r="AB119" s="877"/>
      <c r="AC119" s="1165"/>
      <c r="AD119" s="877"/>
      <c r="AE119" s="1165"/>
      <c r="AF119" s="877"/>
      <c r="AG119" s="1165"/>
      <c r="AH119" s="877"/>
      <c r="AI119" s="1165"/>
      <c r="AJ119" s="877"/>
      <c r="AK119" s="1165"/>
      <c r="AL119" s="877"/>
      <c r="AM119" s="1165"/>
      <c r="AN119" s="1920"/>
      <c r="AO119" s="878"/>
      <c r="AP119" s="1992"/>
      <c r="AQ119" s="1992"/>
      <c r="AR119" s="1992"/>
      <c r="AS119" s="1992"/>
      <c r="AT119" s="876"/>
      <c r="AU119" s="2486"/>
      <c r="AV119" s="1091"/>
      <c r="AW119" s="1165"/>
      <c r="AX119" s="1939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>
      <c r="A120" s="7818" t="s">
        <v>1735</v>
      </c>
      <c r="B120" s="8307"/>
      <c r="C120" s="7819"/>
      <c r="D120" s="1245">
        <f t="shared" si="111"/>
        <v>0</v>
      </c>
      <c r="E120" s="1477">
        <f>SUM(G120+I120+K120+M120+O120+Q120+S120+U120+W120+Y120+AA120+AC120+AE120+AG120+AI120+AK120+AM120)</f>
        <v>0</v>
      </c>
      <c r="F120" s="885">
        <f>SUM(H120+J120+L120+N120+P120+R120+T120+V120+X120+Z120+AB120+AD120+AF120+AH120+AJ120+AL120+AN120)</f>
        <v>0</v>
      </c>
      <c r="G120" s="1163"/>
      <c r="H120" s="877"/>
      <c r="I120" s="1163"/>
      <c r="J120" s="876"/>
      <c r="K120" s="1163"/>
      <c r="L120" s="877"/>
      <c r="M120" s="1163"/>
      <c r="N120" s="877"/>
      <c r="O120" s="1165"/>
      <c r="P120" s="877"/>
      <c r="Q120" s="1165"/>
      <c r="R120" s="877"/>
      <c r="S120" s="1165"/>
      <c r="T120" s="877"/>
      <c r="U120" s="1165"/>
      <c r="V120" s="877"/>
      <c r="W120" s="1165"/>
      <c r="X120" s="877"/>
      <c r="Y120" s="1165"/>
      <c r="Z120" s="877"/>
      <c r="AA120" s="1165"/>
      <c r="AB120" s="877"/>
      <c r="AC120" s="1165"/>
      <c r="AD120" s="877"/>
      <c r="AE120" s="1165"/>
      <c r="AF120" s="877"/>
      <c r="AG120" s="1165"/>
      <c r="AH120" s="877"/>
      <c r="AI120" s="1165"/>
      <c r="AJ120" s="877"/>
      <c r="AK120" s="1165"/>
      <c r="AL120" s="877"/>
      <c r="AM120" s="1165"/>
      <c r="AN120" s="1920"/>
      <c r="AO120" s="878"/>
      <c r="AP120" s="1992"/>
      <c r="AQ120" s="1992"/>
      <c r="AR120" s="1992"/>
      <c r="AS120" s="1992"/>
      <c r="AT120" s="876"/>
      <c r="AU120" s="2486"/>
      <c r="AV120" s="1091"/>
      <c r="AW120" s="1165"/>
      <c r="AX120" s="1939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>
      <c r="A121" s="8321" t="s">
        <v>1736</v>
      </c>
      <c r="B121" s="8322"/>
      <c r="C121" s="8323"/>
      <c r="D121" s="1245">
        <f t="shared" si="111"/>
        <v>0</v>
      </c>
      <c r="E121" s="1477">
        <f>SUM(Q121+S121+U121+W121+Y121+AA121+AC121+AE121+AG121+AI121+AK121+AM121)</f>
        <v>0</v>
      </c>
      <c r="F121" s="885">
        <f>SUM(R121+T121+V121+X121+Z121+AB121+AD121+AF121+AH121+AJ121+AL121+AN121)</f>
        <v>0</v>
      </c>
      <c r="G121" s="1932"/>
      <c r="H121" s="881"/>
      <c r="I121" s="1932"/>
      <c r="J121" s="2818"/>
      <c r="K121" s="1932"/>
      <c r="L121" s="881"/>
      <c r="M121" s="1932"/>
      <c r="N121" s="881"/>
      <c r="O121" s="1933"/>
      <c r="P121" s="881"/>
      <c r="Q121" s="1165"/>
      <c r="R121" s="877"/>
      <c r="S121" s="1165"/>
      <c r="T121" s="877"/>
      <c r="U121" s="1165"/>
      <c r="V121" s="877"/>
      <c r="W121" s="1165"/>
      <c r="X121" s="877"/>
      <c r="Y121" s="1165"/>
      <c r="Z121" s="877"/>
      <c r="AA121" s="1165"/>
      <c r="AB121" s="877"/>
      <c r="AC121" s="1165"/>
      <c r="AD121" s="877"/>
      <c r="AE121" s="1165"/>
      <c r="AF121" s="877"/>
      <c r="AG121" s="1165"/>
      <c r="AH121" s="877"/>
      <c r="AI121" s="1165"/>
      <c r="AJ121" s="877"/>
      <c r="AK121" s="1165"/>
      <c r="AL121" s="877"/>
      <c r="AM121" s="1165"/>
      <c r="AN121" s="1920"/>
      <c r="AO121" s="887"/>
      <c r="AP121" s="1992"/>
      <c r="AQ121" s="1992"/>
      <c r="AR121" s="2822"/>
      <c r="AS121" s="1992"/>
      <c r="AT121" s="876"/>
      <c r="AU121" s="2486"/>
      <c r="AV121" s="1091"/>
      <c r="AW121" s="1165"/>
      <c r="AX121" s="1164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>
      <c r="A122" s="8321" t="s">
        <v>1737</v>
      </c>
      <c r="B122" s="8322"/>
      <c r="C122" s="8323"/>
      <c r="D122" s="1245">
        <f t="shared" si="111"/>
        <v>0</v>
      </c>
      <c r="E122" s="1477">
        <f>SUM(Y122+AA122+AC122+AE122+AG122+AI122+AK122+AM122)</f>
        <v>0</v>
      </c>
      <c r="F122" s="885">
        <f>SUM(Z122+AB122+AD122+AF122+AH122+AJ122+AL122+AN122)</f>
        <v>0</v>
      </c>
      <c r="G122" s="1932"/>
      <c r="H122" s="881"/>
      <c r="I122" s="1932"/>
      <c r="J122" s="2818"/>
      <c r="K122" s="1932"/>
      <c r="L122" s="881"/>
      <c r="M122" s="1932"/>
      <c r="N122" s="881"/>
      <c r="O122" s="1933"/>
      <c r="P122" s="881"/>
      <c r="Q122" s="1933"/>
      <c r="R122" s="881"/>
      <c r="S122" s="1933"/>
      <c r="T122" s="881"/>
      <c r="U122" s="1933"/>
      <c r="V122" s="881"/>
      <c r="W122" s="1933"/>
      <c r="X122" s="881"/>
      <c r="Y122" s="1165"/>
      <c r="Z122" s="877"/>
      <c r="AA122" s="1165"/>
      <c r="AB122" s="877"/>
      <c r="AC122" s="1165"/>
      <c r="AD122" s="877"/>
      <c r="AE122" s="1165"/>
      <c r="AF122" s="877"/>
      <c r="AG122" s="1165"/>
      <c r="AH122" s="877"/>
      <c r="AI122" s="1165"/>
      <c r="AJ122" s="877"/>
      <c r="AK122" s="1165"/>
      <c r="AL122" s="877"/>
      <c r="AM122" s="1165"/>
      <c r="AN122" s="1920"/>
      <c r="AO122" s="887"/>
      <c r="AP122" s="1992"/>
      <c r="AQ122" s="1992"/>
      <c r="AR122" s="2822"/>
      <c r="AS122" s="1992"/>
      <c r="AT122" s="876"/>
      <c r="AU122" s="2486"/>
      <c r="AV122" s="1091"/>
      <c r="AW122" s="1165"/>
      <c r="AX122" s="1164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>
      <c r="A123" s="7818" t="s">
        <v>1738</v>
      </c>
      <c r="B123" s="8307"/>
      <c r="C123" s="7819"/>
      <c r="D123" s="1245">
        <f t="shared" si="111"/>
        <v>0</v>
      </c>
      <c r="E123" s="1477">
        <f t="shared" ref="E123:F127" si="122">SUM(Y123+AA123+AC123+AE123+AG123+AI123+AK123+AM123)</f>
        <v>0</v>
      </c>
      <c r="F123" s="885">
        <f t="shared" si="122"/>
        <v>0</v>
      </c>
      <c r="G123" s="1932"/>
      <c r="H123" s="881"/>
      <c r="I123" s="1932"/>
      <c r="J123" s="2818"/>
      <c r="K123" s="1932"/>
      <c r="L123" s="881"/>
      <c r="M123" s="1932"/>
      <c r="N123" s="881"/>
      <c r="O123" s="1933"/>
      <c r="P123" s="881"/>
      <c r="Q123" s="1933"/>
      <c r="R123" s="881"/>
      <c r="S123" s="1933"/>
      <c r="T123" s="881"/>
      <c r="U123" s="1933"/>
      <c r="V123" s="881"/>
      <c r="W123" s="1933"/>
      <c r="X123" s="881"/>
      <c r="Y123" s="1165"/>
      <c r="Z123" s="877"/>
      <c r="AA123" s="1165"/>
      <c r="AB123" s="877"/>
      <c r="AC123" s="1165"/>
      <c r="AD123" s="877"/>
      <c r="AE123" s="1165"/>
      <c r="AF123" s="877"/>
      <c r="AG123" s="1165"/>
      <c r="AH123" s="877"/>
      <c r="AI123" s="1165"/>
      <c r="AJ123" s="877"/>
      <c r="AK123" s="1165"/>
      <c r="AL123" s="877"/>
      <c r="AM123" s="1165"/>
      <c r="AN123" s="1920"/>
      <c r="AO123" s="887"/>
      <c r="AP123" s="1992"/>
      <c r="AQ123" s="1992"/>
      <c r="AR123" s="1992"/>
      <c r="AS123" s="1992"/>
      <c r="AT123" s="876"/>
      <c r="AU123" s="2486"/>
      <c r="AV123" s="1091"/>
      <c r="AW123" s="1165"/>
      <c r="AX123" s="1164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>
      <c r="A124" s="8368" t="s">
        <v>1739</v>
      </c>
      <c r="B124" s="8369"/>
      <c r="C124" s="8370"/>
      <c r="D124" s="1245">
        <f t="shared" si="111"/>
        <v>0</v>
      </c>
      <c r="E124" s="1477">
        <f t="shared" si="122"/>
        <v>0</v>
      </c>
      <c r="F124" s="885">
        <f t="shared" si="122"/>
        <v>0</v>
      </c>
      <c r="G124" s="1932"/>
      <c r="H124" s="881"/>
      <c r="I124" s="1932"/>
      <c r="J124" s="2818"/>
      <c r="K124" s="1932"/>
      <c r="L124" s="881"/>
      <c r="M124" s="1932"/>
      <c r="N124" s="881"/>
      <c r="O124" s="1933"/>
      <c r="P124" s="881"/>
      <c r="Q124" s="1933"/>
      <c r="R124" s="881"/>
      <c r="S124" s="1933"/>
      <c r="T124" s="881"/>
      <c r="U124" s="1933"/>
      <c r="V124" s="881"/>
      <c r="W124" s="1933"/>
      <c r="X124" s="881"/>
      <c r="Y124" s="1165"/>
      <c r="Z124" s="877"/>
      <c r="AA124" s="1165"/>
      <c r="AB124" s="877"/>
      <c r="AC124" s="1165"/>
      <c r="AD124" s="877"/>
      <c r="AE124" s="1165"/>
      <c r="AF124" s="877"/>
      <c r="AG124" s="1165"/>
      <c r="AH124" s="877"/>
      <c r="AI124" s="1165"/>
      <c r="AJ124" s="877"/>
      <c r="AK124" s="1165"/>
      <c r="AL124" s="877"/>
      <c r="AM124" s="1165"/>
      <c r="AN124" s="1920"/>
      <c r="AO124" s="887"/>
      <c r="AP124" s="1992"/>
      <c r="AQ124" s="1992"/>
      <c r="AR124" s="1992"/>
      <c r="AS124" s="1992"/>
      <c r="AT124" s="876"/>
      <c r="AU124" s="2486"/>
      <c r="AV124" s="1091"/>
      <c r="AW124" s="1165"/>
      <c r="AX124" s="1164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>
      <c r="A125" s="8368" t="s">
        <v>1740</v>
      </c>
      <c r="B125" s="8369"/>
      <c r="C125" s="8370"/>
      <c r="D125" s="1245">
        <f t="shared" si="111"/>
        <v>0</v>
      </c>
      <c r="E125" s="1477">
        <f t="shared" si="122"/>
        <v>0</v>
      </c>
      <c r="F125" s="885">
        <f t="shared" si="122"/>
        <v>0</v>
      </c>
      <c r="G125" s="1932"/>
      <c r="H125" s="881"/>
      <c r="I125" s="1932"/>
      <c r="J125" s="2818"/>
      <c r="K125" s="1932"/>
      <c r="L125" s="881"/>
      <c r="M125" s="1932"/>
      <c r="N125" s="881"/>
      <c r="O125" s="1933"/>
      <c r="P125" s="881"/>
      <c r="Q125" s="1933"/>
      <c r="R125" s="881"/>
      <c r="S125" s="1933"/>
      <c r="T125" s="881"/>
      <c r="U125" s="1933"/>
      <c r="V125" s="881"/>
      <c r="W125" s="1933"/>
      <c r="X125" s="881"/>
      <c r="Y125" s="1165"/>
      <c r="Z125" s="877"/>
      <c r="AA125" s="1165"/>
      <c r="AB125" s="877"/>
      <c r="AC125" s="1165"/>
      <c r="AD125" s="877"/>
      <c r="AE125" s="1165"/>
      <c r="AF125" s="877"/>
      <c r="AG125" s="1165"/>
      <c r="AH125" s="877"/>
      <c r="AI125" s="1165"/>
      <c r="AJ125" s="877"/>
      <c r="AK125" s="1165"/>
      <c r="AL125" s="877"/>
      <c r="AM125" s="1165"/>
      <c r="AN125" s="1920"/>
      <c r="AO125" s="887"/>
      <c r="AP125" s="1992"/>
      <c r="AQ125" s="1992"/>
      <c r="AR125" s="1992"/>
      <c r="AS125" s="1992"/>
      <c r="AT125" s="876"/>
      <c r="AU125" s="2486"/>
      <c r="AV125" s="1091"/>
      <c r="AW125" s="1165"/>
      <c r="AX125" s="1164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>
      <c r="A126" s="8368" t="s">
        <v>1741</v>
      </c>
      <c r="B126" s="8369"/>
      <c r="C126" s="8370"/>
      <c r="D126" s="1245">
        <f t="shared" si="111"/>
        <v>0</v>
      </c>
      <c r="E126" s="1477">
        <f>SUM(Q126+S126+U126+W126+Y126+AA126+AC126+AE126+AG126+AI126+AK126+AM126)</f>
        <v>0</v>
      </c>
      <c r="F126" s="885">
        <f>SUM(R126+T126+V126+X126+Z126+AB126+AD126+AF126+AH126+AJ126+AL126+AN126)</f>
        <v>0</v>
      </c>
      <c r="G126" s="1932"/>
      <c r="H126" s="881"/>
      <c r="I126" s="1932"/>
      <c r="J126" s="2818"/>
      <c r="K126" s="1932"/>
      <c r="L126" s="881"/>
      <c r="M126" s="1932"/>
      <c r="N126" s="881"/>
      <c r="O126" s="1933"/>
      <c r="P126" s="881"/>
      <c r="Q126" s="1165"/>
      <c r="R126" s="877"/>
      <c r="S126" s="1165"/>
      <c r="T126" s="877"/>
      <c r="U126" s="1165"/>
      <c r="V126" s="877"/>
      <c r="W126" s="1165"/>
      <c r="X126" s="877"/>
      <c r="Y126" s="1165"/>
      <c r="Z126" s="877"/>
      <c r="AA126" s="1165"/>
      <c r="AB126" s="877"/>
      <c r="AC126" s="1165"/>
      <c r="AD126" s="877"/>
      <c r="AE126" s="1165"/>
      <c r="AF126" s="877"/>
      <c r="AG126" s="1165"/>
      <c r="AH126" s="877"/>
      <c r="AI126" s="1165"/>
      <c r="AJ126" s="877"/>
      <c r="AK126" s="1165"/>
      <c r="AL126" s="877"/>
      <c r="AM126" s="1165"/>
      <c r="AN126" s="1920"/>
      <c r="AO126" s="878"/>
      <c r="AP126" s="1992"/>
      <c r="AQ126" s="1992"/>
      <c r="AR126" s="2822"/>
      <c r="AS126" s="1992"/>
      <c r="AT126" s="876"/>
      <c r="AU126" s="2486"/>
      <c r="AV126" s="1091"/>
      <c r="AW126" s="1165"/>
      <c r="AX126" s="1164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>
      <c r="A127" s="8368" t="s">
        <v>1742</v>
      </c>
      <c r="B127" s="8369"/>
      <c r="C127" s="8370"/>
      <c r="D127" s="1245">
        <f t="shared" si="111"/>
        <v>0</v>
      </c>
      <c r="E127" s="1477">
        <f t="shared" si="122"/>
        <v>0</v>
      </c>
      <c r="F127" s="885">
        <f t="shared" si="122"/>
        <v>0</v>
      </c>
      <c r="G127" s="1932"/>
      <c r="H127" s="881"/>
      <c r="I127" s="1932"/>
      <c r="J127" s="2818"/>
      <c r="K127" s="1932"/>
      <c r="L127" s="881"/>
      <c r="M127" s="1932"/>
      <c r="N127" s="881"/>
      <c r="O127" s="1933"/>
      <c r="P127" s="881"/>
      <c r="Q127" s="1933"/>
      <c r="R127" s="881"/>
      <c r="S127" s="1933"/>
      <c r="T127" s="881"/>
      <c r="U127" s="1933"/>
      <c r="V127" s="881"/>
      <c r="W127" s="1933"/>
      <c r="X127" s="881"/>
      <c r="Y127" s="1165"/>
      <c r="Z127" s="877"/>
      <c r="AA127" s="1165"/>
      <c r="AB127" s="877"/>
      <c r="AC127" s="1165"/>
      <c r="AD127" s="877"/>
      <c r="AE127" s="1165"/>
      <c r="AF127" s="877"/>
      <c r="AG127" s="1165"/>
      <c r="AH127" s="877"/>
      <c r="AI127" s="1165"/>
      <c r="AJ127" s="877"/>
      <c r="AK127" s="1165"/>
      <c r="AL127" s="877"/>
      <c r="AM127" s="1165"/>
      <c r="AN127" s="1920"/>
      <c r="AO127" s="887"/>
      <c r="AP127" s="1992"/>
      <c r="AQ127" s="1992"/>
      <c r="AR127" s="2822"/>
      <c r="AS127" s="1992"/>
      <c r="AT127" s="876"/>
      <c r="AU127" s="2486"/>
      <c r="AV127" s="1091"/>
      <c r="AW127" s="1165"/>
      <c r="AX127" s="1164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>
      <c r="A128" s="8368" t="s">
        <v>1743</v>
      </c>
      <c r="B128" s="8369"/>
      <c r="C128" s="8370"/>
      <c r="D128" s="1245">
        <f t="shared" si="111"/>
        <v>0</v>
      </c>
      <c r="E128" s="1477">
        <f>SUM(G128+I128+K128+M128+O128+Q128+S128+U128+W128+Y128+AA128+AC128+AE128+AG128+AI128+AK128+AM128)</f>
        <v>0</v>
      </c>
      <c r="F128" s="885">
        <f>SUM(H128+J128+L128+N128+P128+R128+T128+V128+X128+Z128+AB128+AD128+AF128+AH128+AJ128+AL128+AN128)</f>
        <v>0</v>
      </c>
      <c r="G128" s="1233"/>
      <c r="H128" s="2821"/>
      <c r="I128" s="1233"/>
      <c r="J128" s="2823"/>
      <c r="K128" s="1233"/>
      <c r="L128" s="2821"/>
      <c r="M128" s="1233"/>
      <c r="N128" s="2821"/>
      <c r="O128" s="1293"/>
      <c r="P128" s="877"/>
      <c r="Q128" s="1165"/>
      <c r="R128" s="877"/>
      <c r="S128" s="1165"/>
      <c r="T128" s="2821"/>
      <c r="U128" s="1293"/>
      <c r="V128" s="877"/>
      <c r="W128" s="1165"/>
      <c r="X128" s="877"/>
      <c r="Y128" s="1165"/>
      <c r="Z128" s="877"/>
      <c r="AA128" s="1165"/>
      <c r="AB128" s="877"/>
      <c r="AC128" s="1165"/>
      <c r="AD128" s="877"/>
      <c r="AE128" s="1165"/>
      <c r="AF128" s="877"/>
      <c r="AG128" s="1165"/>
      <c r="AH128" s="877"/>
      <c r="AI128" s="1165"/>
      <c r="AJ128" s="877"/>
      <c r="AK128" s="1165"/>
      <c r="AL128" s="877"/>
      <c r="AM128" s="1165"/>
      <c r="AN128" s="1920"/>
      <c r="AO128" s="878"/>
      <c r="AP128" s="2822"/>
      <c r="AQ128" s="2822"/>
      <c r="AR128" s="2822"/>
      <c r="AS128" s="1992"/>
      <c r="AT128" s="876"/>
      <c r="AU128" s="2486"/>
      <c r="AV128" s="1091"/>
      <c r="AW128" s="1165"/>
      <c r="AX128" s="1939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>
      <c r="A129" s="8368" t="s">
        <v>1744</v>
      </c>
      <c r="B129" s="8369"/>
      <c r="C129" s="8370"/>
      <c r="D129" s="1245">
        <f t="shared" si="111"/>
        <v>0</v>
      </c>
      <c r="E129" s="1477">
        <f t="shared" ref="E129:E143" si="130">SUM(G129+I129+K129+M129+O129+Q129+S129+U129+W129+Y129+AA129+AC129+AE129+AG129+AI129+AK129+AM129)</f>
        <v>0</v>
      </c>
      <c r="F129" s="885">
        <f t="shared" ref="F129:F142" si="131">SUM(H129+J129+L129+N129+P129+R129+T129+V129+X129+Z129+AB129+AD129+AF129+AH129+AJ129+AL129+AN129)</f>
        <v>0</v>
      </c>
      <c r="G129" s="1233"/>
      <c r="H129" s="2821"/>
      <c r="I129" s="1233"/>
      <c r="J129" s="2823"/>
      <c r="K129" s="1233"/>
      <c r="L129" s="2821"/>
      <c r="M129" s="1233"/>
      <c r="N129" s="2821"/>
      <c r="O129" s="1293"/>
      <c r="P129" s="877"/>
      <c r="Q129" s="1165"/>
      <c r="R129" s="877"/>
      <c r="S129" s="1165"/>
      <c r="T129" s="2821"/>
      <c r="U129" s="1293"/>
      <c r="V129" s="877"/>
      <c r="W129" s="1165"/>
      <c r="X129" s="877"/>
      <c r="Y129" s="1165"/>
      <c r="Z129" s="877"/>
      <c r="AA129" s="1165"/>
      <c r="AB129" s="877"/>
      <c r="AC129" s="1165"/>
      <c r="AD129" s="877"/>
      <c r="AE129" s="1165"/>
      <c r="AF129" s="877"/>
      <c r="AG129" s="1165"/>
      <c r="AH129" s="877"/>
      <c r="AI129" s="1165"/>
      <c r="AJ129" s="877"/>
      <c r="AK129" s="1165"/>
      <c r="AL129" s="877"/>
      <c r="AM129" s="1165"/>
      <c r="AN129" s="1920"/>
      <c r="AO129" s="878"/>
      <c r="AP129" s="2822"/>
      <c r="AQ129" s="2822"/>
      <c r="AR129" s="2822"/>
      <c r="AS129" s="1992"/>
      <c r="AT129" s="876"/>
      <c r="AU129" s="2486"/>
      <c r="AV129" s="1091"/>
      <c r="AW129" s="1165"/>
      <c r="AX129" s="1939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>
      <c r="A130" s="8368" t="s">
        <v>1745</v>
      </c>
      <c r="B130" s="8369"/>
      <c r="C130" s="8370"/>
      <c r="D130" s="1245">
        <f t="shared" si="111"/>
        <v>0</v>
      </c>
      <c r="E130" s="1477">
        <f t="shared" si="130"/>
        <v>0</v>
      </c>
      <c r="F130" s="885">
        <f t="shared" si="131"/>
        <v>0</v>
      </c>
      <c r="G130" s="1233"/>
      <c r="H130" s="2821"/>
      <c r="I130" s="1233"/>
      <c r="J130" s="2823"/>
      <c r="K130" s="1233"/>
      <c r="L130" s="2821"/>
      <c r="M130" s="1233"/>
      <c r="N130" s="2821"/>
      <c r="O130" s="1293"/>
      <c r="P130" s="877"/>
      <c r="Q130" s="1165"/>
      <c r="R130" s="877"/>
      <c r="S130" s="1165"/>
      <c r="T130" s="2821"/>
      <c r="U130" s="1293"/>
      <c r="V130" s="877"/>
      <c r="W130" s="1165"/>
      <c r="X130" s="877"/>
      <c r="Y130" s="1165"/>
      <c r="Z130" s="877"/>
      <c r="AA130" s="1165"/>
      <c r="AB130" s="877"/>
      <c r="AC130" s="1165"/>
      <c r="AD130" s="877"/>
      <c r="AE130" s="1165"/>
      <c r="AF130" s="877"/>
      <c r="AG130" s="1165"/>
      <c r="AH130" s="877"/>
      <c r="AI130" s="1165"/>
      <c r="AJ130" s="877"/>
      <c r="AK130" s="1165"/>
      <c r="AL130" s="877"/>
      <c r="AM130" s="1165"/>
      <c r="AN130" s="1920"/>
      <c r="AO130" s="878"/>
      <c r="AP130" s="2822"/>
      <c r="AQ130" s="2822"/>
      <c r="AR130" s="2822"/>
      <c r="AS130" s="1992"/>
      <c r="AT130" s="876"/>
      <c r="AU130" s="2486"/>
      <c r="AV130" s="1091"/>
      <c r="AW130" s="1165"/>
      <c r="AX130" s="1939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>
      <c r="A131" s="8368" t="s">
        <v>1746</v>
      </c>
      <c r="B131" s="8369"/>
      <c r="C131" s="8370"/>
      <c r="D131" s="1245">
        <f t="shared" si="111"/>
        <v>0</v>
      </c>
      <c r="E131" s="1477">
        <f t="shared" si="130"/>
        <v>0</v>
      </c>
      <c r="F131" s="885">
        <f t="shared" si="131"/>
        <v>0</v>
      </c>
      <c r="G131" s="1233"/>
      <c r="H131" s="2821"/>
      <c r="I131" s="1233"/>
      <c r="J131" s="2823"/>
      <c r="K131" s="1233"/>
      <c r="L131" s="2821"/>
      <c r="M131" s="1233"/>
      <c r="N131" s="2821"/>
      <c r="O131" s="1293"/>
      <c r="P131" s="877"/>
      <c r="Q131" s="1165"/>
      <c r="R131" s="877"/>
      <c r="S131" s="1165"/>
      <c r="T131" s="2821"/>
      <c r="U131" s="1293"/>
      <c r="V131" s="877"/>
      <c r="W131" s="1165"/>
      <c r="X131" s="877"/>
      <c r="Y131" s="1165"/>
      <c r="Z131" s="877"/>
      <c r="AA131" s="1165"/>
      <c r="AB131" s="877"/>
      <c r="AC131" s="1165"/>
      <c r="AD131" s="877"/>
      <c r="AE131" s="1165"/>
      <c r="AF131" s="877"/>
      <c r="AG131" s="1165"/>
      <c r="AH131" s="877"/>
      <c r="AI131" s="1165"/>
      <c r="AJ131" s="877"/>
      <c r="AK131" s="1165"/>
      <c r="AL131" s="877"/>
      <c r="AM131" s="1165"/>
      <c r="AN131" s="1920"/>
      <c r="AO131" s="878"/>
      <c r="AP131" s="2822"/>
      <c r="AQ131" s="2822"/>
      <c r="AR131" s="2822"/>
      <c r="AS131" s="1992"/>
      <c r="AT131" s="876"/>
      <c r="AU131" s="2486"/>
      <c r="AV131" s="1091"/>
      <c r="AW131" s="1165"/>
      <c r="AX131" s="1939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>
      <c r="A132" s="8368" t="s">
        <v>1747</v>
      </c>
      <c r="B132" s="8369"/>
      <c r="C132" s="8370"/>
      <c r="D132" s="1245">
        <f t="shared" si="111"/>
        <v>0</v>
      </c>
      <c r="E132" s="1477">
        <f t="shared" si="130"/>
        <v>0</v>
      </c>
      <c r="F132" s="885">
        <f t="shared" si="131"/>
        <v>0</v>
      </c>
      <c r="G132" s="1233"/>
      <c r="H132" s="2821"/>
      <c r="I132" s="1233"/>
      <c r="J132" s="2823"/>
      <c r="K132" s="1233"/>
      <c r="L132" s="2821"/>
      <c r="M132" s="1233"/>
      <c r="N132" s="2821"/>
      <c r="O132" s="1293"/>
      <c r="P132" s="877"/>
      <c r="Q132" s="1165"/>
      <c r="R132" s="877"/>
      <c r="S132" s="1165"/>
      <c r="T132" s="2821"/>
      <c r="U132" s="1293"/>
      <c r="V132" s="877"/>
      <c r="W132" s="1165"/>
      <c r="X132" s="877"/>
      <c r="Y132" s="1165"/>
      <c r="Z132" s="877"/>
      <c r="AA132" s="1165"/>
      <c r="AB132" s="877"/>
      <c r="AC132" s="1165"/>
      <c r="AD132" s="877"/>
      <c r="AE132" s="1165"/>
      <c r="AF132" s="877"/>
      <c r="AG132" s="1165"/>
      <c r="AH132" s="877"/>
      <c r="AI132" s="1165"/>
      <c r="AJ132" s="877"/>
      <c r="AK132" s="1165"/>
      <c r="AL132" s="877"/>
      <c r="AM132" s="1165"/>
      <c r="AN132" s="1920"/>
      <c r="AO132" s="878"/>
      <c r="AP132" s="2822"/>
      <c r="AQ132" s="2822"/>
      <c r="AR132" s="2822"/>
      <c r="AS132" s="1992"/>
      <c r="AT132" s="876"/>
      <c r="AU132" s="2486"/>
      <c r="AV132" s="1091"/>
      <c r="AW132" s="1165"/>
      <c r="AX132" s="1939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>
      <c r="A133" s="8368" t="s">
        <v>1748</v>
      </c>
      <c r="B133" s="8369"/>
      <c r="C133" s="8370"/>
      <c r="D133" s="1245">
        <f t="shared" si="111"/>
        <v>0</v>
      </c>
      <c r="E133" s="1477">
        <f t="shared" si="130"/>
        <v>0</v>
      </c>
      <c r="F133" s="885">
        <f t="shared" si="131"/>
        <v>0</v>
      </c>
      <c r="G133" s="1163"/>
      <c r="H133" s="877"/>
      <c r="I133" s="1163"/>
      <c r="J133" s="876"/>
      <c r="K133" s="1163"/>
      <c r="L133" s="877"/>
      <c r="M133" s="1163"/>
      <c r="N133" s="877"/>
      <c r="O133" s="1165"/>
      <c r="P133" s="877"/>
      <c r="Q133" s="1165"/>
      <c r="R133" s="877"/>
      <c r="S133" s="1165"/>
      <c r="T133" s="877"/>
      <c r="U133" s="1165"/>
      <c r="V133" s="877"/>
      <c r="W133" s="1165"/>
      <c r="X133" s="877"/>
      <c r="Y133" s="1165"/>
      <c r="Z133" s="877"/>
      <c r="AA133" s="1165"/>
      <c r="AB133" s="877"/>
      <c r="AC133" s="1165"/>
      <c r="AD133" s="877"/>
      <c r="AE133" s="1165"/>
      <c r="AF133" s="877"/>
      <c r="AG133" s="1165"/>
      <c r="AH133" s="877"/>
      <c r="AI133" s="1165"/>
      <c r="AJ133" s="877"/>
      <c r="AK133" s="1165"/>
      <c r="AL133" s="877"/>
      <c r="AM133" s="1165"/>
      <c r="AN133" s="1920"/>
      <c r="AO133" s="878"/>
      <c r="AP133" s="1992"/>
      <c r="AQ133" s="1992"/>
      <c r="AR133" s="1992"/>
      <c r="AS133" s="1992"/>
      <c r="AT133" s="876"/>
      <c r="AU133" s="2486"/>
      <c r="AV133" s="1091"/>
      <c r="AW133" s="1165"/>
      <c r="AX133" s="1939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>
      <c r="A134" s="8368" t="s">
        <v>1749</v>
      </c>
      <c r="B134" s="8369"/>
      <c r="C134" s="8370"/>
      <c r="D134" s="1245">
        <f t="shared" si="111"/>
        <v>0</v>
      </c>
      <c r="E134" s="1477">
        <f t="shared" si="130"/>
        <v>0</v>
      </c>
      <c r="F134" s="885">
        <f t="shared" si="131"/>
        <v>0</v>
      </c>
      <c r="G134" s="1163"/>
      <c r="H134" s="877"/>
      <c r="I134" s="1163"/>
      <c r="J134" s="876"/>
      <c r="K134" s="1163"/>
      <c r="L134" s="877"/>
      <c r="M134" s="1163"/>
      <c r="N134" s="877"/>
      <c r="O134" s="1165"/>
      <c r="P134" s="877"/>
      <c r="Q134" s="1165"/>
      <c r="R134" s="877"/>
      <c r="S134" s="1165"/>
      <c r="T134" s="877"/>
      <c r="U134" s="1165"/>
      <c r="V134" s="877"/>
      <c r="W134" s="1165"/>
      <c r="X134" s="877"/>
      <c r="Y134" s="1165"/>
      <c r="Z134" s="877"/>
      <c r="AA134" s="1165"/>
      <c r="AB134" s="877"/>
      <c r="AC134" s="1165"/>
      <c r="AD134" s="877"/>
      <c r="AE134" s="1165"/>
      <c r="AF134" s="877"/>
      <c r="AG134" s="1165"/>
      <c r="AH134" s="877"/>
      <c r="AI134" s="1165"/>
      <c r="AJ134" s="877"/>
      <c r="AK134" s="1165"/>
      <c r="AL134" s="877"/>
      <c r="AM134" s="1165"/>
      <c r="AN134" s="1920"/>
      <c r="AO134" s="878"/>
      <c r="AP134" s="1992"/>
      <c r="AQ134" s="1992"/>
      <c r="AR134" s="1992"/>
      <c r="AS134" s="1992"/>
      <c r="AT134" s="876"/>
      <c r="AU134" s="2486"/>
      <c r="AV134" s="1091"/>
      <c r="AW134" s="1165"/>
      <c r="AX134" s="1939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>
      <c r="A135" s="8368" t="s">
        <v>1750</v>
      </c>
      <c r="B135" s="8369"/>
      <c r="C135" s="8370"/>
      <c r="D135" s="1245">
        <f t="shared" si="111"/>
        <v>0</v>
      </c>
      <c r="E135" s="1477">
        <f t="shared" si="130"/>
        <v>0</v>
      </c>
      <c r="F135" s="885">
        <f t="shared" si="131"/>
        <v>0</v>
      </c>
      <c r="G135" s="1170"/>
      <c r="H135" s="1174"/>
      <c r="I135" s="1170"/>
      <c r="J135" s="1173"/>
      <c r="K135" s="1170"/>
      <c r="L135" s="877"/>
      <c r="M135" s="1163"/>
      <c r="N135" s="877"/>
      <c r="O135" s="1165"/>
      <c r="P135" s="877"/>
      <c r="Q135" s="1165"/>
      <c r="R135" s="877"/>
      <c r="S135" s="1165"/>
      <c r="T135" s="877"/>
      <c r="U135" s="1165"/>
      <c r="V135" s="877"/>
      <c r="W135" s="1165"/>
      <c r="X135" s="877"/>
      <c r="Y135" s="1165"/>
      <c r="Z135" s="877"/>
      <c r="AA135" s="1165"/>
      <c r="AB135" s="877"/>
      <c r="AC135" s="1165"/>
      <c r="AD135" s="877"/>
      <c r="AE135" s="1165"/>
      <c r="AF135" s="877"/>
      <c r="AG135" s="1165"/>
      <c r="AH135" s="877"/>
      <c r="AI135" s="1165"/>
      <c r="AJ135" s="877"/>
      <c r="AK135" s="1165"/>
      <c r="AL135" s="877"/>
      <c r="AM135" s="1165"/>
      <c r="AN135" s="1920"/>
      <c r="AO135" s="878"/>
      <c r="AP135" s="1219"/>
      <c r="AQ135" s="1992"/>
      <c r="AR135" s="1992"/>
      <c r="AS135" s="1219"/>
      <c r="AT135" s="876"/>
      <c r="AU135" s="2486"/>
      <c r="AV135" s="1091"/>
      <c r="AW135" s="1165"/>
      <c r="AX135" s="1939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>
      <c r="A136" s="8368" t="s">
        <v>1751</v>
      </c>
      <c r="B136" s="8369"/>
      <c r="C136" s="8370"/>
      <c r="D136" s="1245">
        <f t="shared" si="111"/>
        <v>0</v>
      </c>
      <c r="E136" s="1477">
        <f t="shared" si="130"/>
        <v>0</v>
      </c>
      <c r="F136" s="885">
        <f t="shared" si="131"/>
        <v>0</v>
      </c>
      <c r="G136" s="1170"/>
      <c r="H136" s="1174"/>
      <c r="I136" s="1170"/>
      <c r="J136" s="1173"/>
      <c r="K136" s="1170"/>
      <c r="L136" s="877"/>
      <c r="M136" s="1163"/>
      <c r="N136" s="877"/>
      <c r="O136" s="1165"/>
      <c r="P136" s="877"/>
      <c r="Q136" s="1165"/>
      <c r="R136" s="877"/>
      <c r="S136" s="1165"/>
      <c r="T136" s="877"/>
      <c r="U136" s="1165"/>
      <c r="V136" s="877"/>
      <c r="W136" s="1165"/>
      <c r="X136" s="877"/>
      <c r="Y136" s="1165"/>
      <c r="Z136" s="877"/>
      <c r="AA136" s="1165"/>
      <c r="AB136" s="877"/>
      <c r="AC136" s="1165"/>
      <c r="AD136" s="877"/>
      <c r="AE136" s="1165"/>
      <c r="AF136" s="877"/>
      <c r="AG136" s="1165"/>
      <c r="AH136" s="877"/>
      <c r="AI136" s="1165"/>
      <c r="AJ136" s="877"/>
      <c r="AK136" s="1165"/>
      <c r="AL136" s="877"/>
      <c r="AM136" s="1165"/>
      <c r="AN136" s="1920"/>
      <c r="AO136" s="878"/>
      <c r="AP136" s="1219"/>
      <c r="AQ136" s="1992"/>
      <c r="AR136" s="1992"/>
      <c r="AS136" s="1219"/>
      <c r="AT136" s="876"/>
      <c r="AU136" s="2486"/>
      <c r="AV136" s="1091"/>
      <c r="AW136" s="1165"/>
      <c r="AX136" s="1939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>
      <c r="A137" s="8368" t="s">
        <v>1752</v>
      </c>
      <c r="B137" s="8369"/>
      <c r="C137" s="8370"/>
      <c r="D137" s="1245">
        <f t="shared" si="111"/>
        <v>0</v>
      </c>
      <c r="E137" s="1477">
        <f t="shared" si="130"/>
        <v>0</v>
      </c>
      <c r="F137" s="885">
        <f t="shared" si="131"/>
        <v>0</v>
      </c>
      <c r="G137" s="1170"/>
      <c r="H137" s="1174"/>
      <c r="I137" s="1170"/>
      <c r="J137" s="1173"/>
      <c r="K137" s="1170"/>
      <c r="L137" s="877"/>
      <c r="M137" s="1163"/>
      <c r="N137" s="877"/>
      <c r="O137" s="1165"/>
      <c r="P137" s="877"/>
      <c r="Q137" s="1165"/>
      <c r="R137" s="877"/>
      <c r="S137" s="1165"/>
      <c r="T137" s="877"/>
      <c r="U137" s="1165"/>
      <c r="V137" s="877"/>
      <c r="W137" s="1165"/>
      <c r="X137" s="877"/>
      <c r="Y137" s="1165"/>
      <c r="Z137" s="877"/>
      <c r="AA137" s="1165"/>
      <c r="AB137" s="877"/>
      <c r="AC137" s="1165"/>
      <c r="AD137" s="877"/>
      <c r="AE137" s="1165"/>
      <c r="AF137" s="877"/>
      <c r="AG137" s="1165"/>
      <c r="AH137" s="877"/>
      <c r="AI137" s="1165"/>
      <c r="AJ137" s="877"/>
      <c r="AK137" s="1165"/>
      <c r="AL137" s="877"/>
      <c r="AM137" s="1165"/>
      <c r="AN137" s="1920"/>
      <c r="AO137" s="878"/>
      <c r="AP137" s="1219"/>
      <c r="AQ137" s="1992"/>
      <c r="AR137" s="1992"/>
      <c r="AS137" s="1219"/>
      <c r="AT137" s="876"/>
      <c r="AU137" s="2486"/>
      <c r="AV137" s="1091"/>
      <c r="AW137" s="1165"/>
      <c r="AX137" s="1939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>
      <c r="A138" s="8368" t="s">
        <v>1753</v>
      </c>
      <c r="B138" s="8369"/>
      <c r="C138" s="8370"/>
      <c r="D138" s="1245">
        <f t="shared" si="111"/>
        <v>0</v>
      </c>
      <c r="E138" s="1477">
        <f t="shared" si="130"/>
        <v>0</v>
      </c>
      <c r="F138" s="885">
        <f t="shared" si="131"/>
        <v>0</v>
      </c>
      <c r="G138" s="1170"/>
      <c r="H138" s="1174"/>
      <c r="I138" s="1170"/>
      <c r="J138" s="1173"/>
      <c r="K138" s="1170"/>
      <c r="L138" s="877"/>
      <c r="M138" s="1163"/>
      <c r="N138" s="877"/>
      <c r="O138" s="1165"/>
      <c r="P138" s="877"/>
      <c r="Q138" s="1165"/>
      <c r="R138" s="877"/>
      <c r="S138" s="1165"/>
      <c r="T138" s="877"/>
      <c r="U138" s="1165"/>
      <c r="V138" s="877"/>
      <c r="W138" s="1165"/>
      <c r="X138" s="877"/>
      <c r="Y138" s="1165"/>
      <c r="Z138" s="877"/>
      <c r="AA138" s="1165"/>
      <c r="AB138" s="877"/>
      <c r="AC138" s="1165"/>
      <c r="AD138" s="877"/>
      <c r="AE138" s="1165"/>
      <c r="AF138" s="877"/>
      <c r="AG138" s="1165"/>
      <c r="AH138" s="877"/>
      <c r="AI138" s="1165"/>
      <c r="AJ138" s="877"/>
      <c r="AK138" s="1165"/>
      <c r="AL138" s="877"/>
      <c r="AM138" s="1165"/>
      <c r="AN138" s="1920"/>
      <c r="AO138" s="878"/>
      <c r="AP138" s="1219"/>
      <c r="AQ138" s="1992"/>
      <c r="AR138" s="1992"/>
      <c r="AS138" s="1219"/>
      <c r="AT138" s="876"/>
      <c r="AU138" s="2486"/>
      <c r="AV138" s="1091"/>
      <c r="AW138" s="1165"/>
      <c r="AX138" s="1164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>
      <c r="A139" s="8368" t="s">
        <v>1754</v>
      </c>
      <c r="B139" s="8369"/>
      <c r="C139" s="8370"/>
      <c r="D139" s="1245">
        <f t="shared" si="111"/>
        <v>0</v>
      </c>
      <c r="E139" s="1477">
        <f t="shared" si="130"/>
        <v>0</v>
      </c>
      <c r="F139" s="885">
        <f t="shared" si="131"/>
        <v>0</v>
      </c>
      <c r="G139" s="2824"/>
      <c r="H139" s="1174"/>
      <c r="I139" s="1170"/>
      <c r="J139" s="1173"/>
      <c r="K139" s="1170"/>
      <c r="L139" s="877"/>
      <c r="M139" s="1163"/>
      <c r="N139" s="877"/>
      <c r="O139" s="1165"/>
      <c r="P139" s="877"/>
      <c r="Q139" s="1165"/>
      <c r="R139" s="877"/>
      <c r="S139" s="1165"/>
      <c r="T139" s="877"/>
      <c r="U139" s="1165"/>
      <c r="V139" s="877"/>
      <c r="W139" s="1165"/>
      <c r="X139" s="877"/>
      <c r="Y139" s="1165"/>
      <c r="Z139" s="877"/>
      <c r="AA139" s="1165"/>
      <c r="AB139" s="877"/>
      <c r="AC139" s="1165"/>
      <c r="AD139" s="877"/>
      <c r="AE139" s="1165"/>
      <c r="AF139" s="877"/>
      <c r="AG139" s="1165"/>
      <c r="AH139" s="877"/>
      <c r="AI139" s="1165"/>
      <c r="AJ139" s="877"/>
      <c r="AK139" s="1165"/>
      <c r="AL139" s="877"/>
      <c r="AM139" s="1165"/>
      <c r="AN139" s="1920"/>
      <c r="AO139" s="878"/>
      <c r="AP139" s="1219"/>
      <c r="AQ139" s="1992"/>
      <c r="AR139" s="1992"/>
      <c r="AS139" s="1219"/>
      <c r="AT139" s="876"/>
      <c r="AU139" s="2486"/>
      <c r="AV139" s="1091"/>
      <c r="AW139" s="1165"/>
      <c r="AX139" s="1164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>
      <c r="A140" s="1246" t="s">
        <v>1755</v>
      </c>
      <c r="B140" s="1248"/>
      <c r="C140" s="1247"/>
      <c r="D140" s="1245">
        <f t="shared" si="111"/>
        <v>0</v>
      </c>
      <c r="E140" s="1477">
        <f t="shared" si="130"/>
        <v>0</v>
      </c>
      <c r="F140" s="885">
        <f t="shared" si="131"/>
        <v>0</v>
      </c>
      <c r="G140" s="1170"/>
      <c r="H140" s="1174"/>
      <c r="I140" s="1170"/>
      <c r="J140" s="1173"/>
      <c r="K140" s="1170"/>
      <c r="L140" s="877"/>
      <c r="M140" s="1163"/>
      <c r="N140" s="877"/>
      <c r="O140" s="1165"/>
      <c r="P140" s="877"/>
      <c r="Q140" s="1165"/>
      <c r="R140" s="877"/>
      <c r="S140" s="1165"/>
      <c r="T140" s="877"/>
      <c r="U140" s="1165"/>
      <c r="V140" s="877"/>
      <c r="W140" s="1165"/>
      <c r="X140" s="877"/>
      <c r="Y140" s="1165"/>
      <c r="Z140" s="877"/>
      <c r="AA140" s="1165"/>
      <c r="AB140" s="877"/>
      <c r="AC140" s="1165"/>
      <c r="AD140" s="877"/>
      <c r="AE140" s="1165"/>
      <c r="AF140" s="877"/>
      <c r="AG140" s="1165"/>
      <c r="AH140" s="877"/>
      <c r="AI140" s="1165"/>
      <c r="AJ140" s="877"/>
      <c r="AK140" s="1165"/>
      <c r="AL140" s="877"/>
      <c r="AM140" s="1165"/>
      <c r="AN140" s="1920"/>
      <c r="AO140" s="878"/>
      <c r="AP140" s="1219"/>
      <c r="AQ140" s="1992"/>
      <c r="AR140" s="1992"/>
      <c r="AS140" s="1219"/>
      <c r="AT140" s="876"/>
      <c r="AU140" s="2486"/>
      <c r="AV140" s="1091"/>
      <c r="AW140" s="1165"/>
      <c r="AX140" s="1939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>
      <c r="A141" s="8368" t="s">
        <v>1756</v>
      </c>
      <c r="B141" s="8369"/>
      <c r="C141" s="8370"/>
      <c r="D141" s="1245">
        <f t="shared" si="111"/>
        <v>0</v>
      </c>
      <c r="E141" s="1477">
        <f t="shared" si="130"/>
        <v>0</v>
      </c>
      <c r="F141" s="885">
        <f t="shared" si="131"/>
        <v>0</v>
      </c>
      <c r="G141" s="1233"/>
      <c r="H141" s="2821"/>
      <c r="I141" s="1233"/>
      <c r="J141" s="876"/>
      <c r="K141" s="1163"/>
      <c r="L141" s="877"/>
      <c r="M141" s="1163"/>
      <c r="N141" s="877"/>
      <c r="O141" s="1165"/>
      <c r="P141" s="877"/>
      <c r="Q141" s="1165"/>
      <c r="R141" s="877"/>
      <c r="S141" s="1165"/>
      <c r="T141" s="877"/>
      <c r="U141" s="1165"/>
      <c r="V141" s="877"/>
      <c r="W141" s="1165"/>
      <c r="X141" s="877"/>
      <c r="Y141" s="1165"/>
      <c r="Z141" s="877"/>
      <c r="AA141" s="1165"/>
      <c r="AB141" s="877"/>
      <c r="AC141" s="1165"/>
      <c r="AD141" s="877"/>
      <c r="AE141" s="1165"/>
      <c r="AF141" s="877"/>
      <c r="AG141" s="1165"/>
      <c r="AH141" s="877"/>
      <c r="AI141" s="1165"/>
      <c r="AJ141" s="877"/>
      <c r="AK141" s="1165"/>
      <c r="AL141" s="877"/>
      <c r="AM141" s="1165"/>
      <c r="AN141" s="1920"/>
      <c r="AO141" s="878"/>
      <c r="AP141" s="1992"/>
      <c r="AQ141" s="1992"/>
      <c r="AR141" s="1992"/>
      <c r="AS141" s="1992"/>
      <c r="AT141" s="876"/>
      <c r="AU141" s="2486"/>
      <c r="AV141" s="1091"/>
      <c r="AW141" s="1165"/>
      <c r="AX141" s="1164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>
      <c r="A142" s="8347" t="s">
        <v>1757</v>
      </c>
      <c r="B142" s="8348"/>
      <c r="C142" s="8349"/>
      <c r="D142" s="1243">
        <f>SUM(E142:F142)</f>
        <v>0</v>
      </c>
      <c r="E142" s="1370">
        <f t="shared" si="130"/>
        <v>0</v>
      </c>
      <c r="F142" s="1350">
        <f t="shared" si="131"/>
        <v>0</v>
      </c>
      <c r="G142" s="657"/>
      <c r="H142" s="2825"/>
      <c r="I142" s="657"/>
      <c r="J142" s="2547"/>
      <c r="K142" s="638"/>
      <c r="L142" s="1110"/>
      <c r="M142" s="1179"/>
      <c r="N142" s="1110"/>
      <c r="O142" s="1184"/>
      <c r="P142" s="1110"/>
      <c r="Q142" s="1184"/>
      <c r="R142" s="1110"/>
      <c r="S142" s="1184"/>
      <c r="T142" s="1110"/>
      <c r="U142" s="1184"/>
      <c r="V142" s="1110"/>
      <c r="W142" s="1184"/>
      <c r="X142" s="1110"/>
      <c r="Y142" s="1184"/>
      <c r="Z142" s="1110"/>
      <c r="AA142" s="1184"/>
      <c r="AB142" s="1110"/>
      <c r="AC142" s="1184"/>
      <c r="AD142" s="1110"/>
      <c r="AE142" s="1184"/>
      <c r="AF142" s="1110"/>
      <c r="AG142" s="1184"/>
      <c r="AH142" s="1110"/>
      <c r="AI142" s="1184"/>
      <c r="AJ142" s="1110"/>
      <c r="AK142" s="1184"/>
      <c r="AL142" s="1110"/>
      <c r="AM142" s="1184"/>
      <c r="AN142" s="1215"/>
      <c r="AO142" s="1216"/>
      <c r="AP142" s="1992"/>
      <c r="AQ142" s="1992"/>
      <c r="AR142" s="1992"/>
      <c r="AS142" s="1992"/>
      <c r="AT142" s="876"/>
      <c r="AU142" s="735"/>
      <c r="AV142" s="1103"/>
      <c r="AW142" s="204"/>
      <c r="AX142" s="2048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>
      <c r="A143" s="8276" t="s">
        <v>77</v>
      </c>
      <c r="B143" s="8277"/>
      <c r="C143" s="8287"/>
      <c r="D143" s="2826">
        <f t="shared" si="111"/>
        <v>0</v>
      </c>
      <c r="E143" s="2700">
        <f t="shared" si="130"/>
        <v>0</v>
      </c>
      <c r="F143" s="2827">
        <f>SUM(H143+J143+L143+N143+P143+R143+T143+V143+X143+Z143+AB143+AD143+AF143+AH143+AJ143+AL143+AN143)</f>
        <v>0</v>
      </c>
      <c r="G143" s="2826">
        <f>SUM(G91:G103,G105:G109,G115:G117,G120,G128:G142)</f>
        <v>0</v>
      </c>
      <c r="H143" s="2828">
        <f>SUM(H91:H103,H105:H109,H115:H117,H120,H128:H142)</f>
        <v>0</v>
      </c>
      <c r="I143" s="2826">
        <f>SUM(I91:I103,I105:I109,I115:I117,I120,I128:I142)</f>
        <v>0</v>
      </c>
      <c r="J143" s="2829">
        <f>SUM(J91:J103,J105:J109,J115:J117,J120,J128:J142)</f>
        <v>0</v>
      </c>
      <c r="K143" s="2826">
        <f t="shared" ref="K143:P143" si="133">SUM(K91:K103,K105:K109,K115:K117,K119:K120,K128:K142)</f>
        <v>0</v>
      </c>
      <c r="L143" s="2828">
        <f t="shared" si="133"/>
        <v>0</v>
      </c>
      <c r="M143" s="2672">
        <f t="shared" si="133"/>
        <v>0</v>
      </c>
      <c r="N143" s="2830">
        <f t="shared" si="133"/>
        <v>0</v>
      </c>
      <c r="O143" s="2672">
        <f t="shared" si="133"/>
        <v>0</v>
      </c>
      <c r="P143" s="2830">
        <f t="shared" si="133"/>
        <v>0</v>
      </c>
      <c r="Q143" s="2672">
        <f>SUM(Q91:Q103,Q105:Q117,Q119:Q121,Q126,Q128:Q142)</f>
        <v>0</v>
      </c>
      <c r="R143" s="2831">
        <f>SUM(R91:R103,R105:R117,R119:R121,R126,R128:R142)</f>
        <v>0</v>
      </c>
      <c r="S143" s="2672">
        <f t="shared" ref="S143:X143" si="134">SUM(S91:S103,S105:S121,S126,S128:S142)</f>
        <v>0</v>
      </c>
      <c r="T143" s="2830">
        <f t="shared" si="134"/>
        <v>0</v>
      </c>
      <c r="U143" s="2672">
        <f t="shared" si="134"/>
        <v>0</v>
      </c>
      <c r="V143" s="2830">
        <f t="shared" si="134"/>
        <v>0</v>
      </c>
      <c r="W143" s="2672">
        <f t="shared" si="134"/>
        <v>0</v>
      </c>
      <c r="X143" s="2830">
        <f t="shared" si="134"/>
        <v>0</v>
      </c>
      <c r="Y143" s="2672">
        <f>SUM(Y91:Y142)</f>
        <v>0</v>
      </c>
      <c r="Z143" s="2830">
        <f>SUM(Z91:Z142)</f>
        <v>0</v>
      </c>
      <c r="AA143" s="2672">
        <f t="shared" ref="AA143:AN143" si="135">SUM(AA91:AA104,AA106:AA112,AA114:AA142)</f>
        <v>0</v>
      </c>
      <c r="AB143" s="2830">
        <f t="shared" si="135"/>
        <v>0</v>
      </c>
      <c r="AC143" s="2672">
        <f t="shared" si="135"/>
        <v>0</v>
      </c>
      <c r="AD143" s="2830">
        <f t="shared" si="135"/>
        <v>0</v>
      </c>
      <c r="AE143" s="2672">
        <f t="shared" si="135"/>
        <v>0</v>
      </c>
      <c r="AF143" s="2830">
        <f t="shared" si="135"/>
        <v>0</v>
      </c>
      <c r="AG143" s="2672">
        <f t="shared" si="135"/>
        <v>0</v>
      </c>
      <c r="AH143" s="2830">
        <f t="shared" si="135"/>
        <v>0</v>
      </c>
      <c r="AI143" s="2672">
        <f t="shared" si="135"/>
        <v>0</v>
      </c>
      <c r="AJ143" s="2830">
        <f t="shared" si="135"/>
        <v>0</v>
      </c>
      <c r="AK143" s="2672">
        <f t="shared" si="135"/>
        <v>0</v>
      </c>
      <c r="AL143" s="2830">
        <f t="shared" si="135"/>
        <v>0</v>
      </c>
      <c r="AM143" s="2672">
        <f t="shared" si="135"/>
        <v>0</v>
      </c>
      <c r="AN143" s="2830">
        <f t="shared" si="135"/>
        <v>0</v>
      </c>
      <c r="AO143" s="2832">
        <f>SUM(AO91:AO103,AO105:AO120,AO128:AO142,AO126)</f>
        <v>0</v>
      </c>
      <c r="AP143" s="2673">
        <f>SUM(AP91:AP142)</f>
        <v>0</v>
      </c>
      <c r="AQ143" s="2673">
        <f>SUM(AQ91:AQ142)</f>
        <v>0</v>
      </c>
      <c r="AR143" s="2673">
        <f>SUM(AR91:AR104,AR106:AR112,AR114:AR142)</f>
        <v>0</v>
      </c>
      <c r="AS143" s="2673">
        <f>SUM(AS91:AS142)</f>
        <v>0</v>
      </c>
      <c r="AT143" s="2833">
        <f t="shared" ref="AT143:AW143" si="136">SUM(AT91:AT142)</f>
        <v>0</v>
      </c>
      <c r="AU143" s="2834">
        <f t="shared" si="136"/>
        <v>0</v>
      </c>
      <c r="AV143" s="2835">
        <f t="shared" si="136"/>
        <v>0</v>
      </c>
      <c r="AW143" s="2831">
        <f t="shared" si="136"/>
        <v>0</v>
      </c>
      <c r="AX143" s="2830">
        <f>SUM(AX104,AX116,AX121:AX127,AX138:AX139,AX141:AX142)</f>
        <v>0</v>
      </c>
    </row>
    <row r="144" spans="1:102" ht="18" customHeight="1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8448" t="s">
        <v>1678</v>
      </c>
      <c r="B145" s="8391" t="s">
        <v>1759</v>
      </c>
      <c r="C145" s="8451" t="s">
        <v>1760</v>
      </c>
      <c r="D145" s="8280" t="s">
        <v>1761</v>
      </c>
      <c r="E145" s="8453" t="s">
        <v>1762</v>
      </c>
      <c r="F145" s="8455" t="s">
        <v>1763</v>
      </c>
      <c r="G145" s="8280" t="s">
        <v>1764</v>
      </c>
      <c r="H145" s="8456" t="s">
        <v>1765</v>
      </c>
      <c r="I145" s="7682" t="s">
        <v>1766</v>
      </c>
      <c r="J145" s="8459" t="s">
        <v>1767</v>
      </c>
      <c r="K145" s="8460" t="s">
        <v>1768</v>
      </c>
      <c r="L145" s="8279" t="s">
        <v>1763</v>
      </c>
      <c r="M145" s="8280" t="s">
        <v>1764</v>
      </c>
      <c r="N145" s="7760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660"/>
      <c r="AR145" s="7660"/>
      <c r="AS145" s="7660"/>
      <c r="AT145" s="7660"/>
      <c r="AU145" s="7660"/>
      <c r="AV145" s="7660"/>
      <c r="AW145" s="7660"/>
      <c r="AX145" s="7660"/>
    </row>
    <row r="146" spans="1:50" ht="27" customHeight="1">
      <c r="A146" s="8449"/>
      <c r="B146" s="7663"/>
      <c r="C146" s="8452"/>
      <c r="D146" s="7926"/>
      <c r="E146" s="8454"/>
      <c r="F146" s="7651"/>
      <c r="G146" s="7926"/>
      <c r="H146" s="8457"/>
      <c r="I146" s="7653"/>
      <c r="J146" s="8459"/>
      <c r="K146" s="8460"/>
      <c r="L146" s="7681"/>
      <c r="M146" s="7926"/>
      <c r="N146" s="807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660"/>
      <c r="AR146" s="7660"/>
      <c r="AS146" s="7660"/>
      <c r="AT146" s="7660"/>
      <c r="AU146" s="7660"/>
      <c r="AV146" s="7660"/>
      <c r="AW146" s="7660"/>
      <c r="AX146" s="7660"/>
    </row>
    <row r="147" spans="1:50" ht="22.5" customHeight="1">
      <c r="A147" s="8450"/>
      <c r="B147" s="7241"/>
      <c r="C147" s="7985"/>
      <c r="D147" s="7728"/>
      <c r="E147" s="7770"/>
      <c r="F147" s="7988"/>
      <c r="G147" s="7728"/>
      <c r="H147" s="8458"/>
      <c r="I147" s="7964"/>
      <c r="J147" s="8459"/>
      <c r="K147" s="8460"/>
      <c r="L147" s="7676"/>
      <c r="M147" s="7728"/>
      <c r="N147" s="8076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660"/>
      <c r="AR147" s="7660"/>
      <c r="AS147" s="7660"/>
      <c r="AT147" s="7660"/>
      <c r="AU147" s="7660"/>
      <c r="AV147" s="7660"/>
      <c r="AW147" s="7660"/>
      <c r="AX147" s="7660"/>
    </row>
    <row r="148" spans="1:50" ht="15" customHeight="1">
      <c r="A148" s="2839" t="s">
        <v>1684</v>
      </c>
      <c r="B148" s="2840">
        <f>SUM(C148:E148)</f>
        <v>0</v>
      </c>
      <c r="C148" s="2841"/>
      <c r="D148" s="838"/>
      <c r="E148" s="2842"/>
      <c r="F148" s="1933"/>
      <c r="G148" s="838"/>
      <c r="H148" s="2843"/>
      <c r="I148" s="2279">
        <f>SUM(J148:K148)</f>
        <v>0</v>
      </c>
      <c r="J148" s="2844"/>
      <c r="K148" s="2842"/>
      <c r="L148" s="887"/>
      <c r="M148" s="838"/>
      <c r="N148" s="2845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>
      <c r="A149" s="2839" t="s">
        <v>1714</v>
      </c>
      <c r="B149" s="2546">
        <f t="shared" ref="B149:B157" si="137">SUM(C149:E149)</f>
        <v>0</v>
      </c>
      <c r="C149" s="2846"/>
      <c r="D149" s="2822"/>
      <c r="E149" s="2847"/>
      <c r="F149" s="1293"/>
      <c r="G149" s="2822"/>
      <c r="H149" s="2848"/>
      <c r="I149" s="2279">
        <f t="shared" ref="I149:I156" si="138">SUM(J149:K149)</f>
        <v>0</v>
      </c>
      <c r="J149" s="1233"/>
      <c r="K149" s="2847"/>
      <c r="L149" s="879"/>
      <c r="M149" s="2822"/>
      <c r="N149" s="1387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>
      <c r="A150" s="2839" t="s">
        <v>1688</v>
      </c>
      <c r="B150" s="2546">
        <f t="shared" si="137"/>
        <v>0</v>
      </c>
      <c r="C150" s="2849"/>
      <c r="D150" s="2822"/>
      <c r="E150" s="2847"/>
      <c r="F150" s="1293"/>
      <c r="G150" s="2822"/>
      <c r="H150" s="2848"/>
      <c r="I150" s="2279">
        <f t="shared" si="138"/>
        <v>0</v>
      </c>
      <c r="J150" s="1233"/>
      <c r="K150" s="2847"/>
      <c r="L150" s="879"/>
      <c r="M150" s="2822"/>
      <c r="N150" s="1387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>
      <c r="A151" s="2839" t="s">
        <v>1689</v>
      </c>
      <c r="B151" s="2546">
        <f t="shared" si="137"/>
        <v>0</v>
      </c>
      <c r="C151" s="2846"/>
      <c r="D151" s="2822"/>
      <c r="E151" s="2847"/>
      <c r="F151" s="1933"/>
      <c r="G151" s="2822"/>
      <c r="H151" s="2848"/>
      <c r="I151" s="2279">
        <f t="shared" si="138"/>
        <v>0</v>
      </c>
      <c r="J151" s="1233"/>
      <c r="K151" s="2847"/>
      <c r="L151" s="887"/>
      <c r="M151" s="2822"/>
      <c r="N151" s="1387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>
      <c r="A152" s="2839" t="s">
        <v>1769</v>
      </c>
      <c r="B152" s="2546">
        <f t="shared" si="137"/>
        <v>0</v>
      </c>
      <c r="C152" s="2849"/>
      <c r="D152" s="2822"/>
      <c r="E152" s="2847"/>
      <c r="F152" s="1933"/>
      <c r="G152" s="2822"/>
      <c r="H152" s="2848"/>
      <c r="I152" s="2279">
        <f t="shared" si="138"/>
        <v>0</v>
      </c>
      <c r="J152" s="1233"/>
      <c r="K152" s="2847"/>
      <c r="L152" s="887"/>
      <c r="M152" s="2822"/>
      <c r="N152" s="1387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>
      <c r="A153" s="2839" t="s">
        <v>1691</v>
      </c>
      <c r="B153" s="2546">
        <f t="shared" si="137"/>
        <v>0</v>
      </c>
      <c r="C153" s="2846"/>
      <c r="D153" s="2822"/>
      <c r="E153" s="2847"/>
      <c r="F153" s="1293"/>
      <c r="G153" s="2822"/>
      <c r="H153" s="2848"/>
      <c r="I153" s="2279">
        <f t="shared" si="138"/>
        <v>0</v>
      </c>
      <c r="J153" s="1233"/>
      <c r="K153" s="2847"/>
      <c r="L153" s="879"/>
      <c r="M153" s="2822"/>
      <c r="N153" s="1387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>
      <c r="A154" s="2839" t="s">
        <v>1692</v>
      </c>
      <c r="B154" s="2546">
        <f t="shared" si="137"/>
        <v>0</v>
      </c>
      <c r="C154" s="2846"/>
      <c r="D154" s="2822"/>
      <c r="E154" s="2847"/>
      <c r="F154" s="1933"/>
      <c r="G154" s="2822"/>
      <c r="H154" s="2848"/>
      <c r="I154" s="2279">
        <f t="shared" si="138"/>
        <v>0</v>
      </c>
      <c r="J154" s="1233"/>
      <c r="K154" s="2847"/>
      <c r="L154" s="887"/>
      <c r="M154" s="2822"/>
      <c r="N154" s="1387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>
      <c r="A155" s="2839" t="s">
        <v>1693</v>
      </c>
      <c r="B155" s="2546">
        <f t="shared" si="137"/>
        <v>0</v>
      </c>
      <c r="C155" s="2846"/>
      <c r="D155" s="2822"/>
      <c r="E155" s="2847"/>
      <c r="F155" s="1293"/>
      <c r="G155" s="2822"/>
      <c r="H155" s="2848"/>
      <c r="I155" s="2279">
        <f t="shared" si="138"/>
        <v>0</v>
      </c>
      <c r="J155" s="1233"/>
      <c r="K155" s="2847"/>
      <c r="L155" s="879"/>
      <c r="M155" s="2822"/>
      <c r="N155" s="1387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>
      <c r="A156" s="2850" t="s">
        <v>1694</v>
      </c>
      <c r="B156" s="2546">
        <f t="shared" si="137"/>
        <v>0</v>
      </c>
      <c r="C156" s="2846"/>
      <c r="D156" s="2822"/>
      <c r="E156" s="2847"/>
      <c r="F156" s="1933"/>
      <c r="G156" s="2822"/>
      <c r="H156" s="2848"/>
      <c r="I156" s="2279">
        <f t="shared" si="138"/>
        <v>0</v>
      </c>
      <c r="J156" s="1233"/>
      <c r="K156" s="2847"/>
      <c r="L156" s="887"/>
      <c r="M156" s="2822"/>
      <c r="N156" s="1387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>
      <c r="A157" s="2839" t="s">
        <v>1695</v>
      </c>
      <c r="B157" s="1345">
        <f t="shared" si="137"/>
        <v>0</v>
      </c>
      <c r="C157" s="2851"/>
      <c r="D157" s="2852"/>
      <c r="E157" s="2853"/>
      <c r="F157" s="1293"/>
      <c r="G157" s="2852"/>
      <c r="H157" s="2854"/>
      <c r="I157" s="2279">
        <f>SUM(J157:K157)</f>
        <v>0</v>
      </c>
      <c r="J157" s="1236"/>
      <c r="K157" s="2855"/>
      <c r="L157" s="879"/>
      <c r="M157" s="2852"/>
      <c r="N157" s="1387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>
      <c r="A158" s="2693" t="s">
        <v>77</v>
      </c>
      <c r="B158" s="2856">
        <f>SUM(B148:B157)</f>
        <v>0</v>
      </c>
      <c r="C158" s="2739">
        <f>SUM(C148:C157)</f>
        <v>0</v>
      </c>
      <c r="D158" s="2740">
        <f>SUM(D148:D157)</f>
        <v>0</v>
      </c>
      <c r="E158" s="2779">
        <f>SUM(E148:E157)</f>
        <v>0</v>
      </c>
      <c r="F158" s="2778">
        <f>SUM(F149,F150,F153,F155,F157)</f>
        <v>0</v>
      </c>
      <c r="G158" s="2740">
        <f>SUM(G148:G157)</f>
        <v>0</v>
      </c>
      <c r="H158" s="2792">
        <f>SUM(H148:H157)</f>
        <v>0</v>
      </c>
      <c r="I158" s="2741">
        <f>SUM(I148:I157)</f>
        <v>0</v>
      </c>
      <c r="J158" s="2739">
        <f>SUM(J148:J157)</f>
        <v>0</v>
      </c>
      <c r="K158" s="2779">
        <f>SUM(K148:K157)</f>
        <v>0</v>
      </c>
      <c r="L158" s="2780" cm="1">
        <f t="array" ref="L158">SUM(L149:L150+L153+L155+L157)</f>
        <v>0</v>
      </c>
      <c r="M158" s="2740">
        <f>SUM(M148:M157)</f>
        <v>0</v>
      </c>
      <c r="N158" s="2741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8377" t="s">
        <v>1771</v>
      </c>
      <c r="B160" s="8378"/>
      <c r="C160" s="8292"/>
      <c r="D160" s="8324" t="s">
        <v>77</v>
      </c>
      <c r="E160" s="7658"/>
      <c r="F160" s="7682"/>
      <c r="G160" s="8276" t="s">
        <v>1772</v>
      </c>
      <c r="H160" s="8277"/>
      <c r="I160" s="8277"/>
      <c r="J160" s="8277"/>
      <c r="K160" s="8277"/>
      <c r="L160" s="8277"/>
      <c r="M160" s="8277"/>
      <c r="N160" s="8277"/>
      <c r="O160" s="8277"/>
      <c r="P160" s="8277"/>
      <c r="Q160" s="8277"/>
      <c r="R160" s="8277"/>
      <c r="S160" s="8277"/>
      <c r="T160" s="8277"/>
      <c r="U160" s="8277"/>
      <c r="V160" s="8277"/>
      <c r="W160" s="8277"/>
      <c r="X160" s="8277"/>
      <c r="Y160" s="8277"/>
      <c r="Z160" s="8277"/>
      <c r="AA160" s="8277"/>
      <c r="AB160" s="8277"/>
      <c r="AC160" s="8277"/>
      <c r="AD160" s="8277"/>
      <c r="AE160" s="8277"/>
      <c r="AF160" s="8277"/>
      <c r="AG160" s="8277"/>
      <c r="AH160" s="8277"/>
      <c r="AI160" s="8277"/>
      <c r="AJ160" s="8277"/>
      <c r="AK160" s="8277"/>
      <c r="AL160" s="8277"/>
      <c r="AM160" s="8277"/>
      <c r="AN160" s="8277"/>
      <c r="AO160" s="8277"/>
      <c r="AP160" s="8278"/>
      <c r="AQ160" s="8392" t="s">
        <v>1704</v>
      </c>
      <c r="AR160" s="8388" t="s">
        <v>460</v>
      </c>
      <c r="AS160" s="8387" t="s">
        <v>1616</v>
      </c>
      <c r="AT160" s="8388" t="s">
        <v>1636</v>
      </c>
      <c r="AU160" s="8389" t="s">
        <v>1708</v>
      </c>
      <c r="AV160" s="8390" t="s">
        <v>34</v>
      </c>
      <c r="AW160" s="8461" t="s">
        <v>35</v>
      </c>
      <c r="AX160" s="8439" t="s">
        <v>37</v>
      </c>
    </row>
    <row r="161" spans="1:100" ht="18" customHeight="1">
      <c r="A161" s="8379"/>
      <c r="B161" s="8380"/>
      <c r="C161" s="8381"/>
      <c r="D161" s="8354"/>
      <c r="E161" s="7963"/>
      <c r="F161" s="7964"/>
      <c r="G161" s="8285" t="s">
        <v>479</v>
      </c>
      <c r="H161" s="8286"/>
      <c r="I161" s="8276" t="s">
        <v>385</v>
      </c>
      <c r="J161" s="8287"/>
      <c r="K161" s="8277" t="s">
        <v>386</v>
      </c>
      <c r="L161" s="8287"/>
      <c r="M161" s="8276" t="s">
        <v>1619</v>
      </c>
      <c r="N161" s="8287"/>
      <c r="O161" s="8276" t="s">
        <v>388</v>
      </c>
      <c r="P161" s="8287"/>
      <c r="Q161" s="8276" t="s">
        <v>389</v>
      </c>
      <c r="R161" s="8287"/>
      <c r="S161" s="8276" t="s">
        <v>390</v>
      </c>
      <c r="T161" s="8287"/>
      <c r="U161" s="8276" t="s">
        <v>391</v>
      </c>
      <c r="V161" s="8287"/>
      <c r="W161" s="8276" t="s">
        <v>1620</v>
      </c>
      <c r="X161" s="8287"/>
      <c r="Y161" s="8276" t="s">
        <v>308</v>
      </c>
      <c r="Z161" s="8289"/>
      <c r="AA161" s="8276" t="s">
        <v>309</v>
      </c>
      <c r="AB161" s="8289"/>
      <c r="AC161" s="8276" t="s">
        <v>1621</v>
      </c>
      <c r="AD161" s="8289"/>
      <c r="AE161" s="8276" t="s">
        <v>1622</v>
      </c>
      <c r="AF161" s="8289"/>
      <c r="AG161" s="8276" t="s">
        <v>1623</v>
      </c>
      <c r="AH161" s="8289"/>
      <c r="AI161" s="8276" t="s">
        <v>1624</v>
      </c>
      <c r="AJ161" s="8289"/>
      <c r="AK161" s="8276" t="s">
        <v>1625</v>
      </c>
      <c r="AL161" s="8289"/>
      <c r="AM161" s="8276" t="s">
        <v>1626</v>
      </c>
      <c r="AN161" s="8289"/>
      <c r="AO161" s="8276" t="s">
        <v>950</v>
      </c>
      <c r="AP161" s="8288"/>
      <c r="AQ161" s="8392"/>
      <c r="AR161" s="8388"/>
      <c r="AS161" s="8387"/>
      <c r="AT161" s="8388"/>
      <c r="AU161" s="8389"/>
      <c r="AV161" s="8390"/>
      <c r="AW161" s="8461"/>
      <c r="AX161" s="8439"/>
    </row>
    <row r="162" spans="1:100" ht="36.75" customHeight="1">
      <c r="A162" s="8382"/>
      <c r="B162" s="8383"/>
      <c r="C162" s="8293"/>
      <c r="D162" s="2688" t="s">
        <v>1773</v>
      </c>
      <c r="E162" s="2670" t="s">
        <v>58</v>
      </c>
      <c r="F162" s="2669" t="s">
        <v>59</v>
      </c>
      <c r="G162" s="2688" t="s">
        <v>58</v>
      </c>
      <c r="H162" s="2669" t="s">
        <v>59</v>
      </c>
      <c r="I162" s="2688" t="s">
        <v>58</v>
      </c>
      <c r="J162" s="2669" t="s">
        <v>59</v>
      </c>
      <c r="K162" s="2688" t="s">
        <v>58</v>
      </c>
      <c r="L162" s="2669" t="s">
        <v>59</v>
      </c>
      <c r="M162" s="2688" t="s">
        <v>58</v>
      </c>
      <c r="N162" s="2669" t="s">
        <v>59</v>
      </c>
      <c r="O162" s="2688" t="s">
        <v>58</v>
      </c>
      <c r="P162" s="2669" t="s">
        <v>59</v>
      </c>
      <c r="Q162" s="2688" t="s">
        <v>58</v>
      </c>
      <c r="R162" s="2669" t="s">
        <v>59</v>
      </c>
      <c r="S162" s="2688" t="s">
        <v>58</v>
      </c>
      <c r="T162" s="2669" t="s">
        <v>59</v>
      </c>
      <c r="U162" s="2688" t="s">
        <v>58</v>
      </c>
      <c r="V162" s="2669" t="s">
        <v>59</v>
      </c>
      <c r="W162" s="2688" t="s">
        <v>58</v>
      </c>
      <c r="X162" s="2669" t="s">
        <v>59</v>
      </c>
      <c r="Y162" s="2688" t="s">
        <v>58</v>
      </c>
      <c r="Z162" s="2669" t="s">
        <v>59</v>
      </c>
      <c r="AA162" s="2688" t="s">
        <v>58</v>
      </c>
      <c r="AB162" s="2669" t="s">
        <v>59</v>
      </c>
      <c r="AC162" s="2688" t="s">
        <v>58</v>
      </c>
      <c r="AD162" s="2669" t="s">
        <v>59</v>
      </c>
      <c r="AE162" s="2688" t="s">
        <v>58</v>
      </c>
      <c r="AF162" s="2669" t="s">
        <v>59</v>
      </c>
      <c r="AG162" s="2688" t="s">
        <v>58</v>
      </c>
      <c r="AH162" s="2669" t="s">
        <v>59</v>
      </c>
      <c r="AI162" s="2688" t="s">
        <v>58</v>
      </c>
      <c r="AJ162" s="2669" t="s">
        <v>59</v>
      </c>
      <c r="AK162" s="2688" t="s">
        <v>58</v>
      </c>
      <c r="AL162" s="2669" t="s">
        <v>59</v>
      </c>
      <c r="AM162" s="2688" t="s">
        <v>58</v>
      </c>
      <c r="AN162" s="2669" t="s">
        <v>59</v>
      </c>
      <c r="AO162" s="2688" t="s">
        <v>58</v>
      </c>
      <c r="AP162" s="2674" t="s">
        <v>59</v>
      </c>
      <c r="AQ162" s="8392"/>
      <c r="AR162" s="8388"/>
      <c r="AS162" s="8387"/>
      <c r="AT162" s="8388"/>
      <c r="AU162" s="8389"/>
      <c r="AV162" s="8390"/>
      <c r="AW162" s="8461"/>
      <c r="AX162" s="8439"/>
    </row>
    <row r="163" spans="1:100" ht="15" customHeight="1">
      <c r="A163" s="8384" t="s">
        <v>1774</v>
      </c>
      <c r="B163" s="8385"/>
      <c r="C163" s="8386"/>
      <c r="D163" s="2366">
        <f>E163+F163</f>
        <v>0</v>
      </c>
      <c r="E163" s="2366">
        <f>SUM(G163+I163+K163+M163+O163+Q163+S163+U163+W163+Y163+AA163+AC163+AE163+AG163+AI163+AK163+AM163+AO163)</f>
        <v>0</v>
      </c>
      <c r="F163" s="2696">
        <f>SUM(H163+J163+L163+N163+P163+R163+T163+V163+X163+Z163+AB163+AD163+AF163+AH163+AJ163+AL163+AN163+AP163)</f>
        <v>0</v>
      </c>
      <c r="G163" s="2257"/>
      <c r="H163" s="2328"/>
      <c r="I163" s="2258"/>
      <c r="J163" s="2328"/>
      <c r="K163" s="2258"/>
      <c r="L163" s="2328"/>
      <c r="M163" s="2258"/>
      <c r="N163" s="2328"/>
      <c r="O163" s="827"/>
      <c r="P163" s="2328"/>
      <c r="Q163" s="827"/>
      <c r="R163" s="2328"/>
      <c r="S163" s="827"/>
      <c r="T163" s="2328"/>
      <c r="U163" s="2258"/>
      <c r="V163" s="2328"/>
      <c r="W163" s="2258"/>
      <c r="X163" s="2328"/>
      <c r="Y163" s="2258"/>
      <c r="Z163" s="2328"/>
      <c r="AA163" s="2258"/>
      <c r="AB163" s="2328"/>
      <c r="AC163" s="2258"/>
      <c r="AD163" s="2328"/>
      <c r="AE163" s="2258"/>
      <c r="AF163" s="2328"/>
      <c r="AG163" s="2258"/>
      <c r="AH163" s="2328"/>
      <c r="AI163" s="2258"/>
      <c r="AJ163" s="2328"/>
      <c r="AK163" s="2258"/>
      <c r="AL163" s="2328"/>
      <c r="AM163" s="2258"/>
      <c r="AN163" s="2328"/>
      <c r="AO163" s="2258"/>
      <c r="AP163" s="1931"/>
      <c r="AQ163" s="5201"/>
      <c r="AR163" s="1955"/>
      <c r="AS163" s="36"/>
      <c r="AT163" s="1955"/>
      <c r="AU163" s="36"/>
      <c r="AV163" s="5269"/>
      <c r="AW163" s="1955"/>
      <c r="AX163" s="1177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>
      <c r="A164" s="8368" t="s">
        <v>1775</v>
      </c>
      <c r="B164" s="8369"/>
      <c r="C164" s="8370"/>
      <c r="D164" s="1477">
        <f t="shared" ref="D164:D173" si="147">E164+F164</f>
        <v>0</v>
      </c>
      <c r="E164" s="1477">
        <f t="shared" ref="E164:E173" si="148">SUM(G164+I164+K164+M164+O164+Q164+S164+U164+W164+Y164+AA164+AC164+AE164+AG164+AI164+AK164+AM164+AO164)</f>
        <v>0</v>
      </c>
      <c r="F164" s="885">
        <f t="shared" ref="F164:F173" si="149">SUM(H164+J164+L164+N164+P164+R164+T164+V164+X164+Z164+AB164+AD164+AF164+AH164+AJ164+AL164+AN164+AP164)</f>
        <v>0</v>
      </c>
      <c r="G164" s="1163"/>
      <c r="H164" s="877"/>
      <c r="I164" s="1165"/>
      <c r="J164" s="877"/>
      <c r="K164" s="1165"/>
      <c r="L164" s="877"/>
      <c r="M164" s="1165"/>
      <c r="N164" s="877"/>
      <c r="O164" s="1992"/>
      <c r="P164" s="877"/>
      <c r="Q164" s="1992"/>
      <c r="R164" s="877"/>
      <c r="S164" s="1992"/>
      <c r="T164" s="877"/>
      <c r="U164" s="1165"/>
      <c r="V164" s="877"/>
      <c r="W164" s="1165"/>
      <c r="X164" s="877"/>
      <c r="Y164" s="1165"/>
      <c r="Z164" s="877"/>
      <c r="AA164" s="1165"/>
      <c r="AB164" s="877"/>
      <c r="AC164" s="1165"/>
      <c r="AD164" s="877"/>
      <c r="AE164" s="1165"/>
      <c r="AF164" s="877"/>
      <c r="AG164" s="1165"/>
      <c r="AH164" s="877"/>
      <c r="AI164" s="1165"/>
      <c r="AJ164" s="877"/>
      <c r="AK164" s="1165"/>
      <c r="AL164" s="877"/>
      <c r="AM164" s="1165"/>
      <c r="AN164" s="877"/>
      <c r="AO164" s="1165"/>
      <c r="AP164" s="1920"/>
      <c r="AQ164" s="5203"/>
      <c r="AR164" s="1955"/>
      <c r="AS164" s="36"/>
      <c r="AT164" s="1955"/>
      <c r="AU164" s="36"/>
      <c r="AV164" s="5269"/>
      <c r="AW164" s="1955"/>
      <c r="AX164" s="1177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>
      <c r="A165" s="7818" t="s">
        <v>1776</v>
      </c>
      <c r="B165" s="8307"/>
      <c r="C165" s="7819"/>
      <c r="D165" s="1477">
        <f t="shared" si="147"/>
        <v>0</v>
      </c>
      <c r="E165" s="1477">
        <f t="shared" si="148"/>
        <v>0</v>
      </c>
      <c r="F165" s="885">
        <f t="shared" si="149"/>
        <v>0</v>
      </c>
      <c r="G165" s="1163"/>
      <c r="H165" s="877"/>
      <c r="I165" s="1165"/>
      <c r="J165" s="877"/>
      <c r="K165" s="1165"/>
      <c r="L165" s="877"/>
      <c r="M165" s="1165"/>
      <c r="N165" s="877"/>
      <c r="O165" s="1992"/>
      <c r="P165" s="877"/>
      <c r="Q165" s="1992"/>
      <c r="R165" s="877"/>
      <c r="S165" s="1992"/>
      <c r="T165" s="877"/>
      <c r="U165" s="1165"/>
      <c r="V165" s="877"/>
      <c r="W165" s="1165"/>
      <c r="X165" s="877"/>
      <c r="Y165" s="1165"/>
      <c r="Z165" s="877"/>
      <c r="AA165" s="1165"/>
      <c r="AB165" s="877"/>
      <c r="AC165" s="1165"/>
      <c r="AD165" s="877"/>
      <c r="AE165" s="1165"/>
      <c r="AF165" s="877"/>
      <c r="AG165" s="1165"/>
      <c r="AH165" s="877"/>
      <c r="AI165" s="1165"/>
      <c r="AJ165" s="877"/>
      <c r="AK165" s="1165"/>
      <c r="AL165" s="877"/>
      <c r="AM165" s="1165"/>
      <c r="AN165" s="877"/>
      <c r="AO165" s="1165"/>
      <c r="AP165" s="1920"/>
      <c r="AQ165" s="5203"/>
      <c r="AR165" s="1955"/>
      <c r="AS165" s="36"/>
      <c r="AT165" s="1955"/>
      <c r="AU165" s="36"/>
      <c r="AV165" s="5269"/>
      <c r="AW165" s="1955"/>
      <c r="AX165" s="1177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>
      <c r="A166" s="8321" t="s">
        <v>1777</v>
      </c>
      <c r="B166" s="8322"/>
      <c r="C166" s="8323"/>
      <c r="D166" s="1477">
        <f t="shared" si="147"/>
        <v>0</v>
      </c>
      <c r="E166" s="1477">
        <f t="shared" si="148"/>
        <v>0</v>
      </c>
      <c r="F166" s="885">
        <f t="shared" si="149"/>
        <v>0</v>
      </c>
      <c r="G166" s="1163"/>
      <c r="H166" s="877"/>
      <c r="I166" s="1165"/>
      <c r="J166" s="877"/>
      <c r="K166" s="1165"/>
      <c r="L166" s="877"/>
      <c r="M166" s="1165"/>
      <c r="N166" s="877"/>
      <c r="O166" s="1992"/>
      <c r="P166" s="877"/>
      <c r="Q166" s="1992"/>
      <c r="R166" s="877"/>
      <c r="S166" s="1992"/>
      <c r="T166" s="877"/>
      <c r="U166" s="1165"/>
      <c r="V166" s="877"/>
      <c r="W166" s="1165"/>
      <c r="X166" s="877"/>
      <c r="Y166" s="1165"/>
      <c r="Z166" s="877"/>
      <c r="AA166" s="1165"/>
      <c r="AB166" s="877"/>
      <c r="AC166" s="1165"/>
      <c r="AD166" s="877"/>
      <c r="AE166" s="1165"/>
      <c r="AF166" s="877"/>
      <c r="AG166" s="1165"/>
      <c r="AH166" s="877"/>
      <c r="AI166" s="1165"/>
      <c r="AJ166" s="877"/>
      <c r="AK166" s="1165"/>
      <c r="AL166" s="877"/>
      <c r="AM166" s="1165"/>
      <c r="AN166" s="877"/>
      <c r="AO166" s="1165"/>
      <c r="AP166" s="1920"/>
      <c r="AQ166" s="5203"/>
      <c r="AR166" s="1955"/>
      <c r="AS166" s="36"/>
      <c r="AT166" s="1955"/>
      <c r="AU166" s="36"/>
      <c r="AV166" s="5269"/>
      <c r="AW166" s="1955"/>
      <c r="AX166" s="1177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>
      <c r="A167" s="8321" t="s">
        <v>1778</v>
      </c>
      <c r="B167" s="8322"/>
      <c r="C167" s="8323"/>
      <c r="D167" s="1477">
        <f t="shared" si="147"/>
        <v>0</v>
      </c>
      <c r="E167" s="1477">
        <f t="shared" si="148"/>
        <v>0</v>
      </c>
      <c r="F167" s="885">
        <f t="shared" si="149"/>
        <v>0</v>
      </c>
      <c r="G167" s="1163"/>
      <c r="H167" s="877"/>
      <c r="I167" s="1165"/>
      <c r="J167" s="877"/>
      <c r="K167" s="1165"/>
      <c r="L167" s="877"/>
      <c r="M167" s="1165"/>
      <c r="N167" s="877"/>
      <c r="O167" s="1992"/>
      <c r="P167" s="877"/>
      <c r="Q167" s="1992"/>
      <c r="R167" s="877"/>
      <c r="S167" s="1992"/>
      <c r="T167" s="877"/>
      <c r="U167" s="1165"/>
      <c r="V167" s="877"/>
      <c r="W167" s="1165"/>
      <c r="X167" s="877"/>
      <c r="Y167" s="1165"/>
      <c r="Z167" s="877"/>
      <c r="AA167" s="1165"/>
      <c r="AB167" s="877"/>
      <c r="AC167" s="1165"/>
      <c r="AD167" s="877"/>
      <c r="AE167" s="1165"/>
      <c r="AF167" s="877"/>
      <c r="AG167" s="1165"/>
      <c r="AH167" s="877"/>
      <c r="AI167" s="1165"/>
      <c r="AJ167" s="877"/>
      <c r="AK167" s="1165"/>
      <c r="AL167" s="877"/>
      <c r="AM167" s="1165"/>
      <c r="AN167" s="877"/>
      <c r="AO167" s="1165"/>
      <c r="AP167" s="1920"/>
      <c r="AQ167" s="5203"/>
      <c r="AR167" s="1955"/>
      <c r="AS167" s="36"/>
      <c r="AT167" s="1955"/>
      <c r="AU167" s="36"/>
      <c r="AV167" s="5269"/>
      <c r="AW167" s="1955"/>
      <c r="AX167" s="1177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>
      <c r="A168" s="8321" t="s">
        <v>1779</v>
      </c>
      <c r="B168" s="8322"/>
      <c r="C168" s="8323"/>
      <c r="D168" s="1477">
        <f t="shared" si="147"/>
        <v>0</v>
      </c>
      <c r="E168" s="1477">
        <f t="shared" si="148"/>
        <v>0</v>
      </c>
      <c r="F168" s="885">
        <f t="shared" si="149"/>
        <v>0</v>
      </c>
      <c r="G168" s="1163"/>
      <c r="H168" s="877"/>
      <c r="I168" s="1165"/>
      <c r="J168" s="877"/>
      <c r="K168" s="1165"/>
      <c r="L168" s="877"/>
      <c r="M168" s="1165"/>
      <c r="N168" s="877"/>
      <c r="O168" s="1992"/>
      <c r="P168" s="877"/>
      <c r="Q168" s="1992"/>
      <c r="R168" s="877"/>
      <c r="S168" s="1992"/>
      <c r="T168" s="877"/>
      <c r="U168" s="1165"/>
      <c r="V168" s="877"/>
      <c r="W168" s="1165"/>
      <c r="X168" s="877"/>
      <c r="Y168" s="1165"/>
      <c r="Z168" s="877"/>
      <c r="AA168" s="1165"/>
      <c r="AB168" s="877"/>
      <c r="AC168" s="1165"/>
      <c r="AD168" s="877"/>
      <c r="AE168" s="1165"/>
      <c r="AF168" s="877"/>
      <c r="AG168" s="1165"/>
      <c r="AH168" s="877"/>
      <c r="AI168" s="1165"/>
      <c r="AJ168" s="877"/>
      <c r="AK168" s="1165"/>
      <c r="AL168" s="877"/>
      <c r="AM168" s="1165"/>
      <c r="AN168" s="877"/>
      <c r="AO168" s="1165"/>
      <c r="AP168" s="1920"/>
      <c r="AQ168" s="5203"/>
      <c r="AR168" s="1955"/>
      <c r="AS168" s="36"/>
      <c r="AT168" s="1955"/>
      <c r="AU168" s="36"/>
      <c r="AV168" s="5269"/>
      <c r="AW168" s="1955"/>
      <c r="AX168" s="1177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>
      <c r="A169" s="8321" t="s">
        <v>1780</v>
      </c>
      <c r="B169" s="8322"/>
      <c r="C169" s="8323"/>
      <c r="D169" s="1477">
        <f t="shared" si="147"/>
        <v>0</v>
      </c>
      <c r="E169" s="1477">
        <f t="shared" si="148"/>
        <v>0</v>
      </c>
      <c r="F169" s="885">
        <f t="shared" si="149"/>
        <v>0</v>
      </c>
      <c r="G169" s="1163"/>
      <c r="H169" s="877"/>
      <c r="I169" s="1165"/>
      <c r="J169" s="877"/>
      <c r="K169" s="1165"/>
      <c r="L169" s="877"/>
      <c r="M169" s="1165"/>
      <c r="N169" s="877"/>
      <c r="O169" s="1992"/>
      <c r="P169" s="877"/>
      <c r="Q169" s="1992"/>
      <c r="R169" s="877"/>
      <c r="S169" s="1992"/>
      <c r="T169" s="877"/>
      <c r="U169" s="1165"/>
      <c r="V169" s="877"/>
      <c r="W169" s="1165"/>
      <c r="X169" s="877"/>
      <c r="Y169" s="1165"/>
      <c r="Z169" s="877"/>
      <c r="AA169" s="1165"/>
      <c r="AB169" s="877"/>
      <c r="AC169" s="1165"/>
      <c r="AD169" s="877"/>
      <c r="AE169" s="1165"/>
      <c r="AF169" s="877"/>
      <c r="AG169" s="1165"/>
      <c r="AH169" s="877"/>
      <c r="AI169" s="1165"/>
      <c r="AJ169" s="877"/>
      <c r="AK169" s="1165"/>
      <c r="AL169" s="877"/>
      <c r="AM169" s="1165"/>
      <c r="AN169" s="877"/>
      <c r="AO169" s="1165"/>
      <c r="AP169" s="1920"/>
      <c r="AQ169" s="5203"/>
      <c r="AR169" s="1955"/>
      <c r="AS169" s="36"/>
      <c r="AT169" s="1955"/>
      <c r="AU169" s="36"/>
      <c r="AV169" s="5269"/>
      <c r="AW169" s="1955"/>
      <c r="AX169" s="1177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>
      <c r="A170" s="8321" t="s">
        <v>1781</v>
      </c>
      <c r="B170" s="8322"/>
      <c r="C170" s="1254"/>
      <c r="D170" s="1477">
        <f t="shared" si="147"/>
        <v>0</v>
      </c>
      <c r="E170" s="1477">
        <f t="shared" si="148"/>
        <v>0</v>
      </c>
      <c r="F170" s="885">
        <f t="shared" si="149"/>
        <v>0</v>
      </c>
      <c r="G170" s="1163"/>
      <c r="H170" s="877"/>
      <c r="I170" s="1165"/>
      <c r="J170" s="877"/>
      <c r="K170" s="1165"/>
      <c r="L170" s="877"/>
      <c r="M170" s="1165"/>
      <c r="N170" s="877"/>
      <c r="O170" s="1992"/>
      <c r="P170" s="877"/>
      <c r="Q170" s="1992"/>
      <c r="R170" s="877"/>
      <c r="S170" s="1992"/>
      <c r="T170" s="877"/>
      <c r="U170" s="1165"/>
      <c r="V170" s="877"/>
      <c r="W170" s="1165"/>
      <c r="X170" s="877"/>
      <c r="Y170" s="1165"/>
      <c r="Z170" s="877"/>
      <c r="AA170" s="1165"/>
      <c r="AB170" s="877"/>
      <c r="AC170" s="1165"/>
      <c r="AD170" s="877"/>
      <c r="AE170" s="1165"/>
      <c r="AF170" s="877"/>
      <c r="AG170" s="1165"/>
      <c r="AH170" s="877"/>
      <c r="AI170" s="1165"/>
      <c r="AJ170" s="877"/>
      <c r="AK170" s="1165"/>
      <c r="AL170" s="877"/>
      <c r="AM170" s="1165"/>
      <c r="AN170" s="877"/>
      <c r="AO170" s="1165"/>
      <c r="AP170" s="1920"/>
      <c r="AQ170" s="5203"/>
      <c r="AR170" s="1955"/>
      <c r="AS170" s="36"/>
      <c r="AT170" s="1955"/>
      <c r="AU170" s="36"/>
      <c r="AV170" s="5269"/>
      <c r="AW170" s="1955"/>
      <c r="AX170" s="1177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>
      <c r="A171" s="7818" t="s">
        <v>1782</v>
      </c>
      <c r="B171" s="8307"/>
      <c r="C171" s="7819"/>
      <c r="D171" s="1477">
        <f t="shared" si="147"/>
        <v>0</v>
      </c>
      <c r="E171" s="1477">
        <f t="shared" si="148"/>
        <v>0</v>
      </c>
      <c r="F171" s="885">
        <f t="shared" si="149"/>
        <v>0</v>
      </c>
      <c r="G171" s="1163"/>
      <c r="H171" s="877"/>
      <c r="I171" s="1165"/>
      <c r="J171" s="877"/>
      <c r="K171" s="1165"/>
      <c r="L171" s="877"/>
      <c r="M171" s="1165"/>
      <c r="N171" s="877"/>
      <c r="O171" s="1992"/>
      <c r="P171" s="877"/>
      <c r="Q171" s="1992"/>
      <c r="R171" s="877"/>
      <c r="S171" s="1992"/>
      <c r="T171" s="877"/>
      <c r="U171" s="1165"/>
      <c r="V171" s="877"/>
      <c r="W171" s="1165"/>
      <c r="X171" s="877"/>
      <c r="Y171" s="1165"/>
      <c r="Z171" s="877"/>
      <c r="AA171" s="1165"/>
      <c r="AB171" s="877"/>
      <c r="AC171" s="1165"/>
      <c r="AD171" s="877"/>
      <c r="AE171" s="1165"/>
      <c r="AF171" s="877"/>
      <c r="AG171" s="1165"/>
      <c r="AH171" s="877"/>
      <c r="AI171" s="1165"/>
      <c r="AJ171" s="877"/>
      <c r="AK171" s="1165"/>
      <c r="AL171" s="877"/>
      <c r="AM171" s="1165"/>
      <c r="AN171" s="877"/>
      <c r="AO171" s="1165"/>
      <c r="AP171" s="1920"/>
      <c r="AQ171" s="5203"/>
      <c r="AR171" s="1955"/>
      <c r="AS171" s="36"/>
      <c r="AT171" s="1220"/>
      <c r="AU171" s="35"/>
      <c r="AV171" s="5270"/>
      <c r="AW171" s="1220"/>
      <c r="AX171" s="1171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>
      <c r="A172" s="8445" t="s">
        <v>1783</v>
      </c>
      <c r="B172" s="8445"/>
      <c r="C172" s="8446"/>
      <c r="D172" s="1476">
        <f t="shared" si="147"/>
        <v>0</v>
      </c>
      <c r="E172" s="1477">
        <f t="shared" si="148"/>
        <v>0</v>
      </c>
      <c r="F172" s="885">
        <f t="shared" si="149"/>
        <v>0</v>
      </c>
      <c r="G172" s="1163"/>
      <c r="H172" s="877"/>
      <c r="I172" s="1163"/>
      <c r="J172" s="877"/>
      <c r="K172" s="1163"/>
      <c r="L172" s="877"/>
      <c r="M172" s="1163"/>
      <c r="N172" s="877"/>
      <c r="O172" s="1163"/>
      <c r="P172" s="877"/>
      <c r="Q172" s="1163"/>
      <c r="R172" s="877"/>
      <c r="S172" s="1163"/>
      <c r="T172" s="877"/>
      <c r="U172" s="1163"/>
      <c r="V172" s="877"/>
      <c r="W172" s="1163"/>
      <c r="X172" s="877"/>
      <c r="Y172" s="1163"/>
      <c r="Z172" s="877"/>
      <c r="AA172" s="1163"/>
      <c r="AB172" s="877"/>
      <c r="AC172" s="1163"/>
      <c r="AD172" s="877"/>
      <c r="AE172" s="1163"/>
      <c r="AF172" s="877"/>
      <c r="AG172" s="1163"/>
      <c r="AH172" s="877"/>
      <c r="AI172" s="1163"/>
      <c r="AJ172" s="877"/>
      <c r="AK172" s="1163"/>
      <c r="AL172" s="877"/>
      <c r="AM172" s="1163"/>
      <c r="AN172" s="877"/>
      <c r="AO172" s="1163"/>
      <c r="AP172" s="1920"/>
      <c r="AQ172" s="5236"/>
      <c r="AR172" s="3883"/>
      <c r="AS172" s="36"/>
      <c r="AT172" s="1220"/>
      <c r="AU172" s="35"/>
      <c r="AV172" s="5270"/>
      <c r="AW172" s="1220"/>
      <c r="AX172" s="1171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>
      <c r="A173" s="2857" t="s">
        <v>1784</v>
      </c>
      <c r="B173" s="2857"/>
      <c r="C173" s="1223"/>
      <c r="D173" s="1374">
        <f t="shared" si="147"/>
        <v>0</v>
      </c>
      <c r="E173" s="1372">
        <f t="shared" si="148"/>
        <v>0</v>
      </c>
      <c r="F173" s="1373">
        <f t="shared" si="149"/>
        <v>0</v>
      </c>
      <c r="G173" s="1163"/>
      <c r="H173" s="877"/>
      <c r="I173" s="1163"/>
      <c r="J173" s="877"/>
      <c r="K173" s="1163"/>
      <c r="L173" s="877"/>
      <c r="M173" s="1163"/>
      <c r="N173" s="877"/>
      <c r="O173" s="1163"/>
      <c r="P173" s="877"/>
      <c r="Q173" s="1163"/>
      <c r="R173" s="877"/>
      <c r="S173" s="1163"/>
      <c r="T173" s="877"/>
      <c r="U173" s="1163"/>
      <c r="V173" s="877"/>
      <c r="W173" s="1163"/>
      <c r="X173" s="877"/>
      <c r="Y173" s="1163"/>
      <c r="Z173" s="877"/>
      <c r="AA173" s="1163"/>
      <c r="AB173" s="877"/>
      <c r="AC173" s="1163"/>
      <c r="AD173" s="877"/>
      <c r="AE173" s="1163"/>
      <c r="AF173" s="877"/>
      <c r="AG173" s="1163"/>
      <c r="AH173" s="877"/>
      <c r="AI173" s="1163"/>
      <c r="AJ173" s="877"/>
      <c r="AK173" s="1163"/>
      <c r="AL173" s="877"/>
      <c r="AM173" s="1163"/>
      <c r="AN173" s="877"/>
      <c r="AO173" s="1179"/>
      <c r="AP173" s="1215"/>
      <c r="AQ173" s="5203"/>
      <c r="AR173" s="1214"/>
      <c r="AS173" s="36"/>
      <c r="AT173" s="1214"/>
      <c r="AU173" s="35"/>
      <c r="AV173" s="5270"/>
      <c r="AW173" s="1214"/>
      <c r="AX173" s="1171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>
      <c r="A174" s="8276" t="s">
        <v>77</v>
      </c>
      <c r="B174" s="8277"/>
      <c r="C174" s="8287"/>
      <c r="D174" s="2826">
        <f t="shared" ref="D174:AX174" si="159">SUM(D163:D173)</f>
        <v>0</v>
      </c>
      <c r="E174" s="2858">
        <f t="shared" si="159"/>
        <v>0</v>
      </c>
      <c r="F174" s="2830">
        <f t="shared" si="159"/>
        <v>0</v>
      </c>
      <c r="G174" s="2672">
        <f t="shared" si="159"/>
        <v>0</v>
      </c>
      <c r="H174" s="2830">
        <f t="shared" si="159"/>
        <v>0</v>
      </c>
      <c r="I174" s="2672">
        <f t="shared" si="159"/>
        <v>0</v>
      </c>
      <c r="J174" s="2830">
        <f t="shared" si="159"/>
        <v>0</v>
      </c>
      <c r="K174" s="2672">
        <f t="shared" si="159"/>
        <v>0</v>
      </c>
      <c r="L174" s="2830">
        <f>SUM(L163:L173)</f>
        <v>0</v>
      </c>
      <c r="M174" s="2672">
        <f t="shared" si="159"/>
        <v>0</v>
      </c>
      <c r="N174" s="2830">
        <f t="shared" si="159"/>
        <v>0</v>
      </c>
      <c r="O174" s="2672">
        <f t="shared" si="159"/>
        <v>0</v>
      </c>
      <c r="P174" s="2830">
        <f t="shared" si="159"/>
        <v>0</v>
      </c>
      <c r="Q174" s="2672">
        <f t="shared" si="159"/>
        <v>0</v>
      </c>
      <c r="R174" s="2830">
        <f t="shared" si="159"/>
        <v>0</v>
      </c>
      <c r="S174" s="2672">
        <f t="shared" si="159"/>
        <v>0</v>
      </c>
      <c r="T174" s="2830">
        <f t="shared" si="159"/>
        <v>0</v>
      </c>
      <c r="U174" s="2672">
        <f t="shared" si="159"/>
        <v>0</v>
      </c>
      <c r="V174" s="2830">
        <f t="shared" si="159"/>
        <v>0</v>
      </c>
      <c r="W174" s="2672">
        <f t="shared" si="159"/>
        <v>0</v>
      </c>
      <c r="X174" s="2830">
        <f t="shared" si="159"/>
        <v>0</v>
      </c>
      <c r="Y174" s="2672">
        <f t="shared" si="159"/>
        <v>0</v>
      </c>
      <c r="Z174" s="2830">
        <f t="shared" si="159"/>
        <v>0</v>
      </c>
      <c r="AA174" s="2672">
        <f t="shared" si="159"/>
        <v>0</v>
      </c>
      <c r="AB174" s="2830">
        <f t="shared" si="159"/>
        <v>0</v>
      </c>
      <c r="AC174" s="2672">
        <f t="shared" si="159"/>
        <v>0</v>
      </c>
      <c r="AD174" s="2830">
        <f t="shared" si="159"/>
        <v>0</v>
      </c>
      <c r="AE174" s="2672">
        <f t="shared" si="159"/>
        <v>0</v>
      </c>
      <c r="AF174" s="2830">
        <f t="shared" si="159"/>
        <v>0</v>
      </c>
      <c r="AG174" s="2672">
        <f t="shared" si="159"/>
        <v>0</v>
      </c>
      <c r="AH174" s="2830">
        <f t="shared" si="159"/>
        <v>0</v>
      </c>
      <c r="AI174" s="2672">
        <f t="shared" si="159"/>
        <v>0</v>
      </c>
      <c r="AJ174" s="2830">
        <f t="shared" si="159"/>
        <v>0</v>
      </c>
      <c r="AK174" s="2672">
        <f t="shared" si="159"/>
        <v>0</v>
      </c>
      <c r="AL174" s="2830">
        <f t="shared" si="159"/>
        <v>0</v>
      </c>
      <c r="AM174" s="2672">
        <f t="shared" si="159"/>
        <v>0</v>
      </c>
      <c r="AN174" s="2830">
        <f t="shared" si="159"/>
        <v>0</v>
      </c>
      <c r="AO174" s="2672">
        <f t="shared" si="159"/>
        <v>0</v>
      </c>
      <c r="AP174" s="2677">
        <f t="shared" si="159"/>
        <v>0</v>
      </c>
      <c r="AQ174" s="2832">
        <f t="shared" si="159"/>
        <v>0</v>
      </c>
      <c r="AR174" s="2673">
        <f t="shared" si="159"/>
        <v>0</v>
      </c>
      <c r="AS174" s="2673">
        <f t="shared" si="159"/>
        <v>0</v>
      </c>
      <c r="AT174" s="2859">
        <f t="shared" si="159"/>
        <v>0</v>
      </c>
      <c r="AU174" s="2860">
        <f t="shared" si="159"/>
        <v>0</v>
      </c>
      <c r="AV174" s="2861">
        <f t="shared" si="159"/>
        <v>0</v>
      </c>
      <c r="AW174" s="2862">
        <f t="shared" si="159"/>
        <v>0</v>
      </c>
      <c r="AX174" s="2863">
        <f t="shared" si="159"/>
        <v>0</v>
      </c>
    </row>
    <row r="175" spans="1:100" ht="18" customHeight="1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8300" t="s">
        <v>1786</v>
      </c>
      <c r="B176" s="7841"/>
      <c r="C176" s="7760"/>
      <c r="D176" s="8324" t="s">
        <v>77</v>
      </c>
      <c r="E176" s="7658"/>
      <c r="F176" s="7682"/>
      <c r="G176" s="8276" t="s">
        <v>101</v>
      </c>
      <c r="H176" s="8277"/>
      <c r="I176" s="8277"/>
      <c r="J176" s="8277"/>
      <c r="K176" s="8277"/>
      <c r="L176" s="8277"/>
      <c r="M176" s="8277"/>
      <c r="N176" s="8277"/>
      <c r="O176" s="8277"/>
      <c r="P176" s="8277"/>
      <c r="Q176" s="8277"/>
      <c r="R176" s="8277"/>
      <c r="S176" s="8277"/>
      <c r="T176" s="8277"/>
      <c r="U176" s="8277"/>
      <c r="V176" s="8277"/>
      <c r="W176" s="8277"/>
      <c r="X176" s="8277"/>
      <c r="Y176" s="8277"/>
      <c r="Z176" s="8277"/>
      <c r="AA176" s="8277"/>
      <c r="AB176" s="8277"/>
      <c r="AC176" s="8277"/>
      <c r="AD176" s="8277"/>
      <c r="AE176" s="8277"/>
      <c r="AF176" s="8277"/>
      <c r="AG176" s="8277"/>
      <c r="AH176" s="8277"/>
      <c r="AI176" s="8277"/>
      <c r="AJ176" s="8277"/>
      <c r="AK176" s="8277"/>
      <c r="AL176" s="8277"/>
      <c r="AM176" s="8277"/>
      <c r="AN176" s="8277"/>
      <c r="AO176" s="8277"/>
      <c r="AP176" s="8419"/>
      <c r="AQ176" s="7733" t="s">
        <v>1636</v>
      </c>
      <c r="AR176" s="8401" t="s">
        <v>1617</v>
      </c>
      <c r="AS176" s="8389" t="s">
        <v>34</v>
      </c>
      <c r="AT176" s="8461" t="s">
        <v>35</v>
      </c>
      <c r="AU176" s="8462" t="s">
        <v>37</v>
      </c>
      <c r="AV176" s="8464" t="s">
        <v>1787</v>
      </c>
      <c r="AW176" s="8462" t="s">
        <v>1618</v>
      </c>
      <c r="AX176" s="8112" t="s">
        <v>327</v>
      </c>
    </row>
    <row r="177" spans="1:100" ht="15" customHeight="1">
      <c r="A177" s="8074"/>
      <c r="B177" s="8275"/>
      <c r="C177" s="8075"/>
      <c r="D177" s="7700"/>
      <c r="E177" s="7660"/>
      <c r="F177" s="7653"/>
      <c r="G177" s="8285" t="s">
        <v>479</v>
      </c>
      <c r="H177" s="8286"/>
      <c r="I177" s="8276" t="s">
        <v>385</v>
      </c>
      <c r="J177" s="8287"/>
      <c r="K177" s="8277" t="s">
        <v>386</v>
      </c>
      <c r="L177" s="8287"/>
      <c r="M177" s="8276" t="s">
        <v>1619</v>
      </c>
      <c r="N177" s="8287"/>
      <c r="O177" s="8276" t="s">
        <v>388</v>
      </c>
      <c r="P177" s="8287"/>
      <c r="Q177" s="8276" t="s">
        <v>389</v>
      </c>
      <c r="R177" s="8287"/>
      <c r="S177" s="8276" t="s">
        <v>390</v>
      </c>
      <c r="T177" s="8287"/>
      <c r="U177" s="8276" t="s">
        <v>391</v>
      </c>
      <c r="V177" s="8287"/>
      <c r="W177" s="8276" t="s">
        <v>1620</v>
      </c>
      <c r="X177" s="8287"/>
      <c r="Y177" s="8276" t="s">
        <v>308</v>
      </c>
      <c r="Z177" s="8289"/>
      <c r="AA177" s="8276" t="s">
        <v>309</v>
      </c>
      <c r="AB177" s="8289"/>
      <c r="AC177" s="8468" t="s">
        <v>1621</v>
      </c>
      <c r="AD177" s="8469"/>
      <c r="AE177" s="8468" t="s">
        <v>1622</v>
      </c>
      <c r="AF177" s="8469"/>
      <c r="AG177" s="8468" t="s">
        <v>1623</v>
      </c>
      <c r="AH177" s="8469"/>
      <c r="AI177" s="8468" t="s">
        <v>1624</v>
      </c>
      <c r="AJ177" s="8469"/>
      <c r="AK177" s="8276" t="s">
        <v>1625</v>
      </c>
      <c r="AL177" s="8289"/>
      <c r="AM177" s="8276" t="s">
        <v>1626</v>
      </c>
      <c r="AN177" s="8289"/>
      <c r="AO177" s="8276" t="s">
        <v>950</v>
      </c>
      <c r="AP177" s="8429"/>
      <c r="AQ177" s="7660"/>
      <c r="AR177" s="8402"/>
      <c r="AS177" s="8389"/>
      <c r="AT177" s="8461"/>
      <c r="AU177" s="7666"/>
      <c r="AV177" s="8465"/>
      <c r="AW177" s="7666"/>
      <c r="AX177" s="8447"/>
    </row>
    <row r="178" spans="1:100" ht="33.75" customHeight="1">
      <c r="A178" s="8301"/>
      <c r="B178" s="7983"/>
      <c r="C178" s="8076"/>
      <c r="D178" s="2671" t="s">
        <v>79</v>
      </c>
      <c r="E178" s="2687" t="s">
        <v>58</v>
      </c>
      <c r="F178" s="2669" t="s">
        <v>59</v>
      </c>
      <c r="G178" s="2670" t="s">
        <v>58</v>
      </c>
      <c r="H178" s="2865" t="s">
        <v>59</v>
      </c>
      <c r="I178" s="2670" t="s">
        <v>58</v>
      </c>
      <c r="J178" s="2865" t="s">
        <v>59</v>
      </c>
      <c r="K178" s="2670" t="s">
        <v>58</v>
      </c>
      <c r="L178" s="2865" t="s">
        <v>59</v>
      </c>
      <c r="M178" s="2670" t="s">
        <v>58</v>
      </c>
      <c r="N178" s="2865" t="s">
        <v>59</v>
      </c>
      <c r="O178" s="2670" t="s">
        <v>58</v>
      </c>
      <c r="P178" s="2865" t="s">
        <v>59</v>
      </c>
      <c r="Q178" s="2670" t="s">
        <v>58</v>
      </c>
      <c r="R178" s="2669" t="s">
        <v>59</v>
      </c>
      <c r="S178" s="2688" t="s">
        <v>58</v>
      </c>
      <c r="T178" s="2669" t="s">
        <v>59</v>
      </c>
      <c r="U178" s="2688" t="s">
        <v>58</v>
      </c>
      <c r="V178" s="2669" t="s">
        <v>59</v>
      </c>
      <c r="W178" s="2688" t="s">
        <v>58</v>
      </c>
      <c r="X178" s="2669" t="s">
        <v>59</v>
      </c>
      <c r="Y178" s="2688" t="s">
        <v>58</v>
      </c>
      <c r="Z178" s="2669" t="s">
        <v>59</v>
      </c>
      <c r="AA178" s="2688" t="s">
        <v>58</v>
      </c>
      <c r="AB178" s="2669" t="s">
        <v>59</v>
      </c>
      <c r="AC178" s="2688" t="s">
        <v>58</v>
      </c>
      <c r="AD178" s="2669" t="s">
        <v>59</v>
      </c>
      <c r="AE178" s="2688" t="s">
        <v>58</v>
      </c>
      <c r="AF178" s="2669" t="s">
        <v>59</v>
      </c>
      <c r="AG178" s="2688" t="s">
        <v>58</v>
      </c>
      <c r="AH178" s="2669" t="s">
        <v>59</v>
      </c>
      <c r="AI178" s="2688" t="s">
        <v>58</v>
      </c>
      <c r="AJ178" s="2669" t="s">
        <v>59</v>
      </c>
      <c r="AK178" s="2688" t="s">
        <v>58</v>
      </c>
      <c r="AL178" s="2669" t="s">
        <v>59</v>
      </c>
      <c r="AM178" s="2688" t="s">
        <v>58</v>
      </c>
      <c r="AN178" s="2669" t="s">
        <v>59</v>
      </c>
      <c r="AO178" s="2688" t="s">
        <v>58</v>
      </c>
      <c r="AP178" s="2864" t="s">
        <v>59</v>
      </c>
      <c r="AQ178" s="7661"/>
      <c r="AR178" s="8403"/>
      <c r="AS178" s="8389"/>
      <c r="AT178" s="8461"/>
      <c r="AU178" s="8463"/>
      <c r="AV178" s="8466"/>
      <c r="AW178" s="8463"/>
      <c r="AX178" s="8467"/>
    </row>
    <row r="179" spans="1:100" ht="15" customHeight="1">
      <c r="A179" s="899"/>
      <c r="B179" s="8399" t="s">
        <v>1788</v>
      </c>
      <c r="C179" s="8400"/>
      <c r="D179" s="2866">
        <f t="shared" ref="D179:D189" si="160">SUM(F179)</f>
        <v>0</v>
      </c>
      <c r="E179" s="2867"/>
      <c r="F179" s="2868">
        <f t="shared" ref="F179:F191" si="161">SUM(AD179+AF179+AH179+AJ179+AL179+AN179+AP179)</f>
        <v>0</v>
      </c>
      <c r="G179" s="2869"/>
      <c r="H179" s="2870"/>
      <c r="I179" s="2869"/>
      <c r="J179" s="2870"/>
      <c r="K179" s="2869"/>
      <c r="L179" s="2870"/>
      <c r="M179" s="2869"/>
      <c r="N179" s="2870"/>
      <c r="O179" s="2869"/>
      <c r="P179" s="2870"/>
      <c r="Q179" s="2869"/>
      <c r="R179" s="2870"/>
      <c r="S179" s="2869"/>
      <c r="T179" s="2870"/>
      <c r="U179" s="2869"/>
      <c r="V179" s="2870"/>
      <c r="W179" s="2869"/>
      <c r="X179" s="2870"/>
      <c r="Y179" s="2869"/>
      <c r="Z179" s="2870"/>
      <c r="AA179" s="2869"/>
      <c r="AB179" s="2870"/>
      <c r="AC179" s="2869"/>
      <c r="AD179" s="2871"/>
      <c r="AE179" s="2183"/>
      <c r="AF179" s="2871"/>
      <c r="AG179" s="2183"/>
      <c r="AH179" s="2871"/>
      <c r="AI179" s="2183"/>
      <c r="AJ179" s="2871"/>
      <c r="AK179" s="2183"/>
      <c r="AL179" s="2871"/>
      <c r="AM179" s="2183"/>
      <c r="AN179" s="2871"/>
      <c r="AO179" s="2183"/>
      <c r="AP179" s="2871"/>
      <c r="AQ179" s="5238"/>
      <c r="AR179" s="5247"/>
      <c r="AS179" s="5255"/>
      <c r="AT179" s="5247"/>
      <c r="AU179" s="5247"/>
      <c r="AV179" s="5260"/>
      <c r="AW179" s="5248"/>
      <c r="AX179" s="2872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>
      <c r="A180" s="739"/>
      <c r="B180" s="8395" t="s">
        <v>1686</v>
      </c>
      <c r="C180" s="8396"/>
      <c r="D180" s="2873">
        <f t="shared" si="160"/>
        <v>0</v>
      </c>
      <c r="E180" s="2874"/>
      <c r="F180" s="2875">
        <f t="shared" si="161"/>
        <v>0</v>
      </c>
      <c r="G180" s="1933"/>
      <c r="H180" s="881"/>
      <c r="I180" s="1933"/>
      <c r="J180" s="881"/>
      <c r="K180" s="1933"/>
      <c r="L180" s="881"/>
      <c r="M180" s="1933"/>
      <c r="N180" s="881"/>
      <c r="O180" s="1933"/>
      <c r="P180" s="881"/>
      <c r="Q180" s="1933"/>
      <c r="R180" s="881"/>
      <c r="S180" s="1933"/>
      <c r="T180" s="881"/>
      <c r="U180" s="1933"/>
      <c r="V180" s="881"/>
      <c r="W180" s="1933"/>
      <c r="X180" s="881"/>
      <c r="Y180" s="1933"/>
      <c r="Z180" s="881"/>
      <c r="AA180" s="1933"/>
      <c r="AB180" s="881"/>
      <c r="AC180" s="1933"/>
      <c r="AD180" s="755"/>
      <c r="AE180" s="1932"/>
      <c r="AF180" s="755"/>
      <c r="AG180" s="1932"/>
      <c r="AH180" s="755"/>
      <c r="AI180" s="1932"/>
      <c r="AJ180" s="755"/>
      <c r="AK180" s="1932"/>
      <c r="AL180" s="755"/>
      <c r="AM180" s="1932"/>
      <c r="AN180" s="755"/>
      <c r="AO180" s="1932"/>
      <c r="AP180" s="755"/>
      <c r="AQ180" s="5239"/>
      <c r="AR180" s="5248"/>
      <c r="AS180" s="5256"/>
      <c r="AT180" s="5248"/>
      <c r="AU180" s="5249"/>
      <c r="AV180" s="363"/>
      <c r="AW180" s="5248"/>
      <c r="AX180" s="2872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>
      <c r="A181" s="739"/>
      <c r="B181" s="8393" t="s">
        <v>1684</v>
      </c>
      <c r="C181" s="8394"/>
      <c r="D181" s="2873">
        <f t="shared" si="160"/>
        <v>0</v>
      </c>
      <c r="E181" s="2874"/>
      <c r="F181" s="2875">
        <f t="shared" si="161"/>
        <v>0</v>
      </c>
      <c r="G181" s="1933"/>
      <c r="H181" s="881"/>
      <c r="I181" s="1933"/>
      <c r="J181" s="881"/>
      <c r="K181" s="1933"/>
      <c r="L181" s="881"/>
      <c r="M181" s="1933"/>
      <c r="N181" s="881"/>
      <c r="O181" s="1933"/>
      <c r="P181" s="881"/>
      <c r="Q181" s="1933"/>
      <c r="R181" s="881"/>
      <c r="S181" s="1933"/>
      <c r="T181" s="881"/>
      <c r="U181" s="1933"/>
      <c r="V181" s="881"/>
      <c r="W181" s="1933"/>
      <c r="X181" s="881"/>
      <c r="Y181" s="1933"/>
      <c r="Z181" s="881"/>
      <c r="AA181" s="1933"/>
      <c r="AB181" s="881"/>
      <c r="AC181" s="1933"/>
      <c r="AD181" s="2876"/>
      <c r="AE181" s="1932"/>
      <c r="AF181" s="2876"/>
      <c r="AG181" s="1932"/>
      <c r="AH181" s="2876"/>
      <c r="AI181" s="1932"/>
      <c r="AJ181" s="2876"/>
      <c r="AK181" s="1932"/>
      <c r="AL181" s="2876"/>
      <c r="AM181" s="1932"/>
      <c r="AN181" s="2876"/>
      <c r="AO181" s="1932"/>
      <c r="AP181" s="2876"/>
      <c r="AQ181" s="5240"/>
      <c r="AR181" s="5249"/>
      <c r="AS181" s="5257"/>
      <c r="AT181" s="5249"/>
      <c r="AU181" s="5249"/>
      <c r="AV181" s="273"/>
      <c r="AW181" s="5268"/>
      <c r="AX181" s="2877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>
      <c r="A182" s="8391" t="s">
        <v>1789</v>
      </c>
      <c r="B182" s="8397" t="s">
        <v>1741</v>
      </c>
      <c r="C182" s="8398"/>
      <c r="D182" s="2878">
        <f t="shared" si="160"/>
        <v>0</v>
      </c>
      <c r="E182" s="2879"/>
      <c r="F182" s="1927">
        <f t="shared" si="161"/>
        <v>0</v>
      </c>
      <c r="G182" s="1938"/>
      <c r="H182" s="1309"/>
      <c r="I182" s="1938"/>
      <c r="J182" s="1309"/>
      <c r="K182" s="1938"/>
      <c r="L182" s="1309"/>
      <c r="M182" s="1938"/>
      <c r="N182" s="1309"/>
      <c r="O182" s="1938"/>
      <c r="P182" s="1309"/>
      <c r="Q182" s="1938"/>
      <c r="R182" s="1309"/>
      <c r="S182" s="1938"/>
      <c r="T182" s="1309"/>
      <c r="U182" s="1938"/>
      <c r="V182" s="1309"/>
      <c r="W182" s="1938"/>
      <c r="X182" s="1309"/>
      <c r="Y182" s="1938"/>
      <c r="Z182" s="1309"/>
      <c r="AA182" s="1938"/>
      <c r="AB182" s="1309"/>
      <c r="AC182" s="1385"/>
      <c r="AD182" s="1174"/>
      <c r="AE182" s="1386"/>
      <c r="AF182" s="1174"/>
      <c r="AG182" s="1386"/>
      <c r="AH182" s="1174"/>
      <c r="AI182" s="1386"/>
      <c r="AJ182" s="1174"/>
      <c r="AK182" s="1386"/>
      <c r="AL182" s="1174"/>
      <c r="AM182" s="1386"/>
      <c r="AN182" s="1174"/>
      <c r="AO182" s="1386"/>
      <c r="AP182" s="1174"/>
      <c r="AQ182" s="5236"/>
      <c r="AR182" s="1220"/>
      <c r="AS182" s="35"/>
      <c r="AT182" s="1220"/>
      <c r="AU182" s="1220"/>
      <c r="AV182" s="273"/>
      <c r="AW182" s="1955"/>
      <c r="AX182" s="1177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>
      <c r="A183" s="7663"/>
      <c r="B183" s="8391" t="s">
        <v>1790</v>
      </c>
      <c r="C183" s="2671" t="s">
        <v>77</v>
      </c>
      <c r="D183" s="2880">
        <f t="shared" si="160"/>
        <v>0</v>
      </c>
      <c r="E183" s="2881"/>
      <c r="F183" s="2863">
        <f t="shared" si="161"/>
        <v>0</v>
      </c>
      <c r="G183" s="2882"/>
      <c r="H183" s="2883"/>
      <c r="I183" s="2882"/>
      <c r="J183" s="2883"/>
      <c r="K183" s="2882"/>
      <c r="L183" s="2883"/>
      <c r="M183" s="2882"/>
      <c r="N183" s="2883"/>
      <c r="O183" s="2882"/>
      <c r="P183" s="2883"/>
      <c r="Q183" s="2882"/>
      <c r="R183" s="2883"/>
      <c r="S183" s="2882"/>
      <c r="T183" s="2883"/>
      <c r="U183" s="2882"/>
      <c r="V183" s="2883"/>
      <c r="W183" s="2882"/>
      <c r="X183" s="2883"/>
      <c r="Y183" s="2882"/>
      <c r="Z183" s="2883"/>
      <c r="AA183" s="2882"/>
      <c r="AB183" s="2883"/>
      <c r="AC183" s="2884"/>
      <c r="AD183" s="2827">
        <f>SUM(AD184:AD189)</f>
        <v>0</v>
      </c>
      <c r="AE183" s="2885"/>
      <c r="AF183" s="2827">
        <f>SUM(AF184:AF189)</f>
        <v>0</v>
      </c>
      <c r="AG183" s="2885"/>
      <c r="AH183" s="2827">
        <f>SUM(AH184:AH189)</f>
        <v>0</v>
      </c>
      <c r="AI183" s="2885"/>
      <c r="AJ183" s="2827">
        <f>SUM(AJ184:AJ189)</f>
        <v>0</v>
      </c>
      <c r="AK183" s="2885"/>
      <c r="AL183" s="2827">
        <f>SUM(AL184:AL189)</f>
        <v>0</v>
      </c>
      <c r="AM183" s="2885"/>
      <c r="AN183" s="2827">
        <f>SUM(AN184:AN189)</f>
        <v>0</v>
      </c>
      <c r="AO183" s="2885"/>
      <c r="AP183" s="2827">
        <f t="shared" ref="AP183:AX183" si="167">SUM(AP184:AP189)</f>
        <v>0</v>
      </c>
      <c r="AQ183" s="5241">
        <f t="shared" si="167"/>
        <v>0</v>
      </c>
      <c r="AR183" s="5250">
        <f t="shared" si="167"/>
        <v>0</v>
      </c>
      <c r="AS183" s="5258">
        <f t="shared" si="167"/>
        <v>0</v>
      </c>
      <c r="AT183" s="5250">
        <f t="shared" si="167"/>
        <v>0</v>
      </c>
      <c r="AU183" s="5250">
        <f t="shared" si="167"/>
        <v>0</v>
      </c>
      <c r="AV183" s="5258">
        <f t="shared" si="167"/>
        <v>0</v>
      </c>
      <c r="AW183" s="5250">
        <f t="shared" si="167"/>
        <v>0</v>
      </c>
      <c r="AX183" s="2701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>
      <c r="A184" s="7663"/>
      <c r="B184" s="7663"/>
      <c r="C184" s="2886" t="s">
        <v>1791</v>
      </c>
      <c r="D184" s="2887">
        <f t="shared" si="160"/>
        <v>0</v>
      </c>
      <c r="E184" s="2888"/>
      <c r="F184" s="1924">
        <f t="shared" si="161"/>
        <v>0</v>
      </c>
      <c r="G184" s="2889"/>
      <c r="H184" s="756"/>
      <c r="I184" s="2889"/>
      <c r="J184" s="756"/>
      <c r="K184" s="2889"/>
      <c r="L184" s="756"/>
      <c r="M184" s="2889"/>
      <c r="N184" s="756"/>
      <c r="O184" s="2889"/>
      <c r="P184" s="756"/>
      <c r="Q184" s="2889"/>
      <c r="R184" s="756"/>
      <c r="S184" s="2889"/>
      <c r="T184" s="756"/>
      <c r="U184" s="2889"/>
      <c r="V184" s="756"/>
      <c r="W184" s="2889"/>
      <c r="X184" s="756"/>
      <c r="Y184" s="2889"/>
      <c r="Z184" s="756"/>
      <c r="AA184" s="2889"/>
      <c r="AB184" s="756"/>
      <c r="AC184" s="2065"/>
      <c r="AD184" s="748"/>
      <c r="AE184" s="1942"/>
      <c r="AF184" s="748"/>
      <c r="AG184" s="1942"/>
      <c r="AH184" s="748"/>
      <c r="AI184" s="1942"/>
      <c r="AJ184" s="748"/>
      <c r="AK184" s="1942"/>
      <c r="AL184" s="748"/>
      <c r="AM184" s="1942"/>
      <c r="AN184" s="748"/>
      <c r="AO184" s="1942"/>
      <c r="AP184" s="748"/>
      <c r="AQ184" s="5202"/>
      <c r="AR184" s="1955"/>
      <c r="AS184" s="36"/>
      <c r="AT184" s="1955"/>
      <c r="AU184" s="1955"/>
      <c r="AV184" s="36"/>
      <c r="AW184" s="1955"/>
      <c r="AX184" s="1177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>
      <c r="A185" s="7663"/>
      <c r="B185" s="7663"/>
      <c r="C185" s="1147" t="s">
        <v>1792</v>
      </c>
      <c r="D185" s="2887">
        <f t="shared" si="160"/>
        <v>0</v>
      </c>
      <c r="E185" s="2874"/>
      <c r="F185" s="1198">
        <f t="shared" si="161"/>
        <v>0</v>
      </c>
      <c r="G185" s="1310"/>
      <c r="H185" s="868"/>
      <c r="I185" s="1310"/>
      <c r="J185" s="868"/>
      <c r="K185" s="1310"/>
      <c r="L185" s="868"/>
      <c r="M185" s="1310"/>
      <c r="N185" s="868"/>
      <c r="O185" s="1310"/>
      <c r="P185" s="868"/>
      <c r="Q185" s="1310"/>
      <c r="R185" s="868"/>
      <c r="S185" s="1310"/>
      <c r="T185" s="868"/>
      <c r="U185" s="1310"/>
      <c r="V185" s="868"/>
      <c r="W185" s="1310"/>
      <c r="X185" s="868"/>
      <c r="Y185" s="1310"/>
      <c r="Z185" s="868"/>
      <c r="AA185" s="1310"/>
      <c r="AB185" s="868"/>
      <c r="AC185" s="1933"/>
      <c r="AD185" s="748"/>
      <c r="AE185" s="1932"/>
      <c r="AF185" s="748"/>
      <c r="AG185" s="1932"/>
      <c r="AH185" s="748"/>
      <c r="AI185" s="1932"/>
      <c r="AJ185" s="748"/>
      <c r="AK185" s="1932"/>
      <c r="AL185" s="748"/>
      <c r="AM185" s="1932"/>
      <c r="AN185" s="748"/>
      <c r="AO185" s="1932"/>
      <c r="AP185" s="748"/>
      <c r="AQ185" s="5202"/>
      <c r="AR185" s="1955"/>
      <c r="AS185" s="36"/>
      <c r="AT185" s="1955"/>
      <c r="AU185" s="1955"/>
      <c r="AV185" s="36"/>
      <c r="AW185" s="1955"/>
      <c r="AX185" s="1177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>
      <c r="A186" s="7663"/>
      <c r="B186" s="7663"/>
      <c r="C186" s="2886" t="s">
        <v>1793</v>
      </c>
      <c r="D186" s="2887">
        <f t="shared" si="160"/>
        <v>0</v>
      </c>
      <c r="E186" s="2874"/>
      <c r="F186" s="1198">
        <f t="shared" si="161"/>
        <v>0</v>
      </c>
      <c r="G186" s="1310"/>
      <c r="H186" s="868"/>
      <c r="I186" s="1310"/>
      <c r="J186" s="868"/>
      <c r="K186" s="1310"/>
      <c r="L186" s="868"/>
      <c r="M186" s="1310"/>
      <c r="N186" s="868"/>
      <c r="O186" s="1310"/>
      <c r="P186" s="868"/>
      <c r="Q186" s="1310"/>
      <c r="R186" s="868"/>
      <c r="S186" s="1310"/>
      <c r="T186" s="868"/>
      <c r="U186" s="1310"/>
      <c r="V186" s="868"/>
      <c r="W186" s="1310"/>
      <c r="X186" s="868"/>
      <c r="Y186" s="1310"/>
      <c r="Z186" s="868"/>
      <c r="AA186" s="1310"/>
      <c r="AB186" s="868"/>
      <c r="AC186" s="1933"/>
      <c r="AD186" s="748"/>
      <c r="AE186" s="1932"/>
      <c r="AF186" s="748"/>
      <c r="AG186" s="1932"/>
      <c r="AH186" s="748"/>
      <c r="AI186" s="1932"/>
      <c r="AJ186" s="748"/>
      <c r="AK186" s="1932"/>
      <c r="AL186" s="748"/>
      <c r="AM186" s="1932"/>
      <c r="AN186" s="748"/>
      <c r="AO186" s="1932"/>
      <c r="AP186" s="748"/>
      <c r="AQ186" s="5202"/>
      <c r="AR186" s="1955"/>
      <c r="AS186" s="36"/>
      <c r="AT186" s="1955"/>
      <c r="AU186" s="1955"/>
      <c r="AV186" s="36"/>
      <c r="AW186" s="1955"/>
      <c r="AX186" s="1177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>
      <c r="A187" s="7663"/>
      <c r="B187" s="7663"/>
      <c r="C187" s="1985" t="s">
        <v>1794</v>
      </c>
      <c r="D187" s="2887">
        <f t="shared" si="160"/>
        <v>0</v>
      </c>
      <c r="E187" s="2874"/>
      <c r="F187" s="1198">
        <f t="shared" si="161"/>
        <v>0</v>
      </c>
      <c r="G187" s="1310"/>
      <c r="H187" s="868"/>
      <c r="I187" s="1310"/>
      <c r="J187" s="868"/>
      <c r="K187" s="1310"/>
      <c r="L187" s="868"/>
      <c r="M187" s="1310"/>
      <c r="N187" s="868"/>
      <c r="O187" s="1310"/>
      <c r="P187" s="868"/>
      <c r="Q187" s="1310"/>
      <c r="R187" s="868"/>
      <c r="S187" s="1310"/>
      <c r="T187" s="868"/>
      <c r="U187" s="1310"/>
      <c r="V187" s="868"/>
      <c r="W187" s="1310"/>
      <c r="X187" s="868"/>
      <c r="Y187" s="1310"/>
      <c r="Z187" s="868"/>
      <c r="AA187" s="1310"/>
      <c r="AB187" s="868"/>
      <c r="AC187" s="1933"/>
      <c r="AD187" s="748"/>
      <c r="AE187" s="1932"/>
      <c r="AF187" s="748"/>
      <c r="AG187" s="1932"/>
      <c r="AH187" s="748"/>
      <c r="AI187" s="1932"/>
      <c r="AJ187" s="748"/>
      <c r="AK187" s="1932"/>
      <c r="AL187" s="748"/>
      <c r="AM187" s="1932"/>
      <c r="AN187" s="748"/>
      <c r="AO187" s="1932"/>
      <c r="AP187" s="748"/>
      <c r="AQ187" s="5202"/>
      <c r="AR187" s="3883"/>
      <c r="AS187" s="36"/>
      <c r="AT187" s="1955"/>
      <c r="AU187" s="1955"/>
      <c r="AV187" s="36"/>
      <c r="AW187" s="1955"/>
      <c r="AX187" s="1177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>
      <c r="A188" s="7663"/>
      <c r="B188" s="7663"/>
      <c r="C188" s="1226" t="s">
        <v>1795</v>
      </c>
      <c r="D188" s="2887">
        <f t="shared" si="160"/>
        <v>0</v>
      </c>
      <c r="E188" s="2874"/>
      <c r="F188" s="1198">
        <f t="shared" si="161"/>
        <v>0</v>
      </c>
      <c r="G188" s="1310"/>
      <c r="H188" s="868"/>
      <c r="I188" s="1310"/>
      <c r="J188" s="868"/>
      <c r="K188" s="1310"/>
      <c r="L188" s="868"/>
      <c r="M188" s="1310"/>
      <c r="N188" s="868"/>
      <c r="O188" s="1310"/>
      <c r="P188" s="868"/>
      <c r="Q188" s="1310"/>
      <c r="R188" s="868"/>
      <c r="S188" s="1310"/>
      <c r="T188" s="868"/>
      <c r="U188" s="1310"/>
      <c r="V188" s="868"/>
      <c r="W188" s="1310"/>
      <c r="X188" s="868"/>
      <c r="Y188" s="1310"/>
      <c r="Z188" s="868"/>
      <c r="AA188" s="1310"/>
      <c r="AB188" s="868"/>
      <c r="AC188" s="1933"/>
      <c r="AD188" s="748"/>
      <c r="AE188" s="2045"/>
      <c r="AF188" s="748"/>
      <c r="AG188" s="1932"/>
      <c r="AH188" s="748"/>
      <c r="AI188" s="2045"/>
      <c r="AJ188" s="748"/>
      <c r="AK188" s="2045"/>
      <c r="AL188" s="748"/>
      <c r="AM188" s="1932"/>
      <c r="AN188" s="748"/>
      <c r="AO188" s="1932"/>
      <c r="AP188" s="748"/>
      <c r="AQ188" s="5203"/>
      <c r="AR188" s="1955"/>
      <c r="AS188" s="3886"/>
      <c r="AT188" s="3883"/>
      <c r="AU188" s="1955"/>
      <c r="AV188" s="36"/>
      <c r="AW188" s="1955"/>
      <c r="AX188" s="1177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>
      <c r="A189" s="7663"/>
      <c r="B189" s="7663"/>
      <c r="C189" s="2886" t="s">
        <v>1796</v>
      </c>
      <c r="D189" s="2887">
        <f t="shared" si="160"/>
        <v>0</v>
      </c>
      <c r="E189" s="2874"/>
      <c r="F189" s="1198">
        <f t="shared" si="161"/>
        <v>0</v>
      </c>
      <c r="G189" s="1310"/>
      <c r="H189" s="868"/>
      <c r="I189" s="1310"/>
      <c r="J189" s="868"/>
      <c r="K189" s="1310"/>
      <c r="L189" s="868"/>
      <c r="M189" s="1310"/>
      <c r="N189" s="868"/>
      <c r="O189" s="1310"/>
      <c r="P189" s="868"/>
      <c r="Q189" s="1310"/>
      <c r="R189" s="868"/>
      <c r="S189" s="1310"/>
      <c r="T189" s="868"/>
      <c r="U189" s="1310"/>
      <c r="V189" s="868"/>
      <c r="W189" s="1310"/>
      <c r="X189" s="868"/>
      <c r="Y189" s="1310"/>
      <c r="Z189" s="868"/>
      <c r="AA189" s="1310"/>
      <c r="AB189" s="868"/>
      <c r="AC189" s="1933"/>
      <c r="AD189" s="748"/>
      <c r="AE189" s="2045"/>
      <c r="AF189" s="748"/>
      <c r="AG189" s="2045"/>
      <c r="AH189" s="748"/>
      <c r="AI189" s="2045"/>
      <c r="AJ189" s="748"/>
      <c r="AK189" s="2045"/>
      <c r="AL189" s="748"/>
      <c r="AM189" s="1932"/>
      <c r="AN189" s="748"/>
      <c r="AO189" s="1932"/>
      <c r="AP189" s="748"/>
      <c r="AQ189" s="5203"/>
      <c r="AR189" s="1955"/>
      <c r="AS189" s="36"/>
      <c r="AT189" s="1955"/>
      <c r="AU189" s="1955"/>
      <c r="AV189" s="36"/>
      <c r="AW189" s="1955"/>
      <c r="AX189" s="1177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>
      <c r="A190" s="739"/>
      <c r="B190" s="739"/>
      <c r="C190" s="2641" t="s">
        <v>1797</v>
      </c>
      <c r="D190" s="2646">
        <f t="shared" ref="D190:D191" si="180">SUM(F190)</f>
        <v>0</v>
      </c>
      <c r="E190" s="2874"/>
      <c r="F190" s="2642">
        <f t="shared" si="161"/>
        <v>0</v>
      </c>
      <c r="G190" s="2065"/>
      <c r="H190" s="746"/>
      <c r="I190" s="2065"/>
      <c r="J190" s="746"/>
      <c r="K190" s="2065"/>
      <c r="L190" s="746"/>
      <c r="M190" s="2065"/>
      <c r="N190" s="746"/>
      <c r="O190" s="2065"/>
      <c r="P190" s="746"/>
      <c r="Q190" s="2065"/>
      <c r="R190" s="746"/>
      <c r="S190" s="2065"/>
      <c r="T190" s="746"/>
      <c r="U190" s="2065"/>
      <c r="V190" s="746"/>
      <c r="W190" s="2065"/>
      <c r="X190" s="746"/>
      <c r="Y190" s="2065"/>
      <c r="Z190" s="746"/>
      <c r="AA190" s="2065"/>
      <c r="AB190" s="746"/>
      <c r="AC190" s="1933"/>
      <c r="AD190" s="746"/>
      <c r="AE190" s="2045"/>
      <c r="AF190" s="746"/>
      <c r="AG190" s="2045"/>
      <c r="AH190" s="746"/>
      <c r="AI190" s="2045"/>
      <c r="AJ190" s="746"/>
      <c r="AK190" s="2045"/>
      <c r="AL190" s="746"/>
      <c r="AM190" s="2045"/>
      <c r="AN190" s="746"/>
      <c r="AO190" s="2045"/>
      <c r="AP190" s="746"/>
      <c r="AQ190" s="5242"/>
      <c r="AR190" s="2898"/>
      <c r="AS190" s="4603"/>
      <c r="AT190" s="5253"/>
      <c r="AU190" s="2898"/>
      <c r="AV190" s="363"/>
      <c r="AW190" s="2898"/>
      <c r="AX190" s="1225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>
      <c r="A191" s="2890"/>
      <c r="B191" s="2890"/>
      <c r="C191" s="2891" t="s">
        <v>1798</v>
      </c>
      <c r="D191" s="2892">
        <f t="shared" si="180"/>
        <v>0</v>
      </c>
      <c r="E191" s="2879"/>
      <c r="F191" s="2893">
        <f t="shared" si="161"/>
        <v>0</v>
      </c>
      <c r="G191" s="203"/>
      <c r="H191" s="2894"/>
      <c r="I191" s="203"/>
      <c r="J191" s="2894"/>
      <c r="K191" s="203"/>
      <c r="L191" s="2894"/>
      <c r="M191" s="203"/>
      <c r="N191" s="2894"/>
      <c r="O191" s="203"/>
      <c r="P191" s="2894"/>
      <c r="Q191" s="203"/>
      <c r="R191" s="2894"/>
      <c r="S191" s="203"/>
      <c r="T191" s="2894"/>
      <c r="U191" s="203"/>
      <c r="V191" s="2894"/>
      <c r="W191" s="203"/>
      <c r="X191" s="2894"/>
      <c r="Y191" s="203"/>
      <c r="Z191" s="2894"/>
      <c r="AA191" s="203"/>
      <c r="AB191" s="526"/>
      <c r="AC191" s="203"/>
      <c r="AD191" s="2894"/>
      <c r="AE191" s="1386"/>
      <c r="AF191" s="2894"/>
      <c r="AG191" s="1386"/>
      <c r="AH191" s="2894"/>
      <c r="AI191" s="1386"/>
      <c r="AJ191" s="2894"/>
      <c r="AK191" s="1386"/>
      <c r="AL191" s="2894"/>
      <c r="AM191" s="1386"/>
      <c r="AN191" s="2894"/>
      <c r="AO191" s="1386"/>
      <c r="AP191" s="2894"/>
      <c r="AQ191" s="5208"/>
      <c r="AR191" s="5251"/>
      <c r="AS191" s="5259"/>
      <c r="AT191" s="2901"/>
      <c r="AU191" s="5251"/>
      <c r="AV191" s="273"/>
      <c r="AW191" s="5251"/>
      <c r="AX191" s="2185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>
      <c r="A192" s="899"/>
      <c r="B192" s="8393" t="s">
        <v>1686</v>
      </c>
      <c r="C192" s="8394"/>
      <c r="D192" s="2866">
        <f t="shared" ref="D192:D200" si="181">SUM(E192)</f>
        <v>0</v>
      </c>
      <c r="E192" s="2867">
        <f>SUM(AC192+AE192+AG192+AI192+AK192+AM192+AO192)</f>
        <v>0</v>
      </c>
      <c r="F192" s="2895"/>
      <c r="G192" s="2183"/>
      <c r="H192" s="2870"/>
      <c r="I192" s="2869"/>
      <c r="J192" s="2870"/>
      <c r="K192" s="2869"/>
      <c r="L192" s="2870"/>
      <c r="M192" s="2869"/>
      <c r="N192" s="2870"/>
      <c r="O192" s="2869"/>
      <c r="P192" s="2870"/>
      <c r="Q192" s="2869"/>
      <c r="R192" s="2870"/>
      <c r="S192" s="2869"/>
      <c r="T192" s="2870"/>
      <c r="U192" s="2869"/>
      <c r="V192" s="2870"/>
      <c r="W192" s="2869"/>
      <c r="X192" s="2870"/>
      <c r="Y192" s="2869"/>
      <c r="Z192" s="2870"/>
      <c r="AA192" s="2869"/>
      <c r="AB192" s="2870"/>
      <c r="AC192" s="2183"/>
      <c r="AD192" s="2184"/>
      <c r="AE192" s="2183"/>
      <c r="AF192" s="2184"/>
      <c r="AG192" s="2183"/>
      <c r="AH192" s="2184"/>
      <c r="AI192" s="2183"/>
      <c r="AJ192" s="2184"/>
      <c r="AK192" s="2183"/>
      <c r="AL192" s="2184"/>
      <c r="AM192" s="2256"/>
      <c r="AN192" s="2896"/>
      <c r="AO192" s="2896"/>
      <c r="AP192" s="2184"/>
      <c r="AQ192" s="3915"/>
      <c r="AR192" s="5252"/>
      <c r="AS192" s="5260"/>
      <c r="AT192" s="5252"/>
      <c r="AU192" s="5252"/>
      <c r="AV192" s="5260"/>
      <c r="AW192" s="5252"/>
      <c r="AX192" s="2184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>
      <c r="A193" s="739"/>
      <c r="B193" s="8395" t="s">
        <v>1799</v>
      </c>
      <c r="C193" s="8396"/>
      <c r="D193" s="2897">
        <f t="shared" si="181"/>
        <v>0</v>
      </c>
      <c r="E193" s="2874">
        <f t="shared" ref="E193:E200" si="182">SUM(AC193+AE193+AG193+AI193+AK193+AM193+AO193)</f>
        <v>0</v>
      </c>
      <c r="F193" s="2642"/>
      <c r="G193" s="1932"/>
      <c r="H193" s="881"/>
      <c r="I193" s="1933"/>
      <c r="J193" s="881"/>
      <c r="K193" s="1933"/>
      <c r="L193" s="881"/>
      <c r="M193" s="1933"/>
      <c r="N193" s="881"/>
      <c r="O193" s="1933"/>
      <c r="P193" s="881"/>
      <c r="Q193" s="1933"/>
      <c r="R193" s="881"/>
      <c r="S193" s="1933"/>
      <c r="T193" s="881"/>
      <c r="U193" s="1933"/>
      <c r="V193" s="881"/>
      <c r="W193" s="1933"/>
      <c r="X193" s="881"/>
      <c r="Y193" s="1933"/>
      <c r="Z193" s="881"/>
      <c r="AA193" s="1933"/>
      <c r="AB193" s="881"/>
      <c r="AC193" s="1932"/>
      <c r="AD193" s="1225"/>
      <c r="AE193" s="1932"/>
      <c r="AF193" s="1225"/>
      <c r="AG193" s="1932"/>
      <c r="AH193" s="1225"/>
      <c r="AI193" s="1932"/>
      <c r="AJ193" s="1225"/>
      <c r="AK193" s="1932"/>
      <c r="AL193" s="1225"/>
      <c r="AM193" s="2640"/>
      <c r="AN193" s="2898"/>
      <c r="AO193" s="2899"/>
      <c r="AP193" s="1225"/>
      <c r="AQ193" s="5242"/>
      <c r="AR193" s="5253"/>
      <c r="AS193" s="4603"/>
      <c r="AT193" s="5253"/>
      <c r="AU193" s="2898"/>
      <c r="AV193" s="363"/>
      <c r="AW193" s="2898"/>
      <c r="AX193" s="1225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>
      <c r="A194" s="739"/>
      <c r="B194" s="8395" t="s">
        <v>1684</v>
      </c>
      <c r="C194" s="8396"/>
      <c r="D194" s="2897">
        <f t="shared" si="181"/>
        <v>0</v>
      </c>
      <c r="E194" s="2874">
        <f t="shared" si="182"/>
        <v>0</v>
      </c>
      <c r="F194" s="2642"/>
      <c r="G194" s="1932"/>
      <c r="H194" s="881"/>
      <c r="I194" s="1933"/>
      <c r="J194" s="881"/>
      <c r="K194" s="1933"/>
      <c r="L194" s="881"/>
      <c r="M194" s="1933"/>
      <c r="N194" s="881"/>
      <c r="O194" s="1933"/>
      <c r="P194" s="881"/>
      <c r="Q194" s="1933"/>
      <c r="R194" s="881"/>
      <c r="S194" s="1933"/>
      <c r="T194" s="881"/>
      <c r="U194" s="1933"/>
      <c r="V194" s="881"/>
      <c r="W194" s="1933"/>
      <c r="X194" s="881"/>
      <c r="Y194" s="1933"/>
      <c r="Z194" s="881"/>
      <c r="AA194" s="1933"/>
      <c r="AB194" s="881"/>
      <c r="AC194" s="1386"/>
      <c r="AD194" s="2185"/>
      <c r="AE194" s="1386"/>
      <c r="AF194" s="2185"/>
      <c r="AG194" s="1386"/>
      <c r="AH194" s="2185"/>
      <c r="AI194" s="1386"/>
      <c r="AJ194" s="2185"/>
      <c r="AK194" s="1386"/>
      <c r="AL194" s="2185"/>
      <c r="AM194" s="2900"/>
      <c r="AN194" s="2898"/>
      <c r="AO194" s="2901"/>
      <c r="AP194" s="2185"/>
      <c r="AQ194" s="5208"/>
      <c r="AR194" s="2901"/>
      <c r="AS194" s="5259"/>
      <c r="AT194" s="2901"/>
      <c r="AU194" s="2898"/>
      <c r="AV194" s="273"/>
      <c r="AW194" s="2898"/>
      <c r="AX194" s="1225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>
      <c r="A195" s="8391" t="s">
        <v>1800</v>
      </c>
      <c r="B195" s="8397" t="s">
        <v>1741</v>
      </c>
      <c r="C195" s="8398"/>
      <c r="D195" s="2902">
        <f t="shared" si="181"/>
        <v>0</v>
      </c>
      <c r="E195" s="2903">
        <f t="shared" si="182"/>
        <v>0</v>
      </c>
      <c r="F195" s="1305"/>
      <c r="G195" s="1303"/>
      <c r="H195" s="1314"/>
      <c r="I195" s="1313"/>
      <c r="J195" s="1314"/>
      <c r="K195" s="1313"/>
      <c r="L195" s="1314"/>
      <c r="M195" s="1313"/>
      <c r="N195" s="1314"/>
      <c r="O195" s="1313"/>
      <c r="P195" s="1314"/>
      <c r="Q195" s="1313"/>
      <c r="R195" s="1314"/>
      <c r="S195" s="1313"/>
      <c r="T195" s="1314"/>
      <c r="U195" s="1313"/>
      <c r="V195" s="1314"/>
      <c r="W195" s="1313"/>
      <c r="X195" s="1314"/>
      <c r="Y195" s="1313"/>
      <c r="Z195" s="1314"/>
      <c r="AA195" s="1313"/>
      <c r="AB195" s="1304"/>
      <c r="AC195" s="1179"/>
      <c r="AD195" s="2816"/>
      <c r="AE195" s="1179"/>
      <c r="AF195" s="2816"/>
      <c r="AG195" s="1179"/>
      <c r="AH195" s="2816"/>
      <c r="AI195" s="1179"/>
      <c r="AJ195" s="2816"/>
      <c r="AK195" s="1179"/>
      <c r="AL195" s="2816"/>
      <c r="AM195" s="1186"/>
      <c r="AN195" s="2904"/>
      <c r="AO195" s="1214"/>
      <c r="AP195" s="2905"/>
      <c r="AQ195" s="35"/>
      <c r="AR195" s="1220"/>
      <c r="AS195" s="35"/>
      <c r="AT195" s="1220"/>
      <c r="AU195" s="663"/>
      <c r="AV195" s="4603"/>
      <c r="AW195" s="663"/>
      <c r="AX195" s="2048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>
      <c r="A196" s="7663"/>
      <c r="B196" s="8324" t="s">
        <v>1801</v>
      </c>
      <c r="C196" s="2906" t="s">
        <v>77</v>
      </c>
      <c r="D196" s="2907">
        <f>SUM(E196)</f>
        <v>0</v>
      </c>
      <c r="E196" s="2908">
        <f t="shared" si="182"/>
        <v>0</v>
      </c>
      <c r="F196" s="2909"/>
      <c r="G196" s="2910"/>
      <c r="H196" s="2911"/>
      <c r="I196" s="2912"/>
      <c r="J196" s="2913"/>
      <c r="K196" s="2912"/>
      <c r="L196" s="2911"/>
      <c r="M196" s="2912"/>
      <c r="N196" s="2913"/>
      <c r="O196" s="2912"/>
      <c r="P196" s="2911"/>
      <c r="Q196" s="2912"/>
      <c r="R196" s="2913"/>
      <c r="S196" s="2912"/>
      <c r="T196" s="2911"/>
      <c r="U196" s="2912"/>
      <c r="V196" s="2913"/>
      <c r="W196" s="2912"/>
      <c r="X196" s="2911"/>
      <c r="Y196" s="2912"/>
      <c r="Z196" s="2913"/>
      <c r="AA196" s="2912"/>
      <c r="AB196" s="2913"/>
      <c r="AC196" s="2914">
        <f>SUM(AC197:AC198)</f>
        <v>0</v>
      </c>
      <c r="AD196" s="2915"/>
      <c r="AE196" s="2914">
        <f>SUM(AE197:AE198)</f>
        <v>0</v>
      </c>
      <c r="AF196" s="2915"/>
      <c r="AG196" s="2914">
        <f>SUM(AG197:AG198)</f>
        <v>0</v>
      </c>
      <c r="AH196" s="2915"/>
      <c r="AI196" s="2914">
        <f>SUM(AI197:AI198)</f>
        <v>0</v>
      </c>
      <c r="AJ196" s="2915"/>
      <c r="AK196" s="2914">
        <f>SUM(AK197:AK198)</f>
        <v>0</v>
      </c>
      <c r="AL196" s="2915"/>
      <c r="AM196" s="2916">
        <f>SUM(AM197:AM198)</f>
        <v>0</v>
      </c>
      <c r="AN196" s="2917"/>
      <c r="AO196" s="2916">
        <f>SUM(AO197:AO198)</f>
        <v>0</v>
      </c>
      <c r="AP196" s="2918"/>
      <c r="AQ196" s="5243">
        <f t="shared" ref="AQ196:AX196" si="186">SUM(AQ197:AQ198)</f>
        <v>0</v>
      </c>
      <c r="AR196" s="5254">
        <f t="shared" si="186"/>
        <v>0</v>
      </c>
      <c r="AS196" s="5261">
        <f t="shared" si="186"/>
        <v>0</v>
      </c>
      <c r="AT196" s="5254">
        <f t="shared" si="186"/>
        <v>0</v>
      </c>
      <c r="AU196" s="5254">
        <f t="shared" si="186"/>
        <v>0</v>
      </c>
      <c r="AV196" s="5261">
        <f t="shared" si="186"/>
        <v>0</v>
      </c>
      <c r="AW196" s="5254">
        <f t="shared" si="186"/>
        <v>0</v>
      </c>
      <c r="AX196" s="2919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>
      <c r="A197" s="7663"/>
      <c r="B197" s="7700"/>
      <c r="C197" s="1985" t="s">
        <v>1794</v>
      </c>
      <c r="D197" s="2887">
        <f t="shared" si="181"/>
        <v>0</v>
      </c>
      <c r="E197" s="2920">
        <f>SUM(AC197+AE197+AG197+AI197+AK197+AM197+AO197)</f>
        <v>0</v>
      </c>
      <c r="F197" s="1241"/>
      <c r="G197" s="1929"/>
      <c r="H197" s="756"/>
      <c r="I197" s="2889"/>
      <c r="J197" s="756"/>
      <c r="K197" s="2889"/>
      <c r="L197" s="756"/>
      <c r="M197" s="2889"/>
      <c r="N197" s="756"/>
      <c r="O197" s="2889"/>
      <c r="P197" s="756"/>
      <c r="Q197" s="2889"/>
      <c r="R197" s="756"/>
      <c r="S197" s="2889"/>
      <c r="T197" s="756"/>
      <c r="U197" s="2889"/>
      <c r="V197" s="756"/>
      <c r="W197" s="2889"/>
      <c r="X197" s="756"/>
      <c r="Y197" s="2889"/>
      <c r="Z197" s="756"/>
      <c r="AA197" s="2889"/>
      <c r="AB197" s="795"/>
      <c r="AC197" s="1926"/>
      <c r="AD197" s="1225"/>
      <c r="AE197" s="1926"/>
      <c r="AF197" s="1225"/>
      <c r="AG197" s="1926"/>
      <c r="AH197" s="1225"/>
      <c r="AI197" s="638"/>
      <c r="AJ197" s="1225"/>
      <c r="AK197" s="1926"/>
      <c r="AL197" s="1225"/>
      <c r="AM197" s="2155"/>
      <c r="AN197" s="2898"/>
      <c r="AO197" s="663"/>
      <c r="AP197" s="2921"/>
      <c r="AQ197" s="36"/>
      <c r="AR197" s="1955"/>
      <c r="AS197" s="36"/>
      <c r="AT197" s="1955"/>
      <c r="AU197" s="1955"/>
      <c r="AV197" s="36"/>
      <c r="AW197" s="1955"/>
      <c r="AX197" s="1177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>
      <c r="A198" s="7663"/>
      <c r="B198" s="7700"/>
      <c r="C198" s="1985" t="s">
        <v>1796</v>
      </c>
      <c r="D198" s="2887">
        <f t="shared" si="181"/>
        <v>0</v>
      </c>
      <c r="E198" s="2920">
        <f>SUM(AC198+AE198+AG198+AI198+AK198+AM198+AO198)</f>
        <v>0</v>
      </c>
      <c r="F198" s="2642"/>
      <c r="G198" s="1316"/>
      <c r="H198" s="868"/>
      <c r="I198" s="1310"/>
      <c r="J198" s="881"/>
      <c r="K198" s="1310"/>
      <c r="L198" s="868"/>
      <c r="M198" s="1310"/>
      <c r="N198" s="881"/>
      <c r="O198" s="1310"/>
      <c r="P198" s="868"/>
      <c r="Q198" s="1310"/>
      <c r="R198" s="881"/>
      <c r="S198" s="1310"/>
      <c r="T198" s="868"/>
      <c r="U198" s="1310"/>
      <c r="V198" s="881"/>
      <c r="W198" s="1310"/>
      <c r="X198" s="868"/>
      <c r="Y198" s="1310"/>
      <c r="Z198" s="881"/>
      <c r="AA198" s="1310"/>
      <c r="AB198" s="881"/>
      <c r="AC198" s="1163"/>
      <c r="AD198" s="1225"/>
      <c r="AE198" s="1163"/>
      <c r="AF198" s="1225"/>
      <c r="AG198" s="1163"/>
      <c r="AH198" s="1225"/>
      <c r="AI198" s="1170"/>
      <c r="AJ198" s="1225"/>
      <c r="AK198" s="1163"/>
      <c r="AL198" s="1225"/>
      <c r="AM198" s="1166"/>
      <c r="AN198" s="2898"/>
      <c r="AO198" s="1220"/>
      <c r="AP198" s="1225"/>
      <c r="AQ198" s="5203"/>
      <c r="AR198" s="1955"/>
      <c r="AS198" s="3886"/>
      <c r="AT198" s="3883"/>
      <c r="AU198" s="1955"/>
      <c r="AV198" s="36"/>
      <c r="AW198" s="1955"/>
      <c r="AX198" s="1177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>
      <c r="A199" s="739"/>
      <c r="B199" s="739"/>
      <c r="C199" s="2922" t="s">
        <v>1797</v>
      </c>
      <c r="D199" s="2897">
        <f t="shared" si="181"/>
        <v>0</v>
      </c>
      <c r="E199" s="2888">
        <f t="shared" si="182"/>
        <v>0</v>
      </c>
      <c r="F199" s="2646"/>
      <c r="G199" s="1932"/>
      <c r="H199" s="881"/>
      <c r="I199" s="1933"/>
      <c r="J199" s="881"/>
      <c r="K199" s="1933"/>
      <c r="L199" s="881"/>
      <c r="M199" s="1933"/>
      <c r="N199" s="881"/>
      <c r="O199" s="1933"/>
      <c r="P199" s="881"/>
      <c r="Q199" s="1933"/>
      <c r="R199" s="881"/>
      <c r="S199" s="1933"/>
      <c r="T199" s="881"/>
      <c r="U199" s="1933"/>
      <c r="V199" s="881"/>
      <c r="W199" s="1933"/>
      <c r="X199" s="881"/>
      <c r="Y199" s="1933"/>
      <c r="Z199" s="881"/>
      <c r="AA199" s="1933"/>
      <c r="AB199" s="881"/>
      <c r="AC199" s="1932"/>
      <c r="AD199" s="1225"/>
      <c r="AE199" s="1932"/>
      <c r="AF199" s="1225"/>
      <c r="AG199" s="1932"/>
      <c r="AH199" s="1225"/>
      <c r="AI199" s="1386"/>
      <c r="AJ199" s="1225"/>
      <c r="AK199" s="1932"/>
      <c r="AL199" s="1225"/>
      <c r="AM199" s="2640"/>
      <c r="AN199" s="2898"/>
      <c r="AO199" s="2901"/>
      <c r="AP199" s="1225"/>
      <c r="AQ199" s="5242"/>
      <c r="AR199" s="2898"/>
      <c r="AS199" s="4603"/>
      <c r="AT199" s="5253"/>
      <c r="AU199" s="2898"/>
      <c r="AV199" s="363"/>
      <c r="AW199" s="2898"/>
      <c r="AX199" s="1225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>
      <c r="A200" s="2890"/>
      <c r="B200" s="2890"/>
      <c r="C200" s="2922" t="s">
        <v>1802</v>
      </c>
      <c r="D200" s="2923">
        <f t="shared" si="181"/>
        <v>0</v>
      </c>
      <c r="E200" s="2924">
        <f t="shared" si="182"/>
        <v>0</v>
      </c>
      <c r="F200" s="2925"/>
      <c r="G200" s="1363"/>
      <c r="H200" s="1308"/>
      <c r="I200" s="2062"/>
      <c r="J200" s="1308"/>
      <c r="K200" s="2062"/>
      <c r="L200" s="1308"/>
      <c r="M200" s="2062"/>
      <c r="N200" s="1308"/>
      <c r="O200" s="2062"/>
      <c r="P200" s="1308"/>
      <c r="Q200" s="2062"/>
      <c r="R200" s="1308"/>
      <c r="S200" s="2062"/>
      <c r="T200" s="1308"/>
      <c r="U200" s="2062"/>
      <c r="V200" s="1308"/>
      <c r="W200" s="2062"/>
      <c r="X200" s="1308"/>
      <c r="Y200" s="2062"/>
      <c r="Z200" s="1308"/>
      <c r="AA200" s="2062"/>
      <c r="AB200" s="1308"/>
      <c r="AC200" s="2926"/>
      <c r="AD200" s="2816"/>
      <c r="AE200" s="2926"/>
      <c r="AF200" s="2816"/>
      <c r="AG200" s="2926"/>
      <c r="AH200" s="2816"/>
      <c r="AI200" s="2926"/>
      <c r="AJ200" s="2816"/>
      <c r="AK200" s="2926"/>
      <c r="AL200" s="2816"/>
      <c r="AM200" s="2927"/>
      <c r="AN200" s="2904"/>
      <c r="AO200" s="2928"/>
      <c r="AP200" s="2816"/>
      <c r="AQ200" s="5209"/>
      <c r="AR200" s="2904"/>
      <c r="AS200" s="5262"/>
      <c r="AT200" s="2928"/>
      <c r="AU200" s="2904"/>
      <c r="AV200" s="5266"/>
      <c r="AW200" s="2904"/>
      <c r="AX200" s="2816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>
      <c r="A201" s="8404" t="s">
        <v>1803</v>
      </c>
      <c r="B201" s="8407" t="s">
        <v>1804</v>
      </c>
      <c r="C201" s="2929" t="s">
        <v>1805</v>
      </c>
      <c r="D201" s="2930">
        <f>SUM(E201:F201)</f>
        <v>0</v>
      </c>
      <c r="E201" s="2903">
        <f>+G201+I201+K201+M201+O201+Q201+S201+U201+W201+Y201+AA201+AC201+AE201+AG201+AI201+AK201+AM201+AO201</f>
        <v>0</v>
      </c>
      <c r="F201" s="2665">
        <f>+H201+J201+L201+N201+P201+R201+T201+V201+X201+Z201+AB201+AD201+AF201+AH201+AJ201+AL201+AN201+AP201</f>
        <v>0</v>
      </c>
      <c r="G201" s="2931">
        <f t="shared" ref="G201:AW201" si="188">SUM(G202:G203)</f>
        <v>0</v>
      </c>
      <c r="H201" s="361">
        <f t="shared" si="188"/>
        <v>0</v>
      </c>
      <c r="I201" s="2931">
        <f t="shared" si="188"/>
        <v>0</v>
      </c>
      <c r="J201" s="361">
        <f t="shared" si="188"/>
        <v>0</v>
      </c>
      <c r="K201" s="2931">
        <f t="shared" si="188"/>
        <v>0</v>
      </c>
      <c r="L201" s="361">
        <f t="shared" si="188"/>
        <v>0</v>
      </c>
      <c r="M201" s="2931">
        <f t="shared" si="188"/>
        <v>0</v>
      </c>
      <c r="N201" s="361">
        <f t="shared" si="188"/>
        <v>0</v>
      </c>
      <c r="O201" s="2931">
        <f t="shared" si="188"/>
        <v>0</v>
      </c>
      <c r="P201" s="361">
        <f t="shared" si="188"/>
        <v>0</v>
      </c>
      <c r="Q201" s="2931">
        <f t="shared" si="188"/>
        <v>0</v>
      </c>
      <c r="R201" s="361">
        <f t="shared" si="188"/>
        <v>0</v>
      </c>
      <c r="S201" s="2931">
        <f t="shared" si="188"/>
        <v>0</v>
      </c>
      <c r="T201" s="361">
        <f t="shared" si="188"/>
        <v>0</v>
      </c>
      <c r="U201" s="2931">
        <f t="shared" si="188"/>
        <v>0</v>
      </c>
      <c r="V201" s="361">
        <f t="shared" si="188"/>
        <v>0</v>
      </c>
      <c r="W201" s="2931">
        <f t="shared" si="188"/>
        <v>0</v>
      </c>
      <c r="X201" s="361">
        <f t="shared" si="188"/>
        <v>0</v>
      </c>
      <c r="Y201" s="2931">
        <f t="shared" si="188"/>
        <v>0</v>
      </c>
      <c r="Z201" s="361">
        <f t="shared" si="188"/>
        <v>0</v>
      </c>
      <c r="AA201" s="2931">
        <f t="shared" si="188"/>
        <v>0</v>
      </c>
      <c r="AB201" s="2932">
        <f t="shared" si="188"/>
        <v>0</v>
      </c>
      <c r="AC201" s="2933">
        <f t="shared" si="188"/>
        <v>0</v>
      </c>
      <c r="AD201" s="2932">
        <f t="shared" si="188"/>
        <v>0</v>
      </c>
      <c r="AE201" s="2933">
        <f t="shared" si="188"/>
        <v>0</v>
      </c>
      <c r="AF201" s="2932">
        <f t="shared" si="188"/>
        <v>0</v>
      </c>
      <c r="AG201" s="2933">
        <f t="shared" si="188"/>
        <v>0</v>
      </c>
      <c r="AH201" s="2932">
        <f t="shared" si="188"/>
        <v>0</v>
      </c>
      <c r="AI201" s="2933">
        <f t="shared" si="188"/>
        <v>0</v>
      </c>
      <c r="AJ201" s="2932">
        <f t="shared" si="188"/>
        <v>0</v>
      </c>
      <c r="AK201" s="2933">
        <f t="shared" si="188"/>
        <v>0</v>
      </c>
      <c r="AL201" s="2932">
        <f t="shared" si="188"/>
        <v>0</v>
      </c>
      <c r="AM201" s="2933">
        <f t="shared" si="188"/>
        <v>0</v>
      </c>
      <c r="AN201" s="2932">
        <f t="shared" si="188"/>
        <v>0</v>
      </c>
      <c r="AO201" s="2933">
        <f t="shared" si="188"/>
        <v>0</v>
      </c>
      <c r="AP201" s="2932">
        <f t="shared" si="188"/>
        <v>0</v>
      </c>
      <c r="AQ201" s="5244">
        <f t="shared" si="188"/>
        <v>0</v>
      </c>
      <c r="AR201" s="3913">
        <f t="shared" si="188"/>
        <v>0</v>
      </c>
      <c r="AS201" s="5263">
        <f t="shared" si="188"/>
        <v>0</v>
      </c>
      <c r="AT201" s="3913">
        <f t="shared" si="188"/>
        <v>0</v>
      </c>
      <c r="AU201" s="3913">
        <f t="shared" si="188"/>
        <v>0</v>
      </c>
      <c r="AV201" s="5263">
        <f t="shared" si="188"/>
        <v>0</v>
      </c>
      <c r="AW201" s="3913">
        <f t="shared" si="188"/>
        <v>0</v>
      </c>
      <c r="AX201" s="2932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>
      <c r="A202" s="8405"/>
      <c r="B202" s="8408"/>
      <c r="C202" s="2934" t="s">
        <v>1806</v>
      </c>
      <c r="D202" s="2887">
        <f>SUM(E202:F202)</f>
        <v>0</v>
      </c>
      <c r="E202" s="2920">
        <f t="shared" ref="E202:F203" si="190">+G202+I202+K202+M202+O202+Q202+S202+U202+W202+Y202+AA202+AC202+AE202+AG202+AI202+AK202+AM202+AO202</f>
        <v>0</v>
      </c>
      <c r="F202" s="2935">
        <f t="shared" si="190"/>
        <v>0</v>
      </c>
      <c r="G202" s="2258"/>
      <c r="H202" s="2328"/>
      <c r="I202" s="2257"/>
      <c r="J202" s="2327"/>
      <c r="K202" s="2257"/>
      <c r="L202" s="2390"/>
      <c r="M202" s="2257"/>
      <c r="N202" s="2328"/>
      <c r="O202" s="2257"/>
      <c r="P202" s="1177"/>
      <c r="Q202" s="2257"/>
      <c r="R202" s="1177"/>
      <c r="S202" s="2257"/>
      <c r="T202" s="1177"/>
      <c r="U202" s="2257"/>
      <c r="V202" s="1177"/>
      <c r="W202" s="2257"/>
      <c r="X202" s="1177"/>
      <c r="Y202" s="2257"/>
      <c r="Z202" s="1177"/>
      <c r="AA202" s="1926"/>
      <c r="AB202" s="1177"/>
      <c r="AC202" s="1926"/>
      <c r="AD202" s="1177"/>
      <c r="AE202" s="1926"/>
      <c r="AF202" s="1177"/>
      <c r="AG202" s="1926"/>
      <c r="AH202" s="1177"/>
      <c r="AI202" s="1926"/>
      <c r="AJ202" s="1177"/>
      <c r="AK202" s="1926"/>
      <c r="AL202" s="1177"/>
      <c r="AM202" s="1926"/>
      <c r="AN202" s="1177"/>
      <c r="AO202" s="1926"/>
      <c r="AP202" s="1177"/>
      <c r="AQ202" s="5202"/>
      <c r="AR202" s="1955"/>
      <c r="AS202" s="36"/>
      <c r="AT202" s="1955"/>
      <c r="AU202" s="1955"/>
      <c r="AV202" s="36"/>
      <c r="AW202" s="1955"/>
      <c r="AX202" s="1177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>
      <c r="A203" s="8406"/>
      <c r="B203" s="8409"/>
      <c r="C203" s="2936" t="s">
        <v>1807</v>
      </c>
      <c r="D203" s="2937">
        <f>SUM(E203:F203)</f>
        <v>0</v>
      </c>
      <c r="E203" s="1194">
        <f t="shared" si="190"/>
        <v>0</v>
      </c>
      <c r="F203" s="2938">
        <f t="shared" si="190"/>
        <v>0</v>
      </c>
      <c r="G203" s="1184"/>
      <c r="H203" s="1110"/>
      <c r="I203" s="1179"/>
      <c r="J203" s="1183"/>
      <c r="K203" s="1179"/>
      <c r="L203" s="1218"/>
      <c r="M203" s="1179"/>
      <c r="N203" s="1110"/>
      <c r="O203" s="1179"/>
      <c r="P203" s="1183"/>
      <c r="Q203" s="1179"/>
      <c r="R203" s="1183"/>
      <c r="S203" s="1179"/>
      <c r="T203" s="1183"/>
      <c r="U203" s="1179"/>
      <c r="V203" s="1183"/>
      <c r="W203" s="1179"/>
      <c r="X203" s="1183"/>
      <c r="Y203" s="1179"/>
      <c r="Z203" s="1183"/>
      <c r="AA203" s="1179"/>
      <c r="AB203" s="1183"/>
      <c r="AC203" s="1179"/>
      <c r="AD203" s="1183"/>
      <c r="AE203" s="1179"/>
      <c r="AF203" s="1183"/>
      <c r="AG203" s="1179"/>
      <c r="AH203" s="1183"/>
      <c r="AI203" s="1179"/>
      <c r="AJ203" s="1183"/>
      <c r="AK203" s="1179"/>
      <c r="AL203" s="1183"/>
      <c r="AM203" s="1179"/>
      <c r="AN203" s="1183"/>
      <c r="AO203" s="1179"/>
      <c r="AP203" s="1183"/>
      <c r="AQ203" s="5237"/>
      <c r="AR203" s="1214"/>
      <c r="AS203" s="1218"/>
      <c r="AT203" s="1214"/>
      <c r="AU203" s="1214"/>
      <c r="AV203" s="1218"/>
      <c r="AW203" s="1214"/>
      <c r="AX203" s="1183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>
      <c r="A204" s="8404" t="s">
        <v>1808</v>
      </c>
      <c r="B204" s="8356" t="s">
        <v>1809</v>
      </c>
      <c r="C204" s="2575" t="s">
        <v>1810</v>
      </c>
      <c r="D204" s="2887">
        <f t="shared" ref="D204:D223" si="200">SUM(E204+F204)</f>
        <v>0</v>
      </c>
      <c r="E204" s="2920">
        <f t="shared" ref="E204:F208" si="201">SUM(AA204+AC204+AE204+AG204+AI204+AK204+AM204+AO204)</f>
        <v>0</v>
      </c>
      <c r="F204" s="2939">
        <f t="shared" si="201"/>
        <v>0</v>
      </c>
      <c r="G204" s="2869"/>
      <c r="H204" s="2870"/>
      <c r="I204" s="2869"/>
      <c r="J204" s="2870"/>
      <c r="K204" s="2869"/>
      <c r="L204" s="2870"/>
      <c r="M204" s="2869"/>
      <c r="N204" s="2870"/>
      <c r="O204" s="2869"/>
      <c r="P204" s="2870"/>
      <c r="Q204" s="2869"/>
      <c r="R204" s="2870"/>
      <c r="S204" s="2869"/>
      <c r="T204" s="2870"/>
      <c r="U204" s="2869"/>
      <c r="V204" s="2870"/>
      <c r="W204" s="2869"/>
      <c r="X204" s="2870"/>
      <c r="Y204" s="2869"/>
      <c r="Z204" s="2870"/>
      <c r="AA204" s="1423"/>
      <c r="AB204" s="1177"/>
      <c r="AC204" s="1926"/>
      <c r="AD204" s="1177"/>
      <c r="AE204" s="1926"/>
      <c r="AF204" s="1177"/>
      <c r="AG204" s="1926"/>
      <c r="AH204" s="1177"/>
      <c r="AI204" s="1926"/>
      <c r="AJ204" s="1177"/>
      <c r="AK204" s="1926"/>
      <c r="AL204" s="1177"/>
      <c r="AM204" s="1926"/>
      <c r="AN204" s="1177"/>
      <c r="AO204" s="1926"/>
      <c r="AP204" s="1177"/>
      <c r="AQ204" s="5202"/>
      <c r="AR204" s="1955"/>
      <c r="AS204" s="36"/>
      <c r="AT204" s="1955"/>
      <c r="AU204" s="1955"/>
      <c r="AV204" s="36"/>
      <c r="AW204" s="1955"/>
      <c r="AX204" s="1177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>
      <c r="A205" s="8405"/>
      <c r="B205" s="7758"/>
      <c r="C205" s="1226" t="s">
        <v>1811</v>
      </c>
      <c r="D205" s="2878">
        <f t="shared" si="200"/>
        <v>0</v>
      </c>
      <c r="E205" s="2920">
        <f t="shared" si="201"/>
        <v>0</v>
      </c>
      <c r="F205" s="2939">
        <f t="shared" si="201"/>
        <v>0</v>
      </c>
      <c r="G205" s="1933"/>
      <c r="H205" s="881"/>
      <c r="I205" s="1933"/>
      <c r="J205" s="881"/>
      <c r="K205" s="1933"/>
      <c r="L205" s="881"/>
      <c r="M205" s="1933"/>
      <c r="N205" s="881"/>
      <c r="O205" s="1933"/>
      <c r="P205" s="881"/>
      <c r="Q205" s="1933"/>
      <c r="R205" s="881"/>
      <c r="S205" s="1933"/>
      <c r="T205" s="881"/>
      <c r="U205" s="1933"/>
      <c r="V205" s="881"/>
      <c r="W205" s="1933"/>
      <c r="X205" s="881"/>
      <c r="Y205" s="1933"/>
      <c r="Z205" s="881"/>
      <c r="AA205" s="204"/>
      <c r="AB205" s="2048"/>
      <c r="AC205" s="638"/>
      <c r="AD205" s="2048"/>
      <c r="AE205" s="638"/>
      <c r="AF205" s="2048"/>
      <c r="AG205" s="638"/>
      <c r="AH205" s="2048"/>
      <c r="AI205" s="638"/>
      <c r="AJ205" s="2048"/>
      <c r="AK205" s="638"/>
      <c r="AL205" s="2048"/>
      <c r="AM205" s="638"/>
      <c r="AN205" s="2048"/>
      <c r="AO205" s="638"/>
      <c r="AP205" s="2048"/>
      <c r="AQ205" s="5235"/>
      <c r="AR205" s="663"/>
      <c r="AS205" s="37"/>
      <c r="AT205" s="663"/>
      <c r="AU205" s="663"/>
      <c r="AV205" s="5259"/>
      <c r="AW205" s="663"/>
      <c r="AX205" s="2048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>
      <c r="A206" s="8405"/>
      <c r="B206" s="8357"/>
      <c r="C206" s="634" t="s">
        <v>1812</v>
      </c>
      <c r="D206" s="2878">
        <f t="shared" si="200"/>
        <v>0</v>
      </c>
      <c r="E206" s="1194">
        <f t="shared" si="201"/>
        <v>0</v>
      </c>
      <c r="F206" s="2938">
        <f t="shared" si="201"/>
        <v>0</v>
      </c>
      <c r="G206" s="1933"/>
      <c r="H206" s="881"/>
      <c r="I206" s="1933"/>
      <c r="J206" s="881"/>
      <c r="K206" s="1933"/>
      <c r="L206" s="881"/>
      <c r="M206" s="1933"/>
      <c r="N206" s="881"/>
      <c r="O206" s="1933"/>
      <c r="P206" s="881"/>
      <c r="Q206" s="1933"/>
      <c r="R206" s="881"/>
      <c r="S206" s="1933"/>
      <c r="T206" s="881"/>
      <c r="U206" s="1933"/>
      <c r="V206" s="881"/>
      <c r="W206" s="1933"/>
      <c r="X206" s="881"/>
      <c r="Y206" s="1933"/>
      <c r="Z206" s="881"/>
      <c r="AA206" s="1184"/>
      <c r="AB206" s="1183"/>
      <c r="AC206" s="1179"/>
      <c r="AD206" s="1183"/>
      <c r="AE206" s="1179"/>
      <c r="AF206" s="1183"/>
      <c r="AG206" s="1179"/>
      <c r="AH206" s="1183"/>
      <c r="AI206" s="1179"/>
      <c r="AJ206" s="1183"/>
      <c r="AK206" s="1179"/>
      <c r="AL206" s="1183"/>
      <c r="AM206" s="1179"/>
      <c r="AN206" s="1183"/>
      <c r="AO206" s="1179"/>
      <c r="AP206" s="1183"/>
      <c r="AQ206" s="5237"/>
      <c r="AR206" s="1214"/>
      <c r="AS206" s="1218"/>
      <c r="AT206" s="1214"/>
      <c r="AU206" s="1214"/>
      <c r="AV206" s="5262"/>
      <c r="AW206" s="1214"/>
      <c r="AX206" s="1183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>
      <c r="A207" s="8405"/>
      <c r="B207" s="8407" t="s">
        <v>1813</v>
      </c>
      <c r="C207" s="2934" t="s">
        <v>1810</v>
      </c>
      <c r="D207" s="2940">
        <f t="shared" si="200"/>
        <v>0</v>
      </c>
      <c r="E207" s="2920">
        <f t="shared" si="201"/>
        <v>0</v>
      </c>
      <c r="F207" s="2939">
        <f t="shared" si="201"/>
        <v>0</v>
      </c>
      <c r="G207" s="1933"/>
      <c r="H207" s="881"/>
      <c r="I207" s="1933"/>
      <c r="J207" s="881"/>
      <c r="K207" s="1933"/>
      <c r="L207" s="881"/>
      <c r="M207" s="1933"/>
      <c r="N207" s="881"/>
      <c r="O207" s="1933"/>
      <c r="P207" s="881"/>
      <c r="Q207" s="1933"/>
      <c r="R207" s="881"/>
      <c r="S207" s="1933"/>
      <c r="T207" s="881"/>
      <c r="U207" s="1933"/>
      <c r="V207" s="881"/>
      <c r="W207" s="1933"/>
      <c r="X207" s="881"/>
      <c r="Y207" s="1933"/>
      <c r="Z207" s="881"/>
      <c r="AA207" s="2258"/>
      <c r="AB207" s="2327"/>
      <c r="AC207" s="2257"/>
      <c r="AD207" s="2327"/>
      <c r="AE207" s="2257"/>
      <c r="AF207" s="2327"/>
      <c r="AG207" s="2257"/>
      <c r="AH207" s="2327"/>
      <c r="AI207" s="2257"/>
      <c r="AJ207" s="2327"/>
      <c r="AK207" s="2257"/>
      <c r="AL207" s="2327"/>
      <c r="AM207" s="2257"/>
      <c r="AN207" s="2327"/>
      <c r="AO207" s="2257"/>
      <c r="AP207" s="2327"/>
      <c r="AQ207" s="5201"/>
      <c r="AR207" s="5177"/>
      <c r="AS207" s="4500"/>
      <c r="AT207" s="5177"/>
      <c r="AU207" s="5177"/>
      <c r="AV207" s="4500"/>
      <c r="AW207" s="5177"/>
      <c r="AX207" s="2327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>
      <c r="A208" s="8405"/>
      <c r="B208" s="8409"/>
      <c r="C208" s="2941" t="s">
        <v>1814</v>
      </c>
      <c r="D208" s="2902">
        <f t="shared" si="200"/>
        <v>0</v>
      </c>
      <c r="E208" s="1194">
        <f t="shared" si="201"/>
        <v>0</v>
      </c>
      <c r="F208" s="2938">
        <f t="shared" si="201"/>
        <v>0</v>
      </c>
      <c r="G208" s="1933"/>
      <c r="H208" s="881"/>
      <c r="I208" s="1933"/>
      <c r="J208" s="881"/>
      <c r="K208" s="1933"/>
      <c r="L208" s="881"/>
      <c r="M208" s="1933"/>
      <c r="N208" s="881"/>
      <c r="O208" s="1933"/>
      <c r="P208" s="881"/>
      <c r="Q208" s="1933"/>
      <c r="R208" s="881"/>
      <c r="S208" s="1933"/>
      <c r="T208" s="881"/>
      <c r="U208" s="1933"/>
      <c r="V208" s="881"/>
      <c r="W208" s="1933"/>
      <c r="X208" s="881"/>
      <c r="Y208" s="1933"/>
      <c r="Z208" s="881"/>
      <c r="AA208" s="1184"/>
      <c r="AB208" s="1110"/>
      <c r="AC208" s="1184"/>
      <c r="AD208" s="1183"/>
      <c r="AE208" s="1179"/>
      <c r="AF208" s="1183"/>
      <c r="AG208" s="1179"/>
      <c r="AH208" s="1183"/>
      <c r="AI208" s="1179"/>
      <c r="AJ208" s="1183"/>
      <c r="AK208" s="1179"/>
      <c r="AL208" s="1183"/>
      <c r="AM208" s="1179"/>
      <c r="AN208" s="1183"/>
      <c r="AO208" s="1179"/>
      <c r="AP208" s="1183"/>
      <c r="AQ208" s="5237"/>
      <c r="AR208" s="1214"/>
      <c r="AS208" s="1218"/>
      <c r="AT208" s="1214"/>
      <c r="AU208" s="1214"/>
      <c r="AV208" s="5262"/>
      <c r="AW208" s="1214"/>
      <c r="AX208" s="1183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>
      <c r="A209" s="8405"/>
      <c r="B209" s="8350" t="s">
        <v>1686</v>
      </c>
      <c r="C209" s="2575" t="s">
        <v>1810</v>
      </c>
      <c r="D209" s="2887">
        <f t="shared" si="200"/>
        <v>0</v>
      </c>
      <c r="E209" s="2920">
        <f t="shared" ref="E209:F211" si="205">SUM(AC209+AE209+AG209+AI209+AK209+AM209+AO209)</f>
        <v>0</v>
      </c>
      <c r="F209" s="2939">
        <f t="shared" si="205"/>
        <v>0</v>
      </c>
      <c r="G209" s="1933"/>
      <c r="H209" s="881"/>
      <c r="I209" s="1933"/>
      <c r="J209" s="881"/>
      <c r="K209" s="1933"/>
      <c r="L209" s="881"/>
      <c r="M209" s="1933"/>
      <c r="N209" s="881"/>
      <c r="O209" s="1933"/>
      <c r="P209" s="881"/>
      <c r="Q209" s="1933"/>
      <c r="R209" s="881"/>
      <c r="S209" s="1933"/>
      <c r="T209" s="881"/>
      <c r="U209" s="1933"/>
      <c r="V209" s="881"/>
      <c r="W209" s="1933"/>
      <c r="X209" s="881"/>
      <c r="Y209" s="1933"/>
      <c r="Z209" s="881"/>
      <c r="AA209" s="2869"/>
      <c r="AB209" s="2870"/>
      <c r="AC209" s="2258"/>
      <c r="AD209" s="2327"/>
      <c r="AE209" s="2257"/>
      <c r="AF209" s="2327"/>
      <c r="AG209" s="2257"/>
      <c r="AH209" s="2327"/>
      <c r="AI209" s="2257"/>
      <c r="AJ209" s="2327"/>
      <c r="AK209" s="2257"/>
      <c r="AL209" s="2327"/>
      <c r="AM209" s="2257"/>
      <c r="AN209" s="2327"/>
      <c r="AO209" s="2257"/>
      <c r="AP209" s="2327"/>
      <c r="AQ209" s="5201"/>
      <c r="AR209" s="5177"/>
      <c r="AS209" s="4500"/>
      <c r="AT209" s="5177"/>
      <c r="AU209" s="5177"/>
      <c r="AV209" s="4500"/>
      <c r="AW209" s="5177"/>
      <c r="AX209" s="2327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>
      <c r="A210" s="8405"/>
      <c r="B210" s="8351"/>
      <c r="C210" s="1206" t="s">
        <v>1815</v>
      </c>
      <c r="D210" s="2878">
        <f t="shared" si="200"/>
        <v>0</v>
      </c>
      <c r="E210" s="2920">
        <f t="shared" si="205"/>
        <v>0</v>
      </c>
      <c r="F210" s="2939">
        <f t="shared" si="205"/>
        <v>0</v>
      </c>
      <c r="G210" s="1933"/>
      <c r="H210" s="881"/>
      <c r="I210" s="1933"/>
      <c r="J210" s="881"/>
      <c r="K210" s="1933"/>
      <c r="L210" s="881"/>
      <c r="M210" s="1933"/>
      <c r="N210" s="881"/>
      <c r="O210" s="1933"/>
      <c r="P210" s="881"/>
      <c r="Q210" s="1933"/>
      <c r="R210" s="881"/>
      <c r="S210" s="1933"/>
      <c r="T210" s="881"/>
      <c r="U210" s="1933"/>
      <c r="V210" s="881"/>
      <c r="W210" s="1933"/>
      <c r="X210" s="881"/>
      <c r="Y210" s="1933"/>
      <c r="Z210" s="881"/>
      <c r="AA210" s="1933"/>
      <c r="AB210" s="881"/>
      <c r="AC210" s="204"/>
      <c r="AD210" s="2048"/>
      <c r="AE210" s="638"/>
      <c r="AF210" s="2048"/>
      <c r="AG210" s="638"/>
      <c r="AH210" s="2048"/>
      <c r="AI210" s="638"/>
      <c r="AJ210" s="2048"/>
      <c r="AK210" s="638"/>
      <c r="AL210" s="2048"/>
      <c r="AM210" s="638"/>
      <c r="AN210" s="2048"/>
      <c r="AO210" s="638"/>
      <c r="AP210" s="2048"/>
      <c r="AQ210" s="5235"/>
      <c r="AR210" s="663"/>
      <c r="AS210" s="37"/>
      <c r="AT210" s="663"/>
      <c r="AU210" s="663"/>
      <c r="AV210" s="273"/>
      <c r="AW210" s="663"/>
      <c r="AX210" s="2048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>
      <c r="A211" s="8406"/>
      <c r="B211" s="8352"/>
      <c r="C211" s="2657" t="s">
        <v>1816</v>
      </c>
      <c r="D211" s="2878">
        <f t="shared" si="200"/>
        <v>0</v>
      </c>
      <c r="E211" s="1194">
        <f t="shared" si="205"/>
        <v>0</v>
      </c>
      <c r="F211" s="2938">
        <f t="shared" si="205"/>
        <v>0</v>
      </c>
      <c r="G211" s="1933"/>
      <c r="H211" s="881"/>
      <c r="I211" s="1933"/>
      <c r="J211" s="881"/>
      <c r="K211" s="1933"/>
      <c r="L211" s="881"/>
      <c r="M211" s="1933"/>
      <c r="N211" s="881"/>
      <c r="O211" s="1933"/>
      <c r="P211" s="881"/>
      <c r="Q211" s="1933"/>
      <c r="R211" s="881"/>
      <c r="S211" s="1933"/>
      <c r="T211" s="881"/>
      <c r="U211" s="1933"/>
      <c r="V211" s="881"/>
      <c r="W211" s="1933"/>
      <c r="X211" s="881"/>
      <c r="Y211" s="1933"/>
      <c r="Z211" s="881"/>
      <c r="AA211" s="1933"/>
      <c r="AB211" s="881"/>
      <c r="AC211" s="1184"/>
      <c r="AD211" s="1183"/>
      <c r="AE211" s="1179"/>
      <c r="AF211" s="1183"/>
      <c r="AG211" s="1179"/>
      <c r="AH211" s="1183"/>
      <c r="AI211" s="1179"/>
      <c r="AJ211" s="1183"/>
      <c r="AK211" s="1179"/>
      <c r="AL211" s="1183"/>
      <c r="AM211" s="1179"/>
      <c r="AN211" s="1183"/>
      <c r="AO211" s="1179"/>
      <c r="AP211" s="1183"/>
      <c r="AQ211" s="5237"/>
      <c r="AR211" s="1214"/>
      <c r="AS211" s="1218"/>
      <c r="AT211" s="1214"/>
      <c r="AU211" s="1214"/>
      <c r="AV211" s="5262"/>
      <c r="AW211" s="1214"/>
      <c r="AX211" s="1183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>
      <c r="A212" s="8356" t="s">
        <v>1817</v>
      </c>
      <c r="B212" s="8327" t="s">
        <v>1818</v>
      </c>
      <c r="C212" s="8289"/>
      <c r="D212" s="2880">
        <f t="shared" si="200"/>
        <v>0</v>
      </c>
      <c r="E212" s="2942">
        <f t="shared" ref="E212:F216" si="206">SUM(AK212)</f>
        <v>0</v>
      </c>
      <c r="F212" s="2943">
        <f t="shared" si="206"/>
        <v>0</v>
      </c>
      <c r="G212" s="1310"/>
      <c r="H212" s="868"/>
      <c r="I212" s="1310"/>
      <c r="J212" s="868"/>
      <c r="K212" s="1310"/>
      <c r="L212" s="868"/>
      <c r="M212" s="1310"/>
      <c r="N212" s="868"/>
      <c r="O212" s="1310"/>
      <c r="P212" s="868"/>
      <c r="Q212" s="1310"/>
      <c r="R212" s="868"/>
      <c r="S212" s="1310"/>
      <c r="T212" s="868"/>
      <c r="U212" s="1310"/>
      <c r="V212" s="868"/>
      <c r="W212" s="1310"/>
      <c r="X212" s="868"/>
      <c r="Y212" s="1310"/>
      <c r="Z212" s="868"/>
      <c r="AA212" s="1310"/>
      <c r="AB212" s="868"/>
      <c r="AC212" s="2944"/>
      <c r="AD212" s="834"/>
      <c r="AE212" s="834"/>
      <c r="AF212" s="834"/>
      <c r="AG212" s="834"/>
      <c r="AH212" s="834"/>
      <c r="AI212" s="834"/>
      <c r="AJ212" s="2406"/>
      <c r="AK212" s="2257"/>
      <c r="AL212" s="2327"/>
      <c r="AM212" s="2403"/>
      <c r="AN212" s="834"/>
      <c r="AO212" s="834"/>
      <c r="AP212" s="2406"/>
      <c r="AQ212" s="5201"/>
      <c r="AR212" s="5177"/>
      <c r="AS212" s="4176"/>
      <c r="AT212" s="5264"/>
      <c r="AU212" s="5177"/>
      <c r="AV212" s="4500"/>
      <c r="AW212" s="5177"/>
      <c r="AX212" s="2327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>
      <c r="A213" s="7758"/>
      <c r="B213" s="7758" t="s">
        <v>1809</v>
      </c>
      <c r="C213" s="2886" t="s">
        <v>1810</v>
      </c>
      <c r="D213" s="2940">
        <f t="shared" si="200"/>
        <v>0</v>
      </c>
      <c r="E213" s="2945">
        <f t="shared" si="206"/>
        <v>0</v>
      </c>
      <c r="F213" s="2939">
        <f t="shared" si="206"/>
        <v>0</v>
      </c>
      <c r="G213" s="1310"/>
      <c r="H213" s="868"/>
      <c r="I213" s="1310"/>
      <c r="J213" s="868"/>
      <c r="K213" s="1310"/>
      <c r="L213" s="868"/>
      <c r="M213" s="1310"/>
      <c r="N213" s="868"/>
      <c r="O213" s="1310"/>
      <c r="P213" s="868"/>
      <c r="Q213" s="1310"/>
      <c r="R213" s="868"/>
      <c r="S213" s="1310"/>
      <c r="T213" s="868"/>
      <c r="U213" s="1310"/>
      <c r="V213" s="868"/>
      <c r="W213" s="1310"/>
      <c r="X213" s="868"/>
      <c r="Y213" s="1310"/>
      <c r="Z213" s="868"/>
      <c r="AA213" s="1310"/>
      <c r="AB213" s="868"/>
      <c r="AC213" s="1310"/>
      <c r="AD213" s="2224"/>
      <c r="AE213" s="2224"/>
      <c r="AF213" s="2224"/>
      <c r="AG213" s="2224"/>
      <c r="AH213" s="2224"/>
      <c r="AI213" s="2224"/>
      <c r="AJ213" s="868"/>
      <c r="AK213" s="1163"/>
      <c r="AL213" s="1164"/>
      <c r="AM213" s="1316"/>
      <c r="AN213" s="2224"/>
      <c r="AO213" s="2224"/>
      <c r="AP213" s="868"/>
      <c r="AQ213" s="5203"/>
      <c r="AR213" s="3883"/>
      <c r="AS213" s="4176"/>
      <c r="AT213" s="5264"/>
      <c r="AU213" s="3883"/>
      <c r="AV213" s="3886"/>
      <c r="AW213" s="3883"/>
      <c r="AX213" s="1164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>
      <c r="A214" s="7758"/>
      <c r="B214" s="7758"/>
      <c r="C214" s="1227" t="s">
        <v>1819</v>
      </c>
      <c r="D214" s="2937">
        <f t="shared" si="200"/>
        <v>0</v>
      </c>
      <c r="E214" s="1194">
        <f t="shared" si="206"/>
        <v>0</v>
      </c>
      <c r="F214" s="2938">
        <f t="shared" si="206"/>
        <v>0</v>
      </c>
      <c r="G214" s="1310"/>
      <c r="H214" s="868"/>
      <c r="I214" s="1310"/>
      <c r="J214" s="868"/>
      <c r="K214" s="1310"/>
      <c r="L214" s="868"/>
      <c r="M214" s="1310"/>
      <c r="N214" s="868"/>
      <c r="O214" s="1310"/>
      <c r="P214" s="868"/>
      <c r="Q214" s="1310"/>
      <c r="R214" s="868"/>
      <c r="S214" s="1310"/>
      <c r="T214" s="868"/>
      <c r="U214" s="1310"/>
      <c r="V214" s="868"/>
      <c r="W214" s="1310"/>
      <c r="X214" s="868"/>
      <c r="Y214" s="1310"/>
      <c r="Z214" s="868"/>
      <c r="AA214" s="1310"/>
      <c r="AB214" s="868"/>
      <c r="AC214" s="1310"/>
      <c r="AD214" s="2224"/>
      <c r="AE214" s="2224"/>
      <c r="AF214" s="2224"/>
      <c r="AG214" s="2224"/>
      <c r="AH214" s="2224"/>
      <c r="AI214" s="2224"/>
      <c r="AJ214" s="868"/>
      <c r="AK214" s="1163"/>
      <c r="AL214" s="1164"/>
      <c r="AM214" s="1316"/>
      <c r="AN214" s="2224"/>
      <c r="AO214" s="2224"/>
      <c r="AP214" s="868"/>
      <c r="AQ214" s="5203"/>
      <c r="AR214" s="3883"/>
      <c r="AS214" s="4176"/>
      <c r="AT214" s="5264"/>
      <c r="AU214" s="3883"/>
      <c r="AV214" s="4603"/>
      <c r="AW214" s="3883"/>
      <c r="AX214" s="1164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>
      <c r="A215" s="7758"/>
      <c r="B215" s="8356" t="s">
        <v>1686</v>
      </c>
      <c r="C215" s="2575" t="s">
        <v>1810</v>
      </c>
      <c r="D215" s="2940">
        <f t="shared" si="200"/>
        <v>0</v>
      </c>
      <c r="E215" s="2920">
        <f t="shared" si="206"/>
        <v>0</v>
      </c>
      <c r="F215" s="2939">
        <f t="shared" si="206"/>
        <v>0</v>
      </c>
      <c r="G215" s="1310"/>
      <c r="H215" s="868"/>
      <c r="I215" s="1310"/>
      <c r="J215" s="868"/>
      <c r="K215" s="1310"/>
      <c r="L215" s="868"/>
      <c r="M215" s="1310"/>
      <c r="N215" s="868"/>
      <c r="O215" s="1310"/>
      <c r="P215" s="868"/>
      <c r="Q215" s="1310"/>
      <c r="R215" s="868"/>
      <c r="S215" s="1310"/>
      <c r="T215" s="868"/>
      <c r="U215" s="1310"/>
      <c r="V215" s="868"/>
      <c r="W215" s="1310"/>
      <c r="X215" s="868"/>
      <c r="Y215" s="1310"/>
      <c r="Z215" s="868"/>
      <c r="AA215" s="1310"/>
      <c r="AB215" s="868"/>
      <c r="AC215" s="1310"/>
      <c r="AD215" s="2224"/>
      <c r="AE215" s="2224"/>
      <c r="AF215" s="2224"/>
      <c r="AG215" s="2224"/>
      <c r="AH215" s="2224"/>
      <c r="AI215" s="2224"/>
      <c r="AJ215" s="868"/>
      <c r="AK215" s="1926"/>
      <c r="AL215" s="1177"/>
      <c r="AM215" s="1316"/>
      <c r="AN215" s="2224"/>
      <c r="AO215" s="2224"/>
      <c r="AP215" s="868"/>
      <c r="AQ215" s="5202"/>
      <c r="AR215" s="1955"/>
      <c r="AS215" s="4176"/>
      <c r="AT215" s="5264"/>
      <c r="AU215" s="1955"/>
      <c r="AV215" s="36"/>
      <c r="AW215" s="1955"/>
      <c r="AX215" s="1177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>
      <c r="A216" s="8357"/>
      <c r="B216" s="8357"/>
      <c r="C216" s="1298" t="s">
        <v>1820</v>
      </c>
      <c r="D216" s="2937">
        <f t="shared" si="200"/>
        <v>0</v>
      </c>
      <c r="E216" s="2920">
        <f t="shared" si="206"/>
        <v>0</v>
      </c>
      <c r="F216" s="2939">
        <f t="shared" si="206"/>
        <v>0</v>
      </c>
      <c r="G216" s="1310"/>
      <c r="H216" s="868"/>
      <c r="I216" s="1310"/>
      <c r="J216" s="868"/>
      <c r="K216" s="1310"/>
      <c r="L216" s="868"/>
      <c r="M216" s="1310"/>
      <c r="N216" s="868"/>
      <c r="O216" s="1310"/>
      <c r="P216" s="868"/>
      <c r="Q216" s="1310"/>
      <c r="R216" s="868"/>
      <c r="S216" s="1310"/>
      <c r="T216" s="868"/>
      <c r="U216" s="1310"/>
      <c r="V216" s="868"/>
      <c r="W216" s="1310"/>
      <c r="X216" s="868"/>
      <c r="Y216" s="1313"/>
      <c r="Z216" s="1314"/>
      <c r="AA216" s="1313"/>
      <c r="AB216" s="1314"/>
      <c r="AC216" s="1313"/>
      <c r="AD216" s="1304"/>
      <c r="AE216" s="1304"/>
      <c r="AF216" s="1304"/>
      <c r="AG216" s="1304"/>
      <c r="AH216" s="1304"/>
      <c r="AI216" s="1304"/>
      <c r="AJ216" s="1314"/>
      <c r="AK216" s="2635"/>
      <c r="AL216" s="2636"/>
      <c r="AM216" s="1303"/>
      <c r="AN216" s="1304"/>
      <c r="AO216" s="1304"/>
      <c r="AP216" s="1314"/>
      <c r="AQ216" s="5245"/>
      <c r="AR216" s="2661"/>
      <c r="AS216" s="1380"/>
      <c r="AT216" s="5207"/>
      <c r="AU216" s="2661"/>
      <c r="AV216" s="5262"/>
      <c r="AW216" s="1214"/>
      <c r="AX216" s="1183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>
      <c r="A217" s="8404" t="s">
        <v>1821</v>
      </c>
      <c r="B217" s="8356" t="s">
        <v>1822</v>
      </c>
      <c r="C217" s="2204" t="s">
        <v>1823</v>
      </c>
      <c r="D217" s="2940">
        <f t="shared" si="200"/>
        <v>0</v>
      </c>
      <c r="E217" s="2945">
        <f t="shared" ref="E217:F219" si="208">SUM(Y217+AA217+AC217+AE217+AG217+AI217+AK217+AM217+AO217)</f>
        <v>0</v>
      </c>
      <c r="F217" s="2663">
        <f t="shared" si="208"/>
        <v>0</v>
      </c>
      <c r="G217" s="1933"/>
      <c r="H217" s="881"/>
      <c r="I217" s="1933"/>
      <c r="J217" s="881"/>
      <c r="K217" s="1933"/>
      <c r="L217" s="881"/>
      <c r="M217" s="1933"/>
      <c r="N217" s="881"/>
      <c r="O217" s="1933"/>
      <c r="P217" s="881"/>
      <c r="Q217" s="1933"/>
      <c r="R217" s="881"/>
      <c r="S217" s="1933"/>
      <c r="T217" s="881"/>
      <c r="U217" s="1933"/>
      <c r="V217" s="881"/>
      <c r="W217" s="1933"/>
      <c r="X217" s="881"/>
      <c r="Y217" s="1423"/>
      <c r="Z217" s="748"/>
      <c r="AA217" s="1423"/>
      <c r="AB217" s="748"/>
      <c r="AC217" s="1423"/>
      <c r="AD217" s="1177"/>
      <c r="AE217" s="1926"/>
      <c r="AF217" s="1177"/>
      <c r="AG217" s="1926"/>
      <c r="AH217" s="1177"/>
      <c r="AI217" s="1926"/>
      <c r="AJ217" s="1177"/>
      <c r="AK217" s="1926"/>
      <c r="AL217" s="1177"/>
      <c r="AM217" s="1926"/>
      <c r="AN217" s="1177"/>
      <c r="AO217" s="1926"/>
      <c r="AP217" s="1177"/>
      <c r="AQ217" s="5202"/>
      <c r="AR217" s="1955"/>
      <c r="AS217" s="36"/>
      <c r="AT217" s="1955"/>
      <c r="AU217" s="1955"/>
      <c r="AV217" s="36"/>
      <c r="AW217" s="1955"/>
      <c r="AX217" s="1177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>
      <c r="A218" s="8405"/>
      <c r="B218" s="7758"/>
      <c r="C218" s="1352" t="s">
        <v>1824</v>
      </c>
      <c r="D218" s="2946">
        <f t="shared" si="200"/>
        <v>0</v>
      </c>
      <c r="E218" s="1188">
        <f t="shared" si="208"/>
        <v>0</v>
      </c>
      <c r="F218" s="1198">
        <f t="shared" si="208"/>
        <v>0</v>
      </c>
      <c r="G218" s="1933"/>
      <c r="H218" s="881"/>
      <c r="I218" s="1933"/>
      <c r="J218" s="881"/>
      <c r="K218" s="1933"/>
      <c r="L218" s="881"/>
      <c r="M218" s="1933"/>
      <c r="N218" s="881"/>
      <c r="O218" s="1933"/>
      <c r="P218" s="881"/>
      <c r="Q218" s="1933"/>
      <c r="R218" s="881"/>
      <c r="S218" s="1933"/>
      <c r="T218" s="881"/>
      <c r="U218" s="1933"/>
      <c r="V218" s="881"/>
      <c r="W218" s="1933"/>
      <c r="X218" s="881"/>
      <c r="Y218" s="204"/>
      <c r="Z218" s="2187"/>
      <c r="AA218" s="204"/>
      <c r="AB218" s="2187"/>
      <c r="AC218" s="204"/>
      <c r="AD218" s="2048"/>
      <c r="AE218" s="638"/>
      <c r="AF218" s="2048"/>
      <c r="AG218" s="638"/>
      <c r="AH218" s="2048"/>
      <c r="AI218" s="638"/>
      <c r="AJ218" s="2048"/>
      <c r="AK218" s="638"/>
      <c r="AL218" s="2048"/>
      <c r="AM218" s="638"/>
      <c r="AN218" s="2048"/>
      <c r="AO218" s="638"/>
      <c r="AP218" s="2048"/>
      <c r="AQ218" s="5235"/>
      <c r="AR218" s="663"/>
      <c r="AS218" s="37"/>
      <c r="AT218" s="663"/>
      <c r="AU218" s="663"/>
      <c r="AV218" s="37"/>
      <c r="AW218" s="663"/>
      <c r="AX218" s="2048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>
      <c r="A219" s="8406"/>
      <c r="B219" s="8357"/>
      <c r="C219" s="1231" t="s">
        <v>1825</v>
      </c>
      <c r="D219" s="2937">
        <f t="shared" si="200"/>
        <v>0</v>
      </c>
      <c r="E219" s="1194">
        <f t="shared" si="208"/>
        <v>0</v>
      </c>
      <c r="F219" s="2947">
        <f t="shared" si="208"/>
        <v>0</v>
      </c>
      <c r="G219" s="1933"/>
      <c r="H219" s="881"/>
      <c r="I219" s="1933"/>
      <c r="J219" s="881"/>
      <c r="K219" s="1933"/>
      <c r="L219" s="881"/>
      <c r="M219" s="1933"/>
      <c r="N219" s="881"/>
      <c r="O219" s="1933"/>
      <c r="P219" s="881"/>
      <c r="Q219" s="1933"/>
      <c r="R219" s="881"/>
      <c r="S219" s="1933"/>
      <c r="T219" s="881"/>
      <c r="U219" s="1933"/>
      <c r="V219" s="881"/>
      <c r="W219" s="1933"/>
      <c r="X219" s="881"/>
      <c r="Y219" s="1184"/>
      <c r="Z219" s="1110"/>
      <c r="AA219" s="1184"/>
      <c r="AB219" s="1110"/>
      <c r="AC219" s="1184"/>
      <c r="AD219" s="1183"/>
      <c r="AE219" s="1179"/>
      <c r="AF219" s="1183"/>
      <c r="AG219" s="1179"/>
      <c r="AH219" s="1183"/>
      <c r="AI219" s="1179"/>
      <c r="AJ219" s="1183"/>
      <c r="AK219" s="1179"/>
      <c r="AL219" s="1183"/>
      <c r="AM219" s="1179"/>
      <c r="AN219" s="1183"/>
      <c r="AO219" s="1179"/>
      <c r="AP219" s="1183"/>
      <c r="AQ219" s="5237"/>
      <c r="AR219" s="1214"/>
      <c r="AS219" s="1218"/>
      <c r="AT219" s="1214"/>
      <c r="AU219" s="1214"/>
      <c r="AV219" s="1218"/>
      <c r="AW219" s="1214"/>
      <c r="AX219" s="1183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>
      <c r="A220" s="8405" t="s">
        <v>1826</v>
      </c>
      <c r="B220" s="8356" t="s">
        <v>1827</v>
      </c>
      <c r="C220" s="2306" t="s">
        <v>1828</v>
      </c>
      <c r="D220" s="2887">
        <f t="shared" si="200"/>
        <v>0</v>
      </c>
      <c r="E220" s="2920">
        <f>SUM(AC220+AE220+AG220+AI220+AK220+AM220+AO220)</f>
        <v>0</v>
      </c>
      <c r="F220" s="1924">
        <f>SUM(AD220+AF220+AH220+AJ220+AL220+AN220+AP220)</f>
        <v>0</v>
      </c>
      <c r="G220" s="1310"/>
      <c r="H220" s="868"/>
      <c r="I220" s="1310"/>
      <c r="J220" s="868"/>
      <c r="K220" s="1310"/>
      <c r="L220" s="868"/>
      <c r="M220" s="1310"/>
      <c r="N220" s="868"/>
      <c r="O220" s="1310"/>
      <c r="P220" s="868"/>
      <c r="Q220" s="1310"/>
      <c r="R220" s="868"/>
      <c r="S220" s="1310"/>
      <c r="T220" s="868"/>
      <c r="U220" s="1310"/>
      <c r="V220" s="868"/>
      <c r="W220" s="1310"/>
      <c r="X220" s="868"/>
      <c r="Y220" s="2944"/>
      <c r="Z220" s="2406"/>
      <c r="AA220" s="2944"/>
      <c r="AB220" s="2406"/>
      <c r="AC220" s="2258"/>
      <c r="AD220" s="2327"/>
      <c r="AE220" s="2257"/>
      <c r="AF220" s="2327"/>
      <c r="AG220" s="2257"/>
      <c r="AH220" s="2327"/>
      <c r="AI220" s="2257"/>
      <c r="AJ220" s="2327"/>
      <c r="AK220" s="2257"/>
      <c r="AL220" s="2327"/>
      <c r="AM220" s="2257"/>
      <c r="AN220" s="2327"/>
      <c r="AO220" s="2257"/>
      <c r="AP220" s="2390"/>
      <c r="AQ220" s="5201"/>
      <c r="AR220" s="5177"/>
      <c r="AS220" s="4500"/>
      <c r="AT220" s="5177"/>
      <c r="AU220" s="5177"/>
      <c r="AV220" s="5267"/>
      <c r="AW220" s="5177"/>
      <c r="AX220" s="2327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>
      <c r="A221" s="8406"/>
      <c r="B221" s="8357"/>
      <c r="C221" s="1140" t="s">
        <v>1829</v>
      </c>
      <c r="D221" s="2937">
        <f t="shared" si="200"/>
        <v>0</v>
      </c>
      <c r="E221" s="1194">
        <f>SUM(AC221+AE221+AG221+AI221+AK221+AM221+AO221)</f>
        <v>0</v>
      </c>
      <c r="F221" s="2947">
        <f>SUM(AD221+AF221+AH221+AJ221+AL221+AN221+AP221)</f>
        <v>0</v>
      </c>
      <c r="G221" s="1313"/>
      <c r="H221" s="1314"/>
      <c r="I221" s="1313"/>
      <c r="J221" s="1314"/>
      <c r="K221" s="1313"/>
      <c r="L221" s="1314"/>
      <c r="M221" s="1313"/>
      <c r="N221" s="1314"/>
      <c r="O221" s="1313"/>
      <c r="P221" s="1314"/>
      <c r="Q221" s="1313"/>
      <c r="R221" s="1314"/>
      <c r="S221" s="1313"/>
      <c r="T221" s="1314"/>
      <c r="U221" s="1313"/>
      <c r="V221" s="1314"/>
      <c r="W221" s="1313"/>
      <c r="X221" s="1314"/>
      <c r="Y221" s="1313"/>
      <c r="Z221" s="1314"/>
      <c r="AA221" s="1313"/>
      <c r="AB221" s="1314"/>
      <c r="AC221" s="1184"/>
      <c r="AD221" s="1183"/>
      <c r="AE221" s="1179"/>
      <c r="AF221" s="1183"/>
      <c r="AG221" s="1179"/>
      <c r="AH221" s="1183"/>
      <c r="AI221" s="1179"/>
      <c r="AJ221" s="1183"/>
      <c r="AK221" s="1179"/>
      <c r="AL221" s="1183"/>
      <c r="AM221" s="1179"/>
      <c r="AN221" s="1183"/>
      <c r="AO221" s="1179"/>
      <c r="AP221" s="1218"/>
      <c r="AQ221" s="5237"/>
      <c r="AR221" s="1214"/>
      <c r="AS221" s="1218"/>
      <c r="AT221" s="1214"/>
      <c r="AU221" s="1214"/>
      <c r="AV221" s="1380"/>
      <c r="AW221" s="1214"/>
      <c r="AX221" s="1183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>
      <c r="A222" s="8404" t="s">
        <v>1830</v>
      </c>
      <c r="B222" s="8410" t="s">
        <v>1831</v>
      </c>
      <c r="C222" s="2306" t="s">
        <v>1810</v>
      </c>
      <c r="D222" s="2940">
        <f t="shared" si="200"/>
        <v>0</v>
      </c>
      <c r="E222" s="2948">
        <f t="shared" ref="E222:F226" si="211">SUM(AA222+AC222+AE222+AG222+AI222+AK222+AM222+AO222)</f>
        <v>0</v>
      </c>
      <c r="F222" s="2663">
        <f t="shared" si="211"/>
        <v>0</v>
      </c>
      <c r="G222" s="2183"/>
      <c r="H222" s="868"/>
      <c r="I222" s="1310"/>
      <c r="J222" s="868"/>
      <c r="K222" s="1310"/>
      <c r="L222" s="868"/>
      <c r="M222" s="1310"/>
      <c r="N222" s="868"/>
      <c r="O222" s="1310"/>
      <c r="P222" s="868"/>
      <c r="Q222" s="1310"/>
      <c r="R222" s="868"/>
      <c r="S222" s="1310"/>
      <c r="T222" s="868"/>
      <c r="U222" s="1310"/>
      <c r="V222" s="868"/>
      <c r="W222" s="1310"/>
      <c r="X222" s="868"/>
      <c r="Y222" s="1310"/>
      <c r="Z222" s="2406"/>
      <c r="AA222" s="2258"/>
      <c r="AB222" s="2328"/>
      <c r="AC222" s="2258"/>
      <c r="AD222" s="2327"/>
      <c r="AE222" s="2258"/>
      <c r="AF222" s="2327"/>
      <c r="AG222" s="2258"/>
      <c r="AH222" s="2327"/>
      <c r="AI222" s="2258"/>
      <c r="AJ222" s="2327"/>
      <c r="AK222" s="2258"/>
      <c r="AL222" s="2327"/>
      <c r="AM222" s="2258"/>
      <c r="AN222" s="2327"/>
      <c r="AO222" s="2257"/>
      <c r="AP222" s="2390"/>
      <c r="AQ222" s="5201"/>
      <c r="AR222" s="5177"/>
      <c r="AS222" s="4500"/>
      <c r="AT222" s="5177"/>
      <c r="AU222" s="5177"/>
      <c r="AV222" s="4500"/>
      <c r="AW222" s="5177"/>
      <c r="AX222" s="2327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>
      <c r="A223" s="8405"/>
      <c r="B223" s="8411"/>
      <c r="C223" s="2949" t="s">
        <v>1832</v>
      </c>
      <c r="D223" s="692">
        <f t="shared" si="200"/>
        <v>0</v>
      </c>
      <c r="E223" s="2950">
        <f t="shared" si="211"/>
        <v>0</v>
      </c>
      <c r="F223" s="2947">
        <f t="shared" si="211"/>
        <v>0</v>
      </c>
      <c r="G223" s="1386"/>
      <c r="H223" s="1301"/>
      <c r="I223" s="1385"/>
      <c r="J223" s="1301"/>
      <c r="K223" s="1385"/>
      <c r="L223" s="1301"/>
      <c r="M223" s="1385"/>
      <c r="N223" s="1301"/>
      <c r="O223" s="1385"/>
      <c r="P223" s="1301"/>
      <c r="Q223" s="1385"/>
      <c r="R223" s="1301"/>
      <c r="S223" s="1385"/>
      <c r="T223" s="1301"/>
      <c r="U223" s="1385"/>
      <c r="V223" s="1301"/>
      <c r="W223" s="1385"/>
      <c r="X223" s="1301"/>
      <c r="Y223" s="1385"/>
      <c r="Z223" s="1301"/>
      <c r="AA223" s="1184"/>
      <c r="AB223" s="1110"/>
      <c r="AC223" s="1184"/>
      <c r="AD223" s="1183"/>
      <c r="AE223" s="1184"/>
      <c r="AF223" s="1183"/>
      <c r="AG223" s="1184"/>
      <c r="AH223" s="1183"/>
      <c r="AI223" s="1184"/>
      <c r="AJ223" s="1183"/>
      <c r="AK223" s="1184"/>
      <c r="AL223" s="1183"/>
      <c r="AM223" s="1184"/>
      <c r="AN223" s="1183"/>
      <c r="AO223" s="1179"/>
      <c r="AP223" s="1218"/>
      <c r="AQ223" s="5237"/>
      <c r="AR223" s="1214"/>
      <c r="AS223" s="1218"/>
      <c r="AT223" s="1214"/>
      <c r="AU223" s="1214"/>
      <c r="AV223" s="1380"/>
      <c r="AW223" s="1214"/>
      <c r="AX223" s="1183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>
      <c r="A224" s="8405"/>
      <c r="B224" s="8356" t="s">
        <v>1833</v>
      </c>
      <c r="C224" s="2306" t="s">
        <v>1810</v>
      </c>
      <c r="D224" s="2940">
        <f t="shared" ref="D224:D225" si="212">SUM(E224+F224)</f>
        <v>0</v>
      </c>
      <c r="E224" s="2920">
        <f t="shared" si="211"/>
        <v>0</v>
      </c>
      <c r="F224" s="1924">
        <f t="shared" si="211"/>
        <v>0</v>
      </c>
      <c r="G224" s="2183"/>
      <c r="H224" s="2406"/>
      <c r="I224" s="2944"/>
      <c r="J224" s="2406"/>
      <c r="K224" s="2944"/>
      <c r="L224" s="2406"/>
      <c r="M224" s="2944"/>
      <c r="N224" s="2406"/>
      <c r="O224" s="2944"/>
      <c r="P224" s="2406"/>
      <c r="Q224" s="2944"/>
      <c r="R224" s="2406"/>
      <c r="S224" s="2944"/>
      <c r="T224" s="2406"/>
      <c r="U224" s="2944"/>
      <c r="V224" s="2406"/>
      <c r="W224" s="2944"/>
      <c r="X224" s="2406"/>
      <c r="Y224" s="2944"/>
      <c r="Z224" s="2406"/>
      <c r="AA224" s="1423"/>
      <c r="AB224" s="748"/>
      <c r="AC224" s="2258"/>
      <c r="AD224" s="2327"/>
      <c r="AE224" s="2258"/>
      <c r="AF224" s="2327"/>
      <c r="AG224" s="2258"/>
      <c r="AH224" s="2327"/>
      <c r="AI224" s="2258"/>
      <c r="AJ224" s="2327"/>
      <c r="AK224" s="2258"/>
      <c r="AL224" s="2327"/>
      <c r="AM224" s="2258"/>
      <c r="AN224" s="2327"/>
      <c r="AO224" s="2257"/>
      <c r="AP224" s="2327"/>
      <c r="AQ224" s="5201"/>
      <c r="AR224" s="5177"/>
      <c r="AS224" s="4500"/>
      <c r="AT224" s="5177"/>
      <c r="AU224" s="5177"/>
      <c r="AV224" s="4500"/>
      <c r="AW224" s="5177"/>
      <c r="AX224" s="2327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>
      <c r="A225" s="8405"/>
      <c r="B225" s="7758"/>
      <c r="C225" s="332" t="s">
        <v>1814</v>
      </c>
      <c r="D225" s="2887">
        <f t="shared" si="212"/>
        <v>0</v>
      </c>
      <c r="E225" s="2920">
        <f t="shared" si="211"/>
        <v>0</v>
      </c>
      <c r="F225" s="1198">
        <f t="shared" si="211"/>
        <v>0</v>
      </c>
      <c r="G225" s="1932"/>
      <c r="H225" s="881"/>
      <c r="I225" s="1933"/>
      <c r="J225" s="881"/>
      <c r="K225" s="1933"/>
      <c r="L225" s="881"/>
      <c r="M225" s="1933"/>
      <c r="N225" s="881"/>
      <c r="O225" s="1933"/>
      <c r="P225" s="881"/>
      <c r="Q225" s="1933"/>
      <c r="R225" s="881"/>
      <c r="S225" s="1933"/>
      <c r="T225" s="881"/>
      <c r="U225" s="1933"/>
      <c r="V225" s="881"/>
      <c r="W225" s="1933"/>
      <c r="X225" s="881"/>
      <c r="Y225" s="1933"/>
      <c r="Z225" s="881"/>
      <c r="AA225" s="204"/>
      <c r="AB225" s="2187"/>
      <c r="AC225" s="204"/>
      <c r="AD225" s="2048"/>
      <c r="AE225" s="204"/>
      <c r="AF225" s="2048"/>
      <c r="AG225" s="204"/>
      <c r="AH225" s="2048"/>
      <c r="AI225" s="204"/>
      <c r="AJ225" s="2048"/>
      <c r="AK225" s="204"/>
      <c r="AL225" s="2048"/>
      <c r="AM225" s="204"/>
      <c r="AN225" s="2048"/>
      <c r="AO225" s="638"/>
      <c r="AP225" s="2048"/>
      <c r="AQ225" s="5235"/>
      <c r="AR225" s="663"/>
      <c r="AS225" s="37"/>
      <c r="AT225" s="663"/>
      <c r="AU225" s="663"/>
      <c r="AV225" s="4176"/>
      <c r="AW225" s="663"/>
      <c r="AX225" s="2048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>
      <c r="A226" s="8406"/>
      <c r="B226" s="8357"/>
      <c r="C226" s="1140" t="s">
        <v>1834</v>
      </c>
      <c r="D226" s="2902">
        <f t="shared" ref="D226" si="213">SUM(E226+F226)</f>
        <v>0</v>
      </c>
      <c r="E226" s="1193">
        <f t="shared" si="211"/>
        <v>0</v>
      </c>
      <c r="F226" s="2947">
        <f t="shared" si="211"/>
        <v>0</v>
      </c>
      <c r="G226" s="1386"/>
      <c r="H226" s="1309"/>
      <c r="I226" s="1938"/>
      <c r="J226" s="1309"/>
      <c r="K226" s="1938"/>
      <c r="L226" s="1309"/>
      <c r="M226" s="1938"/>
      <c r="N226" s="1309"/>
      <c r="O226" s="1938"/>
      <c r="P226" s="1309"/>
      <c r="Q226" s="1938"/>
      <c r="R226" s="1309"/>
      <c r="S226" s="1938"/>
      <c r="T226" s="1309"/>
      <c r="U226" s="1938"/>
      <c r="V226" s="1309"/>
      <c r="W226" s="1938"/>
      <c r="X226" s="1309"/>
      <c r="Y226" s="1938"/>
      <c r="Z226" s="1309"/>
      <c r="AA226" s="1172"/>
      <c r="AB226" s="1174"/>
      <c r="AC226" s="1172"/>
      <c r="AD226" s="1171"/>
      <c r="AE226" s="1172"/>
      <c r="AF226" s="1171"/>
      <c r="AG226" s="1172"/>
      <c r="AH226" s="1171"/>
      <c r="AI226" s="1184"/>
      <c r="AJ226" s="1183"/>
      <c r="AK226" s="1184"/>
      <c r="AL226" s="1183"/>
      <c r="AM226" s="1184"/>
      <c r="AN226" s="1183"/>
      <c r="AO226" s="1179"/>
      <c r="AP226" s="1183"/>
      <c r="AQ226" s="5237"/>
      <c r="AR226" s="1214"/>
      <c r="AS226" s="1218"/>
      <c r="AT226" s="1214"/>
      <c r="AU226" s="1214"/>
      <c r="AV226" s="172"/>
      <c r="AW226" s="1214"/>
      <c r="AX226" s="1183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>
      <c r="A227" s="8487" t="s">
        <v>1835</v>
      </c>
      <c r="B227" s="8487"/>
      <c r="C227" s="8487"/>
      <c r="D227" s="2902">
        <f>SUM(E227+F227)</f>
        <v>0</v>
      </c>
      <c r="E227" s="1193">
        <f>SUM(AA227+AC227+AE227+AG227+AI227+AK227+AM227+AO227)</f>
        <v>0</v>
      </c>
      <c r="F227" s="1994">
        <f>SUM(AB227+AD227+AF227+AH227+AJ227+AL227+AN227+AP227)</f>
        <v>0</v>
      </c>
      <c r="G227" s="5196"/>
      <c r="H227" s="5197"/>
      <c r="I227" s="5198"/>
      <c r="J227" s="5197"/>
      <c r="K227" s="5198"/>
      <c r="L227" s="5197"/>
      <c r="M227" s="5198"/>
      <c r="N227" s="5197"/>
      <c r="O227" s="5198"/>
      <c r="P227" s="5197"/>
      <c r="Q227" s="5198"/>
      <c r="R227" s="5197"/>
      <c r="S227" s="5198"/>
      <c r="T227" s="5197"/>
      <c r="U227" s="5198"/>
      <c r="V227" s="5197"/>
      <c r="W227" s="5198"/>
      <c r="X227" s="5197"/>
      <c r="Y227" s="5198"/>
      <c r="Z227" s="5197"/>
      <c r="AA227" s="5199"/>
      <c r="AB227" s="5200"/>
      <c r="AC227" s="5199"/>
      <c r="AD227" s="5200"/>
      <c r="AE227" s="5199"/>
      <c r="AF227" s="5200"/>
      <c r="AG227" s="5199"/>
      <c r="AH227" s="5200"/>
      <c r="AI227" s="1184"/>
      <c r="AJ227" s="1110"/>
      <c r="AK227" s="1184"/>
      <c r="AL227" s="1110"/>
      <c r="AM227" s="1184"/>
      <c r="AN227" s="1110"/>
      <c r="AO227" s="1179"/>
      <c r="AP227" s="1183"/>
      <c r="AQ227" s="5237"/>
      <c r="AR227" s="1214"/>
      <c r="AS227" s="1218"/>
      <c r="AT227" s="1214"/>
      <c r="AU227" s="1214"/>
      <c r="AV227" s="5195"/>
      <c r="AW227" s="1214"/>
      <c r="AX227" s="1183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>
      <c r="A229" s="8300" t="s">
        <v>220</v>
      </c>
      <c r="B229" s="7841"/>
      <c r="C229" s="7760"/>
      <c r="D229" s="8324" t="s">
        <v>77</v>
      </c>
      <c r="E229" s="7658"/>
      <c r="F229" s="7682"/>
      <c r="G229" s="8276" t="s">
        <v>101</v>
      </c>
      <c r="H229" s="8277"/>
      <c r="I229" s="8277"/>
      <c r="J229" s="8277"/>
      <c r="K229" s="8277"/>
      <c r="L229" s="8277"/>
      <c r="M229" s="8277"/>
      <c r="N229" s="8277"/>
      <c r="O229" s="8277"/>
      <c r="P229" s="8277"/>
      <c r="Q229" s="8277"/>
      <c r="R229" s="8277"/>
      <c r="S229" s="8277"/>
      <c r="T229" s="8277"/>
      <c r="U229" s="8277"/>
      <c r="V229" s="8277"/>
      <c r="W229" s="8277"/>
      <c r="X229" s="8277"/>
      <c r="Y229" s="8277"/>
      <c r="Z229" s="8277"/>
      <c r="AA229" s="8277"/>
      <c r="AB229" s="8419"/>
      <c r="AC229" s="8412" t="s">
        <v>1617</v>
      </c>
      <c r="AD229" s="8401" t="s">
        <v>931</v>
      </c>
      <c r="AE229" s="8401" t="s">
        <v>1837</v>
      </c>
      <c r="AF229" s="8401" t="s">
        <v>1838</v>
      </c>
      <c r="AG229" s="8423" t="s">
        <v>1839</v>
      </c>
      <c r="AH229" s="8426" t="s">
        <v>1840</v>
      </c>
      <c r="AI229" s="8401" t="s">
        <v>1841</v>
      </c>
    </row>
    <row r="230" spans="1:100" ht="15" customHeight="1">
      <c r="A230" s="8074"/>
      <c r="B230" s="8275"/>
      <c r="C230" s="8075"/>
      <c r="D230" s="7700"/>
      <c r="E230" s="7660"/>
      <c r="F230" s="7653"/>
      <c r="G230" s="8285" t="s">
        <v>479</v>
      </c>
      <c r="H230" s="8286"/>
      <c r="I230" s="8276" t="s">
        <v>385</v>
      </c>
      <c r="J230" s="8287"/>
      <c r="K230" s="8277" t="s">
        <v>386</v>
      </c>
      <c r="L230" s="8287"/>
      <c r="M230" s="8276" t="s">
        <v>1619</v>
      </c>
      <c r="N230" s="8287"/>
      <c r="O230" s="8276" t="s">
        <v>388</v>
      </c>
      <c r="P230" s="8287"/>
      <c r="Q230" s="8276" t="s">
        <v>389</v>
      </c>
      <c r="R230" s="8287"/>
      <c r="S230" s="8276" t="s">
        <v>390</v>
      </c>
      <c r="T230" s="8287"/>
      <c r="U230" s="8276" t="s">
        <v>391</v>
      </c>
      <c r="V230" s="8287"/>
      <c r="W230" s="8276" t="s">
        <v>1620</v>
      </c>
      <c r="X230" s="8287"/>
      <c r="Y230" s="8276" t="s">
        <v>308</v>
      </c>
      <c r="Z230" s="8289"/>
      <c r="AA230" s="8276" t="s">
        <v>309</v>
      </c>
      <c r="AB230" s="8429"/>
      <c r="AC230" s="8380"/>
      <c r="AD230" s="8402"/>
      <c r="AE230" s="8402"/>
      <c r="AF230" s="8402"/>
      <c r="AG230" s="8424"/>
      <c r="AH230" s="8427"/>
      <c r="AI230" s="8402"/>
    </row>
    <row r="231" spans="1:100" ht="15" customHeight="1">
      <c r="A231" s="8301"/>
      <c r="B231" s="7983"/>
      <c r="C231" s="8076"/>
      <c r="D231" s="2671" t="s">
        <v>79</v>
      </c>
      <c r="E231" s="2687" t="s">
        <v>58</v>
      </c>
      <c r="F231" s="2669" t="s">
        <v>59</v>
      </c>
      <c r="G231" s="2682" t="s">
        <v>58</v>
      </c>
      <c r="H231" s="2669" t="s">
        <v>59</v>
      </c>
      <c r="I231" s="2682" t="s">
        <v>58</v>
      </c>
      <c r="J231" s="2669" t="s">
        <v>59</v>
      </c>
      <c r="K231" s="2688" t="s">
        <v>58</v>
      </c>
      <c r="L231" s="2669" t="s">
        <v>59</v>
      </c>
      <c r="M231" s="2688" t="s">
        <v>58</v>
      </c>
      <c r="N231" s="2669" t="s">
        <v>59</v>
      </c>
      <c r="O231" s="2688" t="s">
        <v>58</v>
      </c>
      <c r="P231" s="2669" t="s">
        <v>59</v>
      </c>
      <c r="Q231" s="2688" t="s">
        <v>58</v>
      </c>
      <c r="R231" s="2669" t="s">
        <v>59</v>
      </c>
      <c r="S231" s="2688" t="s">
        <v>58</v>
      </c>
      <c r="T231" s="2669" t="s">
        <v>59</v>
      </c>
      <c r="U231" s="2688" t="s">
        <v>58</v>
      </c>
      <c r="V231" s="2669" t="s">
        <v>59</v>
      </c>
      <c r="W231" s="2688" t="s">
        <v>58</v>
      </c>
      <c r="X231" s="2669" t="s">
        <v>59</v>
      </c>
      <c r="Y231" s="2688" t="s">
        <v>58</v>
      </c>
      <c r="Z231" s="2669" t="s">
        <v>59</v>
      </c>
      <c r="AA231" s="2688" t="s">
        <v>58</v>
      </c>
      <c r="AB231" s="2864" t="s">
        <v>59</v>
      </c>
      <c r="AC231" s="8413"/>
      <c r="AD231" s="8403"/>
      <c r="AE231" s="8403"/>
      <c r="AF231" s="8403"/>
      <c r="AG231" s="8425"/>
      <c r="AH231" s="8428"/>
      <c r="AI231" s="8403"/>
    </row>
    <row r="232" spans="1:100" ht="15" customHeight="1">
      <c r="A232" s="8331" t="s">
        <v>1842</v>
      </c>
      <c r="B232" s="8332"/>
      <c r="C232" s="8333"/>
      <c r="D232" s="2940">
        <f>SUM(E232+F232)</f>
        <v>0</v>
      </c>
      <c r="E232" s="2366">
        <f>+K232+M232+O232+Q232+S232</f>
        <v>0</v>
      </c>
      <c r="F232" s="2132">
        <f>+L232+N232+P232+R232+T232</f>
        <v>0</v>
      </c>
      <c r="G232" s="2403"/>
      <c r="H232" s="2404"/>
      <c r="I232" s="2403"/>
      <c r="J232" s="2404"/>
      <c r="K232" s="2257"/>
      <c r="L232" s="2327"/>
      <c r="M232" s="2257"/>
      <c r="N232" s="2327"/>
      <c r="O232" s="2257"/>
      <c r="P232" s="2327"/>
      <c r="Q232" s="2257"/>
      <c r="R232" s="2327"/>
      <c r="S232" s="2257"/>
      <c r="T232" s="2327"/>
      <c r="U232" s="2183"/>
      <c r="V232" s="2184"/>
      <c r="W232" s="2183"/>
      <c r="X232" s="2184"/>
      <c r="Y232" s="2183"/>
      <c r="Z232" s="2184"/>
      <c r="AA232" s="2183"/>
      <c r="AB232" s="2218"/>
      <c r="AC232" s="5201"/>
      <c r="AD232" s="5211">
        <f>SUM(AE232:AG232)</f>
        <v>0</v>
      </c>
      <c r="AE232" s="5177"/>
      <c r="AF232" s="5177"/>
      <c r="AG232" s="2502"/>
      <c r="AH232" s="5201"/>
      <c r="AI232" s="5177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>
      <c r="A233" s="8321" t="s">
        <v>1843</v>
      </c>
      <c r="B233" s="8322"/>
      <c r="C233" s="8323"/>
      <c r="D233" s="2887">
        <f>SUM(E233+F233)</f>
        <v>0</v>
      </c>
      <c r="E233" s="1477">
        <f>+K233+M233+O233+Q233+S233</f>
        <v>0</v>
      </c>
      <c r="F233" s="1460">
        <f>+L233+N233+P233+R233+T233</f>
        <v>0</v>
      </c>
      <c r="G233" s="1929"/>
      <c r="H233" s="1241"/>
      <c r="I233" s="1929"/>
      <c r="J233" s="1241"/>
      <c r="K233" s="1926"/>
      <c r="L233" s="1177"/>
      <c r="M233" s="1926"/>
      <c r="N233" s="1177"/>
      <c r="O233" s="1926"/>
      <c r="P233" s="1177"/>
      <c r="Q233" s="1926"/>
      <c r="R233" s="1177"/>
      <c r="S233" s="1926"/>
      <c r="T233" s="1177"/>
      <c r="U233" s="1942"/>
      <c r="V233" s="1225"/>
      <c r="W233" s="1942"/>
      <c r="X233" s="1225"/>
      <c r="Y233" s="1942"/>
      <c r="Z233" s="1225"/>
      <c r="AA233" s="1942"/>
      <c r="AB233" s="363"/>
      <c r="AC233" s="5202"/>
      <c r="AD233" s="3623">
        <f t="shared" ref="AD233:AD237" si="217">SUM(AE233:AG233)</f>
        <v>0</v>
      </c>
      <c r="AE233" s="1955"/>
      <c r="AF233" s="1955"/>
      <c r="AG233" s="1288"/>
      <c r="AH233" s="5202"/>
      <c r="AI233" s="1955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>
      <c r="A234" s="8321" t="s">
        <v>1844</v>
      </c>
      <c r="B234" s="8322"/>
      <c r="C234" s="8323"/>
      <c r="D234" s="2946">
        <f>SUM(E234+F234)</f>
        <v>0</v>
      </c>
      <c r="E234" s="1154">
        <f>+K234+M234+O234+Q234+S234</f>
        <v>0</v>
      </c>
      <c r="F234" s="1152">
        <f t="shared" ref="E234:F235" si="222">+L234+N234+P234+R234+T234</f>
        <v>0</v>
      </c>
      <c r="G234" s="1929"/>
      <c r="H234" s="1241"/>
      <c r="I234" s="1929"/>
      <c r="J234" s="1241"/>
      <c r="K234" s="1926"/>
      <c r="L234" s="1177"/>
      <c r="M234" s="1926"/>
      <c r="N234" s="1177"/>
      <c r="O234" s="1926"/>
      <c r="P234" s="1177"/>
      <c r="Q234" s="1926"/>
      <c r="R234" s="1177"/>
      <c r="S234" s="1926"/>
      <c r="T234" s="1177"/>
      <c r="U234" s="1942"/>
      <c r="V234" s="1225"/>
      <c r="W234" s="1942"/>
      <c r="X234" s="1225"/>
      <c r="Y234" s="1942"/>
      <c r="Z234" s="1225"/>
      <c r="AA234" s="1942"/>
      <c r="AB234" s="363"/>
      <c r="AC234" s="5202"/>
      <c r="AD234" s="3623">
        <f t="shared" si="217"/>
        <v>0</v>
      </c>
      <c r="AE234" s="5212"/>
      <c r="AF234" s="1955"/>
      <c r="AG234" s="1288"/>
      <c r="AH234" s="5202"/>
      <c r="AI234" s="1955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>
      <c r="A235" s="8321" t="s">
        <v>1845</v>
      </c>
      <c r="B235" s="8322"/>
      <c r="C235" s="8323"/>
      <c r="D235" s="2946">
        <f>SUM(E235+F235)</f>
        <v>0</v>
      </c>
      <c r="E235" s="1154">
        <f t="shared" si="222"/>
        <v>0</v>
      </c>
      <c r="F235" s="1162">
        <f>+L235+N235+P235+R235+T235</f>
        <v>0</v>
      </c>
      <c r="G235" s="1316"/>
      <c r="H235" s="1280"/>
      <c r="I235" s="1316"/>
      <c r="J235" s="1280"/>
      <c r="K235" s="1163"/>
      <c r="L235" s="1164"/>
      <c r="M235" s="1163"/>
      <c r="N235" s="1164"/>
      <c r="O235" s="1163"/>
      <c r="P235" s="1164"/>
      <c r="Q235" s="1163"/>
      <c r="R235" s="1164"/>
      <c r="S235" s="1163"/>
      <c r="T235" s="1164"/>
      <c r="U235" s="1932"/>
      <c r="V235" s="1939"/>
      <c r="W235" s="1932"/>
      <c r="X235" s="1939"/>
      <c r="Y235" s="1932"/>
      <c r="Z235" s="1939"/>
      <c r="AA235" s="1932"/>
      <c r="AB235" s="1934"/>
      <c r="AC235" s="5203"/>
      <c r="AD235" s="3623">
        <f>SUM(AE235:AG235)</f>
        <v>0</v>
      </c>
      <c r="AE235" s="3883"/>
      <c r="AF235" s="3883"/>
      <c r="AG235" s="1212"/>
      <c r="AH235" s="5203"/>
      <c r="AI235" s="3883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>
      <c r="A236" s="8321" t="s">
        <v>1846</v>
      </c>
      <c r="B236" s="8322"/>
      <c r="C236" s="8323"/>
      <c r="D236" s="2952"/>
      <c r="E236" s="2953"/>
      <c r="F236" s="2954"/>
      <c r="G236" s="1938"/>
      <c r="H236" s="1297"/>
      <c r="I236" s="1295"/>
      <c r="J236" s="1297"/>
      <c r="K236" s="1295"/>
      <c r="L236" s="1297"/>
      <c r="M236" s="1295"/>
      <c r="N236" s="1297"/>
      <c r="O236" s="1295"/>
      <c r="P236" s="1297"/>
      <c r="Q236" s="1295"/>
      <c r="R236" s="1297"/>
      <c r="S236" s="1295"/>
      <c r="T236" s="1297"/>
      <c r="U236" s="1295"/>
      <c r="V236" s="1297"/>
      <c r="W236" s="1295"/>
      <c r="X236" s="1297"/>
      <c r="Y236" s="1295"/>
      <c r="Z236" s="1297"/>
      <c r="AA236" s="1295"/>
      <c r="AB236" s="1300"/>
      <c r="AC236" s="5208"/>
      <c r="AD236" s="1299">
        <f t="shared" si="217"/>
        <v>0</v>
      </c>
      <c r="AE236" s="5212"/>
      <c r="AF236" s="5212"/>
      <c r="AG236" s="1232"/>
      <c r="AH236" s="5204"/>
      <c r="AI236" s="5206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>
      <c r="A237" s="8414" t="s">
        <v>1847</v>
      </c>
      <c r="B237" s="8414"/>
      <c r="C237" s="8398"/>
      <c r="D237" s="2923"/>
      <c r="E237" s="2955"/>
      <c r="F237" s="1455"/>
      <c r="G237" s="1303"/>
      <c r="H237" s="1305"/>
      <c r="I237" s="1303"/>
      <c r="J237" s="1305"/>
      <c r="K237" s="1303"/>
      <c r="L237" s="1305"/>
      <c r="M237" s="1303"/>
      <c r="N237" s="1305"/>
      <c r="O237" s="1303"/>
      <c r="P237" s="1305"/>
      <c r="Q237" s="1303"/>
      <c r="R237" s="1305"/>
      <c r="S237" s="1303"/>
      <c r="T237" s="1305"/>
      <c r="U237" s="1303"/>
      <c r="V237" s="1305"/>
      <c r="W237" s="1303"/>
      <c r="X237" s="1305"/>
      <c r="Y237" s="1303"/>
      <c r="Z237" s="1305"/>
      <c r="AA237" s="1303"/>
      <c r="AB237" s="1306"/>
      <c r="AC237" s="5209"/>
      <c r="AD237" s="1108">
        <f t="shared" si="217"/>
        <v>0</v>
      </c>
      <c r="AE237" s="5213"/>
      <c r="AF237" s="5213"/>
      <c r="AG237" s="1237"/>
      <c r="AH237" s="5205"/>
      <c r="AI237" s="5207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>
      <c r="A238" s="2" t="s">
        <v>1848</v>
      </c>
      <c r="B238" s="2497"/>
      <c r="C238" s="340"/>
      <c r="D238" s="3"/>
      <c r="E238" s="3"/>
      <c r="F238" s="2"/>
      <c r="G238" s="2"/>
      <c r="H238" s="2"/>
      <c r="I238" s="3"/>
      <c r="K238" s="693"/>
      <c r="L238" s="3"/>
      <c r="M238" s="2956"/>
      <c r="N238" s="2956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>
      <c r="A239" s="8300" t="s">
        <v>220</v>
      </c>
      <c r="B239" s="7841"/>
      <c r="C239" s="7760"/>
      <c r="D239" s="8324" t="s">
        <v>77</v>
      </c>
      <c r="E239" s="7658"/>
      <c r="F239" s="8415"/>
      <c r="G239" s="8416" t="s">
        <v>1849</v>
      </c>
      <c r="H239" s="8280" t="s">
        <v>1850</v>
      </c>
      <c r="I239" s="8280" t="s">
        <v>1851</v>
      </c>
      <c r="J239" s="8280" t="s">
        <v>1852</v>
      </c>
      <c r="K239" s="8420" t="s">
        <v>1617</v>
      </c>
    </row>
    <row r="240" spans="1:100" ht="15" customHeight="1">
      <c r="A240" s="8074"/>
      <c r="B240" s="8275"/>
      <c r="C240" s="8075"/>
      <c r="D240" s="8354"/>
      <c r="E240" s="7963"/>
      <c r="F240" s="7996"/>
      <c r="G240" s="8417"/>
      <c r="H240" s="7926"/>
      <c r="I240" s="7926"/>
      <c r="J240" s="7926"/>
      <c r="K240" s="8421"/>
    </row>
    <row r="241" spans="1:104" ht="15" customHeight="1">
      <c r="A241" s="8301"/>
      <c r="B241" s="7983"/>
      <c r="C241" s="8076"/>
      <c r="D241" s="2671" t="s">
        <v>79</v>
      </c>
      <c r="E241" s="2687" t="s">
        <v>58</v>
      </c>
      <c r="F241" s="2957" t="s">
        <v>59</v>
      </c>
      <c r="G241" s="8418"/>
      <c r="H241" s="7728"/>
      <c r="I241" s="7728"/>
      <c r="J241" s="7728"/>
      <c r="K241" s="8422"/>
    </row>
    <row r="242" spans="1:104" ht="15" customHeight="1">
      <c r="A242" s="8373" t="s">
        <v>1853</v>
      </c>
      <c r="B242" s="8432"/>
      <c r="C242" s="8374"/>
      <c r="D242" s="2958">
        <f>SUM(E242:F242)</f>
        <v>0</v>
      </c>
      <c r="E242" s="2258"/>
      <c r="F242" s="2959"/>
      <c r="G242" s="2960"/>
      <c r="H242" s="827"/>
      <c r="I242" s="827"/>
      <c r="J242" s="827"/>
      <c r="K242" s="748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>
      <c r="A243" s="7818" t="s">
        <v>1854</v>
      </c>
      <c r="B243" s="8307"/>
      <c r="C243" s="7819"/>
      <c r="D243" s="2961">
        <f>SUM(E243:F243)</f>
        <v>0</v>
      </c>
      <c r="E243" s="1165"/>
      <c r="F243" s="1234"/>
      <c r="G243" s="879"/>
      <c r="H243" s="1992"/>
      <c r="I243" s="1992"/>
      <c r="J243" s="1992"/>
      <c r="K243" s="877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>
      <c r="A244" s="7818" t="s">
        <v>1855</v>
      </c>
      <c r="B244" s="8307"/>
      <c r="C244" s="7819"/>
      <c r="D244" s="2961">
        <f>SUM(E244:F244)</f>
        <v>0</v>
      </c>
      <c r="E244" s="1165"/>
      <c r="F244" s="1234"/>
      <c r="G244" s="879"/>
      <c r="H244" s="1992"/>
      <c r="I244" s="1992"/>
      <c r="J244" s="1992"/>
      <c r="K244" s="877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>
      <c r="A245" s="7818" t="s">
        <v>1856</v>
      </c>
      <c r="B245" s="8307"/>
      <c r="C245" s="7819"/>
      <c r="D245" s="2961">
        <f>SUM(E245:F245)</f>
        <v>0</v>
      </c>
      <c r="E245" s="1165"/>
      <c r="F245" s="1212"/>
      <c r="G245" s="878"/>
      <c r="H245" s="1992"/>
      <c r="I245" s="1992"/>
      <c r="J245" s="1992"/>
      <c r="K245" s="877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>
      <c r="A246" s="8347" t="s">
        <v>1857</v>
      </c>
      <c r="B246" s="8348"/>
      <c r="C246" s="8349"/>
      <c r="D246" s="2962">
        <f>SUM(E246:F246)</f>
        <v>0</v>
      </c>
      <c r="E246" s="1184"/>
      <c r="F246" s="1237"/>
      <c r="G246" s="1307"/>
      <c r="H246" s="1109"/>
      <c r="I246" s="1109"/>
      <c r="J246" s="1109"/>
      <c r="K246" s="1110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>
      <c r="A247" s="2" t="s">
        <v>1858</v>
      </c>
      <c r="B247" s="364"/>
      <c r="C247" s="364"/>
      <c r="D247" s="233"/>
      <c r="E247" s="233"/>
      <c r="F247" s="233"/>
      <c r="G247" s="2963"/>
      <c r="H247" s="2963"/>
      <c r="I247" s="2963"/>
      <c r="J247" s="2964"/>
      <c r="K247" s="2965"/>
      <c r="L247" s="2963"/>
      <c r="M247" s="2965"/>
      <c r="N247" s="2966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>
      <c r="A248" s="8377" t="s">
        <v>1859</v>
      </c>
      <c r="B248" s="8378"/>
      <c r="C248" s="8292"/>
      <c r="D248" s="8324" t="s">
        <v>1860</v>
      </c>
      <c r="E248" s="7658"/>
      <c r="F248" s="7682"/>
      <c r="G248" s="8276" t="s">
        <v>101</v>
      </c>
      <c r="H248" s="8277"/>
      <c r="I248" s="8277"/>
      <c r="J248" s="8277"/>
      <c r="K248" s="8277"/>
      <c r="L248" s="8277"/>
      <c r="M248" s="8277"/>
      <c r="N248" s="8277"/>
      <c r="O248" s="8277"/>
      <c r="P248" s="8277"/>
      <c r="Q248" s="8277"/>
      <c r="R248" s="8277"/>
      <c r="S248" s="8277"/>
      <c r="T248" s="8277"/>
      <c r="U248" s="8277"/>
      <c r="V248" s="8277"/>
      <c r="W248" s="8277"/>
      <c r="X248" s="8277"/>
      <c r="Y248" s="8277"/>
      <c r="Z248" s="8277"/>
      <c r="AA248" s="8277"/>
      <c r="AB248" s="8277"/>
      <c r="AC248" s="8277"/>
      <c r="AD248" s="8277"/>
      <c r="AE248" s="8277"/>
      <c r="AF248" s="8277"/>
      <c r="AG248" s="8277"/>
      <c r="AH248" s="8277"/>
      <c r="AI248" s="8277"/>
      <c r="AJ248" s="8277"/>
      <c r="AK248" s="8277"/>
      <c r="AL248" s="8419"/>
      <c r="AM248" s="8455" t="s">
        <v>460</v>
      </c>
      <c r="AN248" s="8470" t="s">
        <v>1861</v>
      </c>
      <c r="AO248" s="8437" t="s">
        <v>1862</v>
      </c>
      <c r="AP248" s="8439"/>
      <c r="AQ248" s="8472" t="s">
        <v>787</v>
      </c>
      <c r="AR248" s="8462" t="s">
        <v>1636</v>
      </c>
      <c r="AS248" s="8473" t="s">
        <v>1863</v>
      </c>
      <c r="AT248" s="8475" t="s">
        <v>1617</v>
      </c>
      <c r="AU248" s="8476" t="s">
        <v>1864</v>
      </c>
      <c r="AV248" s="8477" t="s">
        <v>1284</v>
      </c>
      <c r="AW248" s="8478" t="s">
        <v>37</v>
      </c>
      <c r="AX248" s="8292" t="s">
        <v>327</v>
      </c>
    </row>
    <row r="249" spans="1:104" ht="15" customHeight="1">
      <c r="A249" s="8379"/>
      <c r="B249" s="8380"/>
      <c r="C249" s="8381"/>
      <c r="D249" s="8354"/>
      <c r="E249" s="7963"/>
      <c r="F249" s="7964"/>
      <c r="G249" s="8285" t="s">
        <v>1865</v>
      </c>
      <c r="H249" s="8286"/>
      <c r="I249" s="8276" t="s">
        <v>1619</v>
      </c>
      <c r="J249" s="8287"/>
      <c r="K249" s="8276" t="s">
        <v>388</v>
      </c>
      <c r="L249" s="8287"/>
      <c r="M249" s="8276" t="s">
        <v>389</v>
      </c>
      <c r="N249" s="8287"/>
      <c r="O249" s="8276" t="s">
        <v>390</v>
      </c>
      <c r="P249" s="8287"/>
      <c r="Q249" s="8276" t="s">
        <v>391</v>
      </c>
      <c r="R249" s="8287"/>
      <c r="S249" s="8276" t="s">
        <v>1620</v>
      </c>
      <c r="T249" s="8287"/>
      <c r="U249" s="8276" t="s">
        <v>308</v>
      </c>
      <c r="V249" s="8289"/>
      <c r="W249" s="8276" t="s">
        <v>309</v>
      </c>
      <c r="X249" s="8289"/>
      <c r="Y249" s="8276" t="s">
        <v>1866</v>
      </c>
      <c r="Z249" s="8289"/>
      <c r="AA249" s="8276" t="s">
        <v>1867</v>
      </c>
      <c r="AB249" s="8289"/>
      <c r="AC249" s="8276" t="s">
        <v>1868</v>
      </c>
      <c r="AD249" s="8289"/>
      <c r="AE249" s="8276" t="s">
        <v>1869</v>
      </c>
      <c r="AF249" s="8289"/>
      <c r="AG249" s="8276" t="s">
        <v>1625</v>
      </c>
      <c r="AH249" s="8289"/>
      <c r="AI249" s="8276" t="s">
        <v>1626</v>
      </c>
      <c r="AJ249" s="8289"/>
      <c r="AK249" s="8276" t="s">
        <v>950</v>
      </c>
      <c r="AL249" s="8429"/>
      <c r="AM249" s="7651"/>
      <c r="AN249" s="8471"/>
      <c r="AO249" s="8451" t="s">
        <v>1870</v>
      </c>
      <c r="AP249" s="8479" t="s">
        <v>1871</v>
      </c>
      <c r="AQ249" s="7707"/>
      <c r="AR249" s="7666"/>
      <c r="AS249" s="8364"/>
      <c r="AT249" s="8402"/>
      <c r="AU249" s="8476"/>
      <c r="AV249" s="8402"/>
      <c r="AW249" s="8478" t="s">
        <v>37</v>
      </c>
      <c r="AX249" s="8381"/>
    </row>
    <row r="250" spans="1:104" ht="20.25" customHeight="1">
      <c r="A250" s="8382"/>
      <c r="B250" s="8383"/>
      <c r="C250" s="8293"/>
      <c r="D250" s="2967" t="s">
        <v>79</v>
      </c>
      <c r="E250" s="2951" t="s">
        <v>58</v>
      </c>
      <c r="F250" s="1913" t="s">
        <v>59</v>
      </c>
      <c r="G250" s="2688" t="s">
        <v>58</v>
      </c>
      <c r="H250" s="2669" t="s">
        <v>59</v>
      </c>
      <c r="I250" s="2688" t="s">
        <v>58</v>
      </c>
      <c r="J250" s="2669" t="s">
        <v>59</v>
      </c>
      <c r="K250" s="2688" t="s">
        <v>58</v>
      </c>
      <c r="L250" s="2669" t="s">
        <v>59</v>
      </c>
      <c r="M250" s="2688" t="s">
        <v>58</v>
      </c>
      <c r="N250" s="2669" t="s">
        <v>59</v>
      </c>
      <c r="O250" s="2688" t="s">
        <v>58</v>
      </c>
      <c r="P250" s="2669" t="s">
        <v>59</v>
      </c>
      <c r="Q250" s="2688" t="s">
        <v>58</v>
      </c>
      <c r="R250" s="2669" t="s">
        <v>59</v>
      </c>
      <c r="S250" s="2688" t="s">
        <v>58</v>
      </c>
      <c r="T250" s="2669" t="s">
        <v>59</v>
      </c>
      <c r="U250" s="2688" t="s">
        <v>58</v>
      </c>
      <c r="V250" s="2669" t="s">
        <v>59</v>
      </c>
      <c r="W250" s="2688" t="s">
        <v>58</v>
      </c>
      <c r="X250" s="2669" t="s">
        <v>59</v>
      </c>
      <c r="Y250" s="2688" t="s">
        <v>58</v>
      </c>
      <c r="Z250" s="2669" t="s">
        <v>59</v>
      </c>
      <c r="AA250" s="2688" t="s">
        <v>58</v>
      </c>
      <c r="AB250" s="2669" t="s">
        <v>59</v>
      </c>
      <c r="AC250" s="2688" t="s">
        <v>58</v>
      </c>
      <c r="AD250" s="2669" t="s">
        <v>59</v>
      </c>
      <c r="AE250" s="2688" t="s">
        <v>58</v>
      </c>
      <c r="AF250" s="2669" t="s">
        <v>59</v>
      </c>
      <c r="AG250" s="2688" t="s">
        <v>58</v>
      </c>
      <c r="AH250" s="2669" t="s">
        <v>59</v>
      </c>
      <c r="AI250" s="2688" t="s">
        <v>58</v>
      </c>
      <c r="AJ250" s="2669" t="s">
        <v>59</v>
      </c>
      <c r="AK250" s="2688" t="s">
        <v>58</v>
      </c>
      <c r="AL250" s="2864" t="s">
        <v>59</v>
      </c>
      <c r="AM250" s="7988"/>
      <c r="AN250" s="7647"/>
      <c r="AO250" s="7985"/>
      <c r="AP250" s="8480"/>
      <c r="AQ250" s="8354"/>
      <c r="AR250" s="8463"/>
      <c r="AS250" s="8474"/>
      <c r="AT250" s="8403"/>
      <c r="AU250" s="8476"/>
      <c r="AV250" s="8403"/>
      <c r="AW250" s="8478"/>
      <c r="AX250" s="8293"/>
    </row>
    <row r="251" spans="1:104" ht="15" customHeight="1">
      <c r="A251" s="8038" t="s">
        <v>1872</v>
      </c>
      <c r="B251" s="8435" t="s">
        <v>1873</v>
      </c>
      <c r="C251" s="8436"/>
      <c r="D251" s="2969">
        <f>SUM(E251+F251)</f>
        <v>0</v>
      </c>
      <c r="E251" s="837">
        <f>SUM(G251++I251+K251+M251+O251+Q251+S251+U251+W251+Y251+AA251+AC251+AE251+AG251+AI251+AK251)</f>
        <v>0</v>
      </c>
      <c r="F251" s="2706">
        <f>SUM(H251++J251+L251+N251+P251+R251+T251+V251+X251+Z251+AB251+AD251+AF251+AH251+AJ251+AL251)</f>
        <v>0</v>
      </c>
      <c r="G251" s="2418"/>
      <c r="H251" s="2419"/>
      <c r="I251" s="2421"/>
      <c r="J251" s="2419"/>
      <c r="K251" s="2421"/>
      <c r="L251" s="2419"/>
      <c r="M251" s="2421"/>
      <c r="N251" s="2419"/>
      <c r="O251" s="2421"/>
      <c r="P251" s="2419"/>
      <c r="Q251" s="2421"/>
      <c r="R251" s="2419"/>
      <c r="S251" s="2421"/>
      <c r="T251" s="2392"/>
      <c r="U251" s="2421"/>
      <c r="V251" s="2392"/>
      <c r="W251" s="2421"/>
      <c r="X251" s="2392"/>
      <c r="Y251" s="2421"/>
      <c r="Z251" s="2392"/>
      <c r="AA251" s="2421"/>
      <c r="AB251" s="2392"/>
      <c r="AC251" s="2421"/>
      <c r="AD251" s="2392"/>
      <c r="AE251" s="2421"/>
      <c r="AF251" s="2392"/>
      <c r="AG251" s="2421"/>
      <c r="AH251" s="2392"/>
      <c r="AI251" s="2421"/>
      <c r="AJ251" s="2392"/>
      <c r="AK251" s="2421"/>
      <c r="AL251" s="2392"/>
      <c r="AM251" s="2391"/>
      <c r="AN251" s="2970"/>
      <c r="AO251" s="2971"/>
      <c r="AP251" s="2972"/>
      <c r="AQ251" s="5214"/>
      <c r="AR251" s="5226"/>
      <c r="AS251" s="5220"/>
      <c r="AT251" s="5226"/>
      <c r="AU251" s="2392"/>
      <c r="AV251" s="2973"/>
      <c r="AW251" s="5226"/>
      <c r="AX251" s="2392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>
      <c r="A252" s="8039"/>
      <c r="B252" s="7745" t="s">
        <v>1874</v>
      </c>
      <c r="C252" s="7746"/>
      <c r="D252" s="1412">
        <f t="shared" ref="D252:D276" si="230">SUM(E252+F252)</f>
        <v>0</v>
      </c>
      <c r="E252" s="793">
        <f t="shared" ref="E252:E288" si="231">SUM(G252++I252+K252+M252+O252+Q252+S252+U252+W252+Y252+AA252+AC252+AE252+AG252+AI252+AK252)</f>
        <v>0</v>
      </c>
      <c r="F252" s="2718">
        <f t="shared" ref="F252:F288" si="232">SUM(H252++J252+L252+N252+P252+R252+T252+V252+X252+Z252+AB252+AD252+AF252+AH252+AJ252+AL252)</f>
        <v>0</v>
      </c>
      <c r="G252" s="1267"/>
      <c r="H252" s="2974"/>
      <c r="I252" s="1339"/>
      <c r="J252" s="2974"/>
      <c r="K252" s="1339"/>
      <c r="L252" s="2974"/>
      <c r="M252" s="1339"/>
      <c r="N252" s="2974"/>
      <c r="O252" s="1339"/>
      <c r="P252" s="2974"/>
      <c r="Q252" s="1339"/>
      <c r="R252" s="2974"/>
      <c r="S252" s="1339"/>
      <c r="T252" s="1268"/>
      <c r="U252" s="1339"/>
      <c r="V252" s="1268"/>
      <c r="W252" s="1339"/>
      <c r="X252" s="1268"/>
      <c r="Y252" s="1339"/>
      <c r="Z252" s="1268"/>
      <c r="AA252" s="1339"/>
      <c r="AB252" s="1268"/>
      <c r="AC252" s="1339"/>
      <c r="AD252" s="1268"/>
      <c r="AE252" s="1339"/>
      <c r="AF252" s="1268"/>
      <c r="AG252" s="1339"/>
      <c r="AH252" s="1268"/>
      <c r="AI252" s="1339"/>
      <c r="AJ252" s="1268"/>
      <c r="AK252" s="1339"/>
      <c r="AL252" s="1268"/>
      <c r="AM252" s="1341"/>
      <c r="AN252" s="2975"/>
      <c r="AO252" s="2971"/>
      <c r="AP252" s="2976"/>
      <c r="AQ252" s="5214"/>
      <c r="AR252" s="1958"/>
      <c r="AS252" s="5221"/>
      <c r="AT252" s="1958"/>
      <c r="AU252" s="1268"/>
      <c r="AV252" s="2976"/>
      <c r="AW252" s="1958"/>
      <c r="AX252" s="1268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>
      <c r="A253" s="8356" t="s">
        <v>1875</v>
      </c>
      <c r="B253" s="8433" t="s">
        <v>1876</v>
      </c>
      <c r="C253" s="8433"/>
      <c r="D253" s="2948">
        <f t="shared" si="230"/>
        <v>0</v>
      </c>
      <c r="E253" s="837">
        <f t="shared" si="231"/>
        <v>0</v>
      </c>
      <c r="F253" s="2706">
        <f t="shared" si="232"/>
        <v>0</v>
      </c>
      <c r="G253" s="2418"/>
      <c r="H253" s="2419"/>
      <c r="I253" s="2421"/>
      <c r="J253" s="2419"/>
      <c r="K253" s="2421"/>
      <c r="L253" s="2419"/>
      <c r="M253" s="2421"/>
      <c r="N253" s="2419"/>
      <c r="O253" s="2421"/>
      <c r="P253" s="2419"/>
      <c r="Q253" s="2421"/>
      <c r="R253" s="2419"/>
      <c r="S253" s="2421"/>
      <c r="T253" s="2392"/>
      <c r="U253" s="2978"/>
      <c r="V253" s="757"/>
      <c r="W253" s="2978"/>
      <c r="X253" s="757"/>
      <c r="Y253" s="2978"/>
      <c r="Z253" s="757"/>
      <c r="AA253" s="2978"/>
      <c r="AB253" s="757"/>
      <c r="AC253" s="2978"/>
      <c r="AD253" s="757"/>
      <c r="AE253" s="2978"/>
      <c r="AF253" s="757"/>
      <c r="AG253" s="2978"/>
      <c r="AH253" s="757"/>
      <c r="AI253" s="2978"/>
      <c r="AJ253" s="757"/>
      <c r="AK253" s="2421"/>
      <c r="AL253" s="2392"/>
      <c r="AM253" s="1935"/>
      <c r="AN253" s="2979"/>
      <c r="AO253" s="2418"/>
      <c r="AP253" s="757"/>
      <c r="AQ253" s="5215"/>
      <c r="AR253" s="5227"/>
      <c r="AS253" s="5222"/>
      <c r="AT253" s="5227"/>
      <c r="AU253" s="1269"/>
      <c r="AV253" s="2972"/>
      <c r="AW253" s="5227"/>
      <c r="AX253" s="1269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>
      <c r="A254" s="7758"/>
      <c r="B254" s="8434" t="s">
        <v>1877</v>
      </c>
      <c r="C254" s="8434"/>
      <c r="D254" s="2980">
        <f t="shared" si="230"/>
        <v>0</v>
      </c>
      <c r="E254" s="2981">
        <f t="shared" si="231"/>
        <v>0</v>
      </c>
      <c r="F254" s="2794">
        <f t="shared" si="232"/>
        <v>0</v>
      </c>
      <c r="G254" s="2982"/>
      <c r="H254" s="2983"/>
      <c r="I254" s="2984"/>
      <c r="J254" s="2983"/>
      <c r="K254" s="2984"/>
      <c r="L254" s="2983"/>
      <c r="M254" s="2984"/>
      <c r="N254" s="2983"/>
      <c r="O254" s="2984"/>
      <c r="P254" s="2983"/>
      <c r="Q254" s="2984"/>
      <c r="R254" s="2983"/>
      <c r="S254" s="2984"/>
      <c r="T254" s="1266"/>
      <c r="U254" s="2982"/>
      <c r="V254" s="2983"/>
      <c r="W254" s="2982"/>
      <c r="X254" s="2983"/>
      <c r="Y254" s="2982"/>
      <c r="Z254" s="2983"/>
      <c r="AA254" s="2982"/>
      <c r="AB254" s="2983"/>
      <c r="AC254" s="2982"/>
      <c r="AD254" s="2983"/>
      <c r="AE254" s="2982"/>
      <c r="AF254" s="2983"/>
      <c r="AG254" s="2982"/>
      <c r="AH254" s="2983"/>
      <c r="AI254" s="2982"/>
      <c r="AJ254" s="2983"/>
      <c r="AK254" s="2984"/>
      <c r="AL254" s="1266"/>
      <c r="AM254" s="2985"/>
      <c r="AN254" s="2986"/>
      <c r="AO254" s="2971"/>
      <c r="AP254" s="2972"/>
      <c r="AQ254" s="5216"/>
      <c r="AR254" s="3942"/>
      <c r="AS254" s="5222"/>
      <c r="AT254" s="3942"/>
      <c r="AU254" s="1266"/>
      <c r="AV254" s="2972"/>
      <c r="AW254" s="3942"/>
      <c r="AX254" s="1266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>
      <c r="A255" s="7758"/>
      <c r="B255" s="8434" t="s">
        <v>1878</v>
      </c>
      <c r="C255" s="8434"/>
      <c r="D255" s="2980">
        <f t="shared" si="230"/>
        <v>0</v>
      </c>
      <c r="E255" s="2981">
        <f t="shared" si="231"/>
        <v>0</v>
      </c>
      <c r="F255" s="2794">
        <f t="shared" si="232"/>
        <v>0</v>
      </c>
      <c r="G255" s="2982"/>
      <c r="H255" s="2983"/>
      <c r="I255" s="2984"/>
      <c r="J255" s="2983"/>
      <c r="K255" s="2984"/>
      <c r="L255" s="2983"/>
      <c r="M255" s="2984"/>
      <c r="N255" s="2983"/>
      <c r="O255" s="2984"/>
      <c r="P255" s="2983"/>
      <c r="Q255" s="2984"/>
      <c r="R255" s="2983"/>
      <c r="S255" s="2984"/>
      <c r="T255" s="1266"/>
      <c r="U255" s="2984"/>
      <c r="V255" s="2983"/>
      <c r="W255" s="2984"/>
      <c r="X255" s="2983"/>
      <c r="Y255" s="2984"/>
      <c r="Z255" s="2983"/>
      <c r="AA255" s="2984"/>
      <c r="AB255" s="2983"/>
      <c r="AC255" s="2984"/>
      <c r="AD255" s="2983"/>
      <c r="AE255" s="2984"/>
      <c r="AF255" s="2983"/>
      <c r="AG255" s="2984"/>
      <c r="AH255" s="2983"/>
      <c r="AI255" s="2984"/>
      <c r="AJ255" s="2983"/>
      <c r="AK255" s="2984"/>
      <c r="AL255" s="1266"/>
      <c r="AM255" s="2985"/>
      <c r="AN255" s="2986"/>
      <c r="AO255" s="2971"/>
      <c r="AP255" s="2972"/>
      <c r="AQ255" s="5214"/>
      <c r="AR255" s="3942"/>
      <c r="AS255" s="5222"/>
      <c r="AT255" s="3942"/>
      <c r="AU255" s="1266"/>
      <c r="AV255" s="2972"/>
      <c r="AW255" s="3942"/>
      <c r="AX255" s="1266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>
      <c r="A256" s="7758"/>
      <c r="B256" s="8430" t="s">
        <v>1879</v>
      </c>
      <c r="C256" s="8323"/>
      <c r="D256" s="2980">
        <f t="shared" si="230"/>
        <v>0</v>
      </c>
      <c r="E256" s="2981">
        <f t="shared" si="231"/>
        <v>0</v>
      </c>
      <c r="F256" s="2794">
        <f t="shared" si="232"/>
        <v>0</v>
      </c>
      <c r="G256" s="2988"/>
      <c r="H256" s="2989"/>
      <c r="I256" s="1940"/>
      <c r="J256" s="2989"/>
      <c r="K256" s="1940"/>
      <c r="L256" s="2989"/>
      <c r="M256" s="1940"/>
      <c r="N256" s="2989"/>
      <c r="O256" s="1940"/>
      <c r="P256" s="2989"/>
      <c r="Q256" s="1940"/>
      <c r="R256" s="2989"/>
      <c r="S256" s="1940"/>
      <c r="T256" s="1941"/>
      <c r="U256" s="1940"/>
      <c r="V256" s="2989"/>
      <c r="W256" s="1940"/>
      <c r="X256" s="2989"/>
      <c r="Y256" s="1940"/>
      <c r="Z256" s="2989"/>
      <c r="AA256" s="1940"/>
      <c r="AB256" s="2989"/>
      <c r="AC256" s="1940"/>
      <c r="AD256" s="2989"/>
      <c r="AE256" s="1940"/>
      <c r="AF256" s="2989"/>
      <c r="AG256" s="1940"/>
      <c r="AH256" s="2989"/>
      <c r="AI256" s="1940"/>
      <c r="AJ256" s="2989"/>
      <c r="AK256" s="1940"/>
      <c r="AL256" s="1941"/>
      <c r="AM256" s="1928"/>
      <c r="AN256" s="2990"/>
      <c r="AO256" s="2971"/>
      <c r="AP256" s="2972"/>
      <c r="AQ256" s="5214"/>
      <c r="AR256" s="5228"/>
      <c r="AS256" s="5222"/>
      <c r="AT256" s="5228"/>
      <c r="AU256" s="1941"/>
      <c r="AV256" s="1266"/>
      <c r="AW256" s="5228"/>
      <c r="AX256" s="1941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>
      <c r="A257" s="7758"/>
      <c r="B257" s="8430" t="s">
        <v>1880</v>
      </c>
      <c r="C257" s="8323"/>
      <c r="D257" s="2980">
        <f t="shared" si="230"/>
        <v>0</v>
      </c>
      <c r="E257" s="2981">
        <f t="shared" si="231"/>
        <v>0</v>
      </c>
      <c r="F257" s="2794">
        <f t="shared" si="232"/>
        <v>0</v>
      </c>
      <c r="G257" s="2988"/>
      <c r="H257" s="2989"/>
      <c r="I257" s="1940"/>
      <c r="J257" s="2989"/>
      <c r="K257" s="1940"/>
      <c r="L257" s="2989"/>
      <c r="M257" s="1940"/>
      <c r="N257" s="2989"/>
      <c r="O257" s="1940"/>
      <c r="P257" s="2989"/>
      <c r="Q257" s="1940"/>
      <c r="R257" s="2989"/>
      <c r="S257" s="1940"/>
      <c r="T257" s="1941"/>
      <c r="U257" s="1940"/>
      <c r="V257" s="2989"/>
      <c r="W257" s="1940"/>
      <c r="X257" s="2989"/>
      <c r="Y257" s="1940"/>
      <c r="Z257" s="2989"/>
      <c r="AA257" s="1940"/>
      <c r="AB257" s="2989"/>
      <c r="AC257" s="1940"/>
      <c r="AD257" s="2989"/>
      <c r="AE257" s="1940"/>
      <c r="AF257" s="2989"/>
      <c r="AG257" s="1940"/>
      <c r="AH257" s="2989"/>
      <c r="AI257" s="1940"/>
      <c r="AJ257" s="2989"/>
      <c r="AK257" s="1940"/>
      <c r="AL257" s="1941"/>
      <c r="AM257" s="1928"/>
      <c r="AN257" s="2990"/>
      <c r="AO257" s="2991"/>
      <c r="AP257" s="2992"/>
      <c r="AQ257" s="365"/>
      <c r="AR257" s="5228"/>
      <c r="AS257" s="5223"/>
      <c r="AT257" s="5228"/>
      <c r="AU257" s="1941"/>
      <c r="AV257" s="2992"/>
      <c r="AW257" s="5228"/>
      <c r="AX257" s="1941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>
      <c r="A258" s="8357"/>
      <c r="B258" s="8431" t="s">
        <v>1881</v>
      </c>
      <c r="C258" s="8431"/>
      <c r="D258" s="1193">
        <f t="shared" si="230"/>
        <v>0</v>
      </c>
      <c r="E258" s="793">
        <f>SUM(+I258+K258+M258+O258+Q258+S258+U258+W258+Y258+AA258+AC258+AE258+AG258+AI258+AK258)</f>
        <v>0</v>
      </c>
      <c r="F258" s="2718">
        <f>SUM(+J258+L258+N258+P258+R258+T258+V258+X258+Z258+AB258+AD258+AF258+AH258+AJ258+AL258)</f>
        <v>0</v>
      </c>
      <c r="G258" s="1339"/>
      <c r="H258" s="2974"/>
      <c r="I258" s="1339"/>
      <c r="J258" s="2974"/>
      <c r="K258" s="1339"/>
      <c r="L258" s="2974"/>
      <c r="M258" s="1339"/>
      <c r="N258" s="2974"/>
      <c r="O258" s="1339"/>
      <c r="P258" s="2974"/>
      <c r="Q258" s="1339"/>
      <c r="R258" s="2974"/>
      <c r="S258" s="1339"/>
      <c r="T258" s="1268"/>
      <c r="U258" s="1267"/>
      <c r="V258" s="2974"/>
      <c r="W258" s="1267"/>
      <c r="X258" s="2974"/>
      <c r="Y258" s="1267"/>
      <c r="Z258" s="2974"/>
      <c r="AA258" s="1267"/>
      <c r="AB258" s="2974"/>
      <c r="AC258" s="1267"/>
      <c r="AD258" s="2974"/>
      <c r="AE258" s="1267"/>
      <c r="AF258" s="2974"/>
      <c r="AG258" s="1267"/>
      <c r="AH258" s="2974"/>
      <c r="AI258" s="1267"/>
      <c r="AJ258" s="2974"/>
      <c r="AK258" s="1339"/>
      <c r="AL258" s="1268"/>
      <c r="AM258" s="1341"/>
      <c r="AN258" s="2975"/>
      <c r="AO258" s="2993"/>
      <c r="AP258" s="2976"/>
      <c r="AQ258" s="2994"/>
      <c r="AR258" s="1958"/>
      <c r="AS258" s="5221"/>
      <c r="AT258" s="1958"/>
      <c r="AU258" s="1268"/>
      <c r="AV258" s="2976"/>
      <c r="AW258" s="1958"/>
      <c r="AX258" s="1268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>
      <c r="A259" s="8356" t="s">
        <v>1684</v>
      </c>
      <c r="B259" s="8433" t="s">
        <v>1876</v>
      </c>
      <c r="C259" s="8433"/>
      <c r="D259" s="2948">
        <f t="shared" si="230"/>
        <v>0</v>
      </c>
      <c r="E259" s="837">
        <f>SUM(O259+Q259+S259+U259+W259+Y259+AA259+AC259+AE259+AG259+AI259+AK259)</f>
        <v>0</v>
      </c>
      <c r="F259" s="2706">
        <f>SUM(P259+R259+T259+V259+X259+Z259+AB259+AD259+AF259+AH259+AJ259+AL259)</f>
        <v>0</v>
      </c>
      <c r="G259" s="2403"/>
      <c r="H259" s="2404"/>
      <c r="I259" s="2403"/>
      <c r="J259" s="2404"/>
      <c r="K259" s="2403"/>
      <c r="L259" s="2404"/>
      <c r="M259" s="2403"/>
      <c r="N259" s="2404"/>
      <c r="O259" s="2421"/>
      <c r="P259" s="2419"/>
      <c r="Q259" s="2421"/>
      <c r="R259" s="2419"/>
      <c r="S259" s="2421"/>
      <c r="T259" s="2392"/>
      <c r="U259" s="2995"/>
      <c r="V259" s="2996"/>
      <c r="W259" s="2995"/>
      <c r="X259" s="2996"/>
      <c r="Y259" s="2995"/>
      <c r="Z259" s="2996"/>
      <c r="AA259" s="2995"/>
      <c r="AB259" s="2996"/>
      <c r="AC259" s="2995"/>
      <c r="AD259" s="2996"/>
      <c r="AE259" s="2995"/>
      <c r="AF259" s="2996"/>
      <c r="AG259" s="2995"/>
      <c r="AH259" s="2996"/>
      <c r="AI259" s="2995"/>
      <c r="AJ259" s="2996"/>
      <c r="AK259" s="2421"/>
      <c r="AL259" s="2392"/>
      <c r="AM259" s="1935"/>
      <c r="AN259" s="2979"/>
      <c r="AO259" s="2418"/>
      <c r="AP259" s="757"/>
      <c r="AQ259" s="5215"/>
      <c r="AR259" s="5227"/>
      <c r="AS259" s="5222"/>
      <c r="AT259" s="5227"/>
      <c r="AU259" s="1269"/>
      <c r="AV259" s="2972"/>
      <c r="AW259" s="5227"/>
      <c r="AX259" s="1269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>
      <c r="A260" s="7758"/>
      <c r="B260" s="8434" t="s">
        <v>1877</v>
      </c>
      <c r="C260" s="8434"/>
      <c r="D260" s="2980">
        <f t="shared" si="230"/>
        <v>0</v>
      </c>
      <c r="E260" s="2981">
        <f>SUM(O260+Q260+S260+U260+W260+Y260+AA260+AC260+AE260+AG260+AI260+AK260)</f>
        <v>0</v>
      </c>
      <c r="F260" s="2794">
        <f>SUM(N260+P260+R260+T260+V260+X260+Z260+AB260+AD260+AF260+AH260+AJ260+AL260)</f>
        <v>0</v>
      </c>
      <c r="G260" s="1929"/>
      <c r="H260" s="1241"/>
      <c r="I260" s="1929"/>
      <c r="J260" s="1241"/>
      <c r="K260" s="1929"/>
      <c r="L260" s="1241"/>
      <c r="M260" s="1929"/>
      <c r="N260" s="1241"/>
      <c r="O260" s="2984"/>
      <c r="P260" s="2983"/>
      <c r="Q260" s="2984"/>
      <c r="R260" s="2983"/>
      <c r="S260" s="2984"/>
      <c r="T260" s="1266"/>
      <c r="U260" s="2997"/>
      <c r="V260" s="2998"/>
      <c r="W260" s="2997"/>
      <c r="X260" s="2998"/>
      <c r="Y260" s="2997"/>
      <c r="Z260" s="2998"/>
      <c r="AA260" s="2997"/>
      <c r="AB260" s="2998"/>
      <c r="AC260" s="2997"/>
      <c r="AD260" s="2998"/>
      <c r="AE260" s="2997"/>
      <c r="AF260" s="2998"/>
      <c r="AG260" s="2997"/>
      <c r="AH260" s="2998"/>
      <c r="AI260" s="2997"/>
      <c r="AJ260" s="2998"/>
      <c r="AK260" s="2984"/>
      <c r="AL260" s="1266"/>
      <c r="AM260" s="2985"/>
      <c r="AN260" s="2986"/>
      <c r="AO260" s="2971"/>
      <c r="AP260" s="2972"/>
      <c r="AQ260" s="5216"/>
      <c r="AR260" s="3942"/>
      <c r="AS260" s="5222"/>
      <c r="AT260" s="3942"/>
      <c r="AU260" s="1266"/>
      <c r="AV260" s="2972"/>
      <c r="AW260" s="3942"/>
      <c r="AX260" s="1266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>
      <c r="A261" s="7758"/>
      <c r="B261" s="8434" t="s">
        <v>1878</v>
      </c>
      <c r="C261" s="8434"/>
      <c r="D261" s="2980">
        <f t="shared" si="230"/>
        <v>0</v>
      </c>
      <c r="E261" s="2981">
        <f>SUM(M261+O261+Q261+S261+U261+W261+Y261+AA261+AC261+AE261+AG261+AI261+AK261)</f>
        <v>0</v>
      </c>
      <c r="F261" s="2794">
        <f>SUM(N261+P261+R261+T261+V261+X261+Z261+AB261+AD261+AF261+AH261+AJ261+AL261)</f>
        <v>0</v>
      </c>
      <c r="G261" s="1929"/>
      <c r="H261" s="1241"/>
      <c r="I261" s="1929"/>
      <c r="J261" s="1241"/>
      <c r="K261" s="1929"/>
      <c r="L261" s="1241"/>
      <c r="M261" s="1929"/>
      <c r="N261" s="1241"/>
      <c r="O261" s="2984"/>
      <c r="P261" s="2983"/>
      <c r="Q261" s="2984"/>
      <c r="R261" s="2983"/>
      <c r="S261" s="2984"/>
      <c r="T261" s="1266"/>
      <c r="U261" s="2997"/>
      <c r="V261" s="2998"/>
      <c r="W261" s="2997"/>
      <c r="X261" s="2998"/>
      <c r="Y261" s="2997"/>
      <c r="Z261" s="2998"/>
      <c r="AA261" s="2997"/>
      <c r="AB261" s="2998"/>
      <c r="AC261" s="2997"/>
      <c r="AD261" s="2998"/>
      <c r="AE261" s="2997"/>
      <c r="AF261" s="2998"/>
      <c r="AG261" s="2997"/>
      <c r="AH261" s="2998"/>
      <c r="AI261" s="2997"/>
      <c r="AJ261" s="2998"/>
      <c r="AK261" s="2984"/>
      <c r="AL261" s="1266"/>
      <c r="AM261" s="2985"/>
      <c r="AN261" s="2986"/>
      <c r="AO261" s="2971"/>
      <c r="AP261" s="2972"/>
      <c r="AQ261" s="5214"/>
      <c r="AR261" s="3942"/>
      <c r="AS261" s="5222"/>
      <c r="AT261" s="3942"/>
      <c r="AU261" s="1266"/>
      <c r="AV261" s="2972"/>
      <c r="AW261" s="3942"/>
      <c r="AX261" s="1266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>
      <c r="A262" s="7758"/>
      <c r="B262" s="8430" t="s">
        <v>1879</v>
      </c>
      <c r="C262" s="8323"/>
      <c r="D262" s="2980">
        <f t="shared" si="230"/>
        <v>0</v>
      </c>
      <c r="E262" s="2981">
        <f>SUM(M262+O262+Q262+S262+U262+W262+Y262+AA262+AC262+AE262+AG262+AI262+AK262)</f>
        <v>0</v>
      </c>
      <c r="F262" s="2794">
        <f>SUM(N262+P262+R262+T262+V262+X262+Z262+AB262+AD262+AF262+AH262+AJ262+AL262)</f>
        <v>0</v>
      </c>
      <c r="G262" s="1929"/>
      <c r="H262" s="1241"/>
      <c r="I262" s="1929"/>
      <c r="J262" s="1241"/>
      <c r="K262" s="1929"/>
      <c r="L262" s="1241"/>
      <c r="M262" s="1929"/>
      <c r="N262" s="1241"/>
      <c r="O262" s="1940"/>
      <c r="P262" s="2989"/>
      <c r="Q262" s="1940"/>
      <c r="R262" s="2989"/>
      <c r="S262" s="1940"/>
      <c r="T262" s="1941"/>
      <c r="U262" s="2999"/>
      <c r="V262" s="3000"/>
      <c r="W262" s="2999"/>
      <c r="X262" s="3000"/>
      <c r="Y262" s="2999"/>
      <c r="Z262" s="3000"/>
      <c r="AA262" s="2999"/>
      <c r="AB262" s="3000"/>
      <c r="AC262" s="2999"/>
      <c r="AD262" s="3000"/>
      <c r="AE262" s="2999"/>
      <c r="AF262" s="3000"/>
      <c r="AG262" s="2999"/>
      <c r="AH262" s="3000"/>
      <c r="AI262" s="2999"/>
      <c r="AJ262" s="3000"/>
      <c r="AK262" s="1940"/>
      <c r="AL262" s="1941"/>
      <c r="AM262" s="1928"/>
      <c r="AN262" s="2990"/>
      <c r="AO262" s="2971"/>
      <c r="AP262" s="2972"/>
      <c r="AQ262" s="5214"/>
      <c r="AR262" s="5228"/>
      <c r="AS262" s="5222"/>
      <c r="AT262" s="5228"/>
      <c r="AU262" s="1941"/>
      <c r="AV262" s="1266"/>
      <c r="AW262" s="5228"/>
      <c r="AX262" s="1941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>
      <c r="A263" s="7758"/>
      <c r="B263" s="8430" t="s">
        <v>1880</v>
      </c>
      <c r="C263" s="8323"/>
      <c r="D263" s="2980">
        <f t="shared" si="230"/>
        <v>0</v>
      </c>
      <c r="E263" s="2981">
        <f>SUM(M263+O263+Q263+S263+U263+W263+Y263+AA263+AC263+AE263+AG263+AI263+AK263)</f>
        <v>0</v>
      </c>
      <c r="F263" s="2794">
        <f>SUM(N263+P263+R263+T263+V263+X263+Z263+AB263+AD263+AF263+AH263+AJ263+AL263)</f>
        <v>0</v>
      </c>
      <c r="G263" s="1929"/>
      <c r="H263" s="1241"/>
      <c r="I263" s="1929"/>
      <c r="J263" s="1241"/>
      <c r="K263" s="1929"/>
      <c r="L263" s="1241"/>
      <c r="M263" s="1929"/>
      <c r="N263" s="1241"/>
      <c r="O263" s="1940"/>
      <c r="P263" s="2989"/>
      <c r="Q263" s="1940"/>
      <c r="R263" s="2989"/>
      <c r="S263" s="1940"/>
      <c r="T263" s="1941"/>
      <c r="U263" s="2999"/>
      <c r="V263" s="3000"/>
      <c r="W263" s="2999"/>
      <c r="X263" s="3000"/>
      <c r="Y263" s="2999"/>
      <c r="Z263" s="3000"/>
      <c r="AA263" s="2999"/>
      <c r="AB263" s="3000"/>
      <c r="AC263" s="2999"/>
      <c r="AD263" s="3000"/>
      <c r="AE263" s="2999"/>
      <c r="AF263" s="3000"/>
      <c r="AG263" s="2999"/>
      <c r="AH263" s="3000"/>
      <c r="AI263" s="2999"/>
      <c r="AJ263" s="3000"/>
      <c r="AK263" s="1940"/>
      <c r="AL263" s="1941"/>
      <c r="AM263" s="1928"/>
      <c r="AN263" s="2990"/>
      <c r="AO263" s="2991"/>
      <c r="AP263" s="2992"/>
      <c r="AQ263" s="365"/>
      <c r="AR263" s="5228"/>
      <c r="AS263" s="5223"/>
      <c r="AT263" s="5228"/>
      <c r="AU263" s="1941"/>
      <c r="AV263" s="2992"/>
      <c r="AW263" s="5228"/>
      <c r="AX263" s="1941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>
      <c r="A264" s="8357"/>
      <c r="B264" s="8431" t="s">
        <v>1881</v>
      </c>
      <c r="C264" s="8431"/>
      <c r="D264" s="1193">
        <f t="shared" si="230"/>
        <v>0</v>
      </c>
      <c r="E264" s="793">
        <f>SUM(M264+O264+Q264+S264+U264+W264+Y264+AA264+AC264+AE264+AG264+AI264+AK264)</f>
        <v>0</v>
      </c>
      <c r="F264" s="2718">
        <f>SUM(N264+P264+R264+T264+V264+X264+Z264+AB264+AD264+AF264+AH264+AJ264+AL264)</f>
        <v>0</v>
      </c>
      <c r="G264" s="1303"/>
      <c r="H264" s="1305"/>
      <c r="I264" s="1303"/>
      <c r="J264" s="1305"/>
      <c r="K264" s="1303"/>
      <c r="L264" s="1305"/>
      <c r="M264" s="1303"/>
      <c r="N264" s="1305"/>
      <c r="O264" s="1339"/>
      <c r="P264" s="2974"/>
      <c r="Q264" s="1339"/>
      <c r="R264" s="2974"/>
      <c r="S264" s="1339"/>
      <c r="T264" s="1268"/>
      <c r="U264" s="3001"/>
      <c r="V264" s="3002"/>
      <c r="W264" s="3001"/>
      <c r="X264" s="3002"/>
      <c r="Y264" s="3001"/>
      <c r="Z264" s="3002"/>
      <c r="AA264" s="3001"/>
      <c r="AB264" s="3002"/>
      <c r="AC264" s="3001"/>
      <c r="AD264" s="3002"/>
      <c r="AE264" s="3001"/>
      <c r="AF264" s="3002"/>
      <c r="AG264" s="3001"/>
      <c r="AH264" s="3002"/>
      <c r="AI264" s="3001"/>
      <c r="AJ264" s="3002"/>
      <c r="AK264" s="1339"/>
      <c r="AL264" s="1268"/>
      <c r="AM264" s="1341"/>
      <c r="AN264" s="2975"/>
      <c r="AO264" s="2993"/>
      <c r="AP264" s="2976"/>
      <c r="AQ264" s="2994"/>
      <c r="AR264" s="1958"/>
      <c r="AS264" s="5221"/>
      <c r="AT264" s="1958"/>
      <c r="AU264" s="1268"/>
      <c r="AV264" s="2976"/>
      <c r="AW264" s="1958"/>
      <c r="AX264" s="1268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>
      <c r="A265" s="8356" t="s">
        <v>1689</v>
      </c>
      <c r="B265" s="8433" t="s">
        <v>1876</v>
      </c>
      <c r="C265" s="8433"/>
      <c r="D265" s="2948">
        <f t="shared" si="230"/>
        <v>0</v>
      </c>
      <c r="E265" s="3003">
        <f t="shared" si="231"/>
        <v>0</v>
      </c>
      <c r="F265" s="3004">
        <f t="shared" si="232"/>
        <v>0</v>
      </c>
      <c r="G265" s="2421"/>
      <c r="H265" s="2419"/>
      <c r="I265" s="2421"/>
      <c r="J265" s="2419"/>
      <c r="K265" s="2421"/>
      <c r="L265" s="2419"/>
      <c r="M265" s="2421"/>
      <c r="N265" s="2419"/>
      <c r="O265" s="2421"/>
      <c r="P265" s="2419"/>
      <c r="Q265" s="2421"/>
      <c r="R265" s="2419"/>
      <c r="S265" s="2421"/>
      <c r="T265" s="2419"/>
      <c r="U265" s="2995"/>
      <c r="V265" s="2996"/>
      <c r="W265" s="2995"/>
      <c r="X265" s="2996"/>
      <c r="Y265" s="2995"/>
      <c r="Z265" s="2996"/>
      <c r="AA265" s="2995"/>
      <c r="AB265" s="2996"/>
      <c r="AC265" s="2995"/>
      <c r="AD265" s="2996"/>
      <c r="AE265" s="2995"/>
      <c r="AF265" s="2996"/>
      <c r="AG265" s="2995"/>
      <c r="AH265" s="2996"/>
      <c r="AI265" s="2995"/>
      <c r="AJ265" s="2996"/>
      <c r="AK265" s="2421"/>
      <c r="AL265" s="2419"/>
      <c r="AM265" s="2391"/>
      <c r="AN265" s="2421"/>
      <c r="AO265" s="2418"/>
      <c r="AP265" s="757"/>
      <c r="AQ265" s="5215"/>
      <c r="AR265" s="5227"/>
      <c r="AS265" s="5224"/>
      <c r="AT265" s="5227"/>
      <c r="AU265" s="1269"/>
      <c r="AV265" s="2972"/>
      <c r="AW265" s="5227"/>
      <c r="AX265" s="1269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>
      <c r="A266" s="7758"/>
      <c r="B266" s="8434" t="s">
        <v>1877</v>
      </c>
      <c r="C266" s="8434"/>
      <c r="D266" s="2980">
        <f t="shared" si="230"/>
        <v>0</v>
      </c>
      <c r="E266" s="2981">
        <f t="shared" si="231"/>
        <v>0</v>
      </c>
      <c r="F266" s="3005">
        <f t="shared" si="232"/>
        <v>0</v>
      </c>
      <c r="G266" s="2984"/>
      <c r="H266" s="2983"/>
      <c r="I266" s="2984"/>
      <c r="J266" s="2983"/>
      <c r="K266" s="2984"/>
      <c r="L266" s="2983"/>
      <c r="M266" s="2984"/>
      <c r="N266" s="2983"/>
      <c r="O266" s="2984"/>
      <c r="P266" s="2983"/>
      <c r="Q266" s="2984"/>
      <c r="R266" s="2983"/>
      <c r="S266" s="2984"/>
      <c r="T266" s="2983"/>
      <c r="U266" s="2997"/>
      <c r="V266" s="2998"/>
      <c r="W266" s="2997"/>
      <c r="X266" s="2998"/>
      <c r="Y266" s="2997"/>
      <c r="Z266" s="2998"/>
      <c r="AA266" s="2997"/>
      <c r="AB266" s="2998"/>
      <c r="AC266" s="2997"/>
      <c r="AD266" s="2998"/>
      <c r="AE266" s="2997"/>
      <c r="AF266" s="2998"/>
      <c r="AG266" s="2997"/>
      <c r="AH266" s="2998"/>
      <c r="AI266" s="2997"/>
      <c r="AJ266" s="2998"/>
      <c r="AK266" s="2984"/>
      <c r="AL266" s="2983"/>
      <c r="AM266" s="2985"/>
      <c r="AN266" s="2984"/>
      <c r="AO266" s="2971"/>
      <c r="AP266" s="2972"/>
      <c r="AQ266" s="5216"/>
      <c r="AR266" s="3942"/>
      <c r="AS266" s="3941"/>
      <c r="AT266" s="3942"/>
      <c r="AU266" s="1266"/>
      <c r="AV266" s="2972"/>
      <c r="AW266" s="3942"/>
      <c r="AX266" s="1266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>
      <c r="A267" s="7758"/>
      <c r="B267" s="8434" t="s">
        <v>1878</v>
      </c>
      <c r="C267" s="8434"/>
      <c r="D267" s="2980">
        <f t="shared" si="230"/>
        <v>0</v>
      </c>
      <c r="E267" s="2981">
        <f t="shared" si="231"/>
        <v>0</v>
      </c>
      <c r="F267" s="3005">
        <f t="shared" si="232"/>
        <v>0</v>
      </c>
      <c r="G267" s="2984"/>
      <c r="H267" s="2983"/>
      <c r="I267" s="2984"/>
      <c r="J267" s="2983"/>
      <c r="K267" s="2984"/>
      <c r="L267" s="2983"/>
      <c r="M267" s="2984"/>
      <c r="N267" s="2983"/>
      <c r="O267" s="2984"/>
      <c r="P267" s="2983"/>
      <c r="Q267" s="2984"/>
      <c r="R267" s="2983"/>
      <c r="S267" s="2984"/>
      <c r="T267" s="2983"/>
      <c r="U267" s="2997"/>
      <c r="V267" s="2998"/>
      <c r="W267" s="2997"/>
      <c r="X267" s="2998"/>
      <c r="Y267" s="2997"/>
      <c r="Z267" s="2998"/>
      <c r="AA267" s="2997"/>
      <c r="AB267" s="2998"/>
      <c r="AC267" s="2997"/>
      <c r="AD267" s="2998"/>
      <c r="AE267" s="2997"/>
      <c r="AF267" s="2998"/>
      <c r="AG267" s="2997"/>
      <c r="AH267" s="2998"/>
      <c r="AI267" s="2997"/>
      <c r="AJ267" s="2998"/>
      <c r="AK267" s="2984"/>
      <c r="AL267" s="2983"/>
      <c r="AM267" s="2985"/>
      <c r="AN267" s="2984"/>
      <c r="AO267" s="2971"/>
      <c r="AP267" s="2972"/>
      <c r="AQ267" s="5214"/>
      <c r="AR267" s="3942"/>
      <c r="AS267" s="3941"/>
      <c r="AT267" s="3942"/>
      <c r="AU267" s="1266"/>
      <c r="AV267" s="2972"/>
      <c r="AW267" s="3942"/>
      <c r="AX267" s="1266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>
      <c r="A268" s="7758"/>
      <c r="B268" s="8430" t="s">
        <v>1879</v>
      </c>
      <c r="C268" s="8323"/>
      <c r="D268" s="2980">
        <f t="shared" si="230"/>
        <v>0</v>
      </c>
      <c r="E268" s="2981">
        <f t="shared" si="231"/>
        <v>0</v>
      </c>
      <c r="F268" s="3005">
        <f t="shared" si="232"/>
        <v>0</v>
      </c>
      <c r="G268" s="1940"/>
      <c r="H268" s="2989"/>
      <c r="I268" s="1940"/>
      <c r="J268" s="2989"/>
      <c r="K268" s="1940"/>
      <c r="L268" s="2989"/>
      <c r="M268" s="1940"/>
      <c r="N268" s="2989"/>
      <c r="O268" s="1940"/>
      <c r="P268" s="2989"/>
      <c r="Q268" s="1940"/>
      <c r="R268" s="2989"/>
      <c r="S268" s="1940"/>
      <c r="T268" s="2989"/>
      <c r="U268" s="2999"/>
      <c r="V268" s="3000"/>
      <c r="W268" s="2999"/>
      <c r="X268" s="3000"/>
      <c r="Y268" s="2999"/>
      <c r="Z268" s="3000"/>
      <c r="AA268" s="2999"/>
      <c r="AB268" s="3000"/>
      <c r="AC268" s="2999"/>
      <c r="AD268" s="3000"/>
      <c r="AE268" s="2999"/>
      <c r="AF268" s="3000"/>
      <c r="AG268" s="2999"/>
      <c r="AH268" s="3000"/>
      <c r="AI268" s="2999"/>
      <c r="AJ268" s="3000"/>
      <c r="AK268" s="1940"/>
      <c r="AL268" s="2989"/>
      <c r="AM268" s="2985"/>
      <c r="AN268" s="2984"/>
      <c r="AO268" s="2971"/>
      <c r="AP268" s="2972"/>
      <c r="AQ268" s="5214"/>
      <c r="AR268" s="5228"/>
      <c r="AS268" s="1940"/>
      <c r="AT268" s="5228"/>
      <c r="AU268" s="1941"/>
      <c r="AV268" s="1266"/>
      <c r="AW268" s="5228"/>
      <c r="AX268" s="1941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>
      <c r="A269" s="7758"/>
      <c r="B269" s="8430" t="s">
        <v>1880</v>
      </c>
      <c r="C269" s="8323"/>
      <c r="D269" s="2980">
        <f t="shared" si="230"/>
        <v>0</v>
      </c>
      <c r="E269" s="2981">
        <f t="shared" si="231"/>
        <v>0</v>
      </c>
      <c r="F269" s="2794">
        <f t="shared" si="232"/>
        <v>0</v>
      </c>
      <c r="G269" s="2988"/>
      <c r="H269" s="2989"/>
      <c r="I269" s="1940"/>
      <c r="J269" s="2989"/>
      <c r="K269" s="1940"/>
      <c r="L269" s="2989"/>
      <c r="M269" s="1940"/>
      <c r="N269" s="2989"/>
      <c r="O269" s="1940"/>
      <c r="P269" s="2989"/>
      <c r="Q269" s="1940"/>
      <c r="R269" s="2989"/>
      <c r="S269" s="1940"/>
      <c r="T269" s="2989"/>
      <c r="U269" s="1940"/>
      <c r="V269" s="2989"/>
      <c r="W269" s="1940"/>
      <c r="X269" s="2989"/>
      <c r="Y269" s="1940"/>
      <c r="Z269" s="2989"/>
      <c r="AA269" s="1940"/>
      <c r="AB269" s="2989"/>
      <c r="AC269" s="1940"/>
      <c r="AD269" s="2989"/>
      <c r="AE269" s="1940"/>
      <c r="AF269" s="2989"/>
      <c r="AG269" s="1940"/>
      <c r="AH269" s="2989"/>
      <c r="AI269" s="1940"/>
      <c r="AJ269" s="2989"/>
      <c r="AK269" s="1940"/>
      <c r="AL269" s="2989"/>
      <c r="AM269" s="1928"/>
      <c r="AN269" s="1940"/>
      <c r="AO269" s="2971"/>
      <c r="AP269" s="2972"/>
      <c r="AQ269" s="365"/>
      <c r="AR269" s="5228"/>
      <c r="AS269" s="1940"/>
      <c r="AT269" s="5228"/>
      <c r="AU269" s="1941"/>
      <c r="AV269" s="2992"/>
      <c r="AW269" s="5228"/>
      <c r="AX269" s="1941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>
      <c r="A270" s="8357"/>
      <c r="B270" s="8431" t="s">
        <v>1881</v>
      </c>
      <c r="C270" s="8431"/>
      <c r="D270" s="1193">
        <f t="shared" si="230"/>
        <v>0</v>
      </c>
      <c r="E270" s="793">
        <f>SUM(+I270+K270+M270+O270+Q270+S270+U270+W270+Y270+AA270+AC270+AE270+AG270+AI270+AK270)</f>
        <v>0</v>
      </c>
      <c r="F270" s="2718">
        <f>SUM(J270+L270+N270+P270+R270+T270+V270+X270+Z270+AB270+AD270+AF270+AH270+AJ270+AL270)</f>
        <v>0</v>
      </c>
      <c r="G270" s="1339"/>
      <c r="H270" s="2974"/>
      <c r="I270" s="1339"/>
      <c r="J270" s="2974"/>
      <c r="K270" s="1339"/>
      <c r="L270" s="2974"/>
      <c r="M270" s="1339"/>
      <c r="N270" s="2974"/>
      <c r="O270" s="1339"/>
      <c r="P270" s="2974"/>
      <c r="Q270" s="1339"/>
      <c r="R270" s="2974"/>
      <c r="S270" s="1339"/>
      <c r="T270" s="2974"/>
      <c r="U270" s="1339"/>
      <c r="V270" s="2974"/>
      <c r="W270" s="1339"/>
      <c r="X270" s="2974"/>
      <c r="Y270" s="1339"/>
      <c r="Z270" s="2974"/>
      <c r="AA270" s="1339"/>
      <c r="AB270" s="2974"/>
      <c r="AC270" s="1339"/>
      <c r="AD270" s="2974"/>
      <c r="AE270" s="1339"/>
      <c r="AF270" s="2974"/>
      <c r="AG270" s="1339"/>
      <c r="AH270" s="2974"/>
      <c r="AI270" s="1339"/>
      <c r="AJ270" s="2974"/>
      <c r="AK270" s="1339"/>
      <c r="AL270" s="2974"/>
      <c r="AM270" s="1341"/>
      <c r="AN270" s="1339"/>
      <c r="AO270" s="2993"/>
      <c r="AP270" s="2976"/>
      <c r="AQ270" s="2994"/>
      <c r="AR270" s="1958"/>
      <c r="AS270" s="1339"/>
      <c r="AT270" s="1958"/>
      <c r="AU270" s="1268"/>
      <c r="AV270" s="2976"/>
      <c r="AW270" s="1958"/>
      <c r="AX270" s="1268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>
      <c r="A271" s="8356" t="s">
        <v>1882</v>
      </c>
      <c r="B271" s="8433" t="s">
        <v>1876</v>
      </c>
      <c r="C271" s="8433"/>
      <c r="D271" s="2948">
        <f t="shared" si="230"/>
        <v>0</v>
      </c>
      <c r="E271" s="837">
        <f>SUM(G271++I271+K271+M271+O271+Q271+S271+U271+W271+Y271+AA271+AC271+AE271+AG271+AI271+AK271)</f>
        <v>0</v>
      </c>
      <c r="F271" s="2706">
        <f t="shared" si="232"/>
        <v>0</v>
      </c>
      <c r="G271" s="2978"/>
      <c r="H271" s="757"/>
      <c r="I271" s="1936"/>
      <c r="J271" s="757"/>
      <c r="K271" s="1936"/>
      <c r="L271" s="757"/>
      <c r="M271" s="1936"/>
      <c r="N271" s="757"/>
      <c r="O271" s="1936"/>
      <c r="P271" s="757"/>
      <c r="Q271" s="1936"/>
      <c r="R271" s="757"/>
      <c r="S271" s="1936"/>
      <c r="T271" s="1269"/>
      <c r="U271" s="2978"/>
      <c r="V271" s="757"/>
      <c r="W271" s="2978"/>
      <c r="X271" s="757"/>
      <c r="Y271" s="2978"/>
      <c r="Z271" s="757"/>
      <c r="AA271" s="2978"/>
      <c r="AB271" s="757"/>
      <c r="AC271" s="2978"/>
      <c r="AD271" s="757"/>
      <c r="AE271" s="2978"/>
      <c r="AF271" s="757"/>
      <c r="AG271" s="2978"/>
      <c r="AH271" s="757"/>
      <c r="AI271" s="2978"/>
      <c r="AJ271" s="757"/>
      <c r="AK271" s="2421"/>
      <c r="AL271" s="2420"/>
      <c r="AM271" s="2421"/>
      <c r="AN271" s="2392"/>
      <c r="AO271" s="2418"/>
      <c r="AP271" s="757"/>
      <c r="AQ271" s="5215"/>
      <c r="AR271" s="5227"/>
      <c r="AS271" s="5222"/>
      <c r="AT271" s="5227"/>
      <c r="AU271" s="1269"/>
      <c r="AV271" s="2972"/>
      <c r="AW271" s="5227"/>
      <c r="AX271" s="1269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>
      <c r="A272" s="7758"/>
      <c r="B272" s="8434" t="s">
        <v>1877</v>
      </c>
      <c r="C272" s="8434"/>
      <c r="D272" s="2980">
        <f t="shared" si="230"/>
        <v>0</v>
      </c>
      <c r="E272" s="2981">
        <f t="shared" si="231"/>
        <v>0</v>
      </c>
      <c r="F272" s="2794">
        <f t="shared" si="232"/>
        <v>0</v>
      </c>
      <c r="G272" s="2982"/>
      <c r="H272" s="2983"/>
      <c r="I272" s="2984"/>
      <c r="J272" s="2983"/>
      <c r="K272" s="2984"/>
      <c r="L272" s="2983"/>
      <c r="M272" s="2984"/>
      <c r="N272" s="2983"/>
      <c r="O272" s="2984"/>
      <c r="P272" s="2983"/>
      <c r="Q272" s="2984"/>
      <c r="R272" s="2983"/>
      <c r="S272" s="2984"/>
      <c r="T272" s="1266"/>
      <c r="U272" s="2982"/>
      <c r="V272" s="2983"/>
      <c r="W272" s="2982"/>
      <c r="X272" s="2983"/>
      <c r="Y272" s="2982"/>
      <c r="Z272" s="2983"/>
      <c r="AA272" s="2982"/>
      <c r="AB272" s="2983"/>
      <c r="AC272" s="2982"/>
      <c r="AD272" s="2983"/>
      <c r="AE272" s="2982"/>
      <c r="AF272" s="2983"/>
      <c r="AG272" s="2982"/>
      <c r="AH272" s="2983"/>
      <c r="AI272" s="2982"/>
      <c r="AJ272" s="2983"/>
      <c r="AK272" s="2984"/>
      <c r="AL272" s="3006"/>
      <c r="AM272" s="2984"/>
      <c r="AN272" s="1266"/>
      <c r="AO272" s="2971"/>
      <c r="AP272" s="2972"/>
      <c r="AQ272" s="5216"/>
      <c r="AR272" s="3942"/>
      <c r="AS272" s="5222"/>
      <c r="AT272" s="3942"/>
      <c r="AU272" s="1266"/>
      <c r="AV272" s="2972"/>
      <c r="AW272" s="3942"/>
      <c r="AX272" s="1266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>
      <c r="A273" s="7758"/>
      <c r="B273" s="8434" t="s">
        <v>1878</v>
      </c>
      <c r="C273" s="8434"/>
      <c r="D273" s="2980">
        <f t="shared" si="230"/>
        <v>0</v>
      </c>
      <c r="E273" s="2981">
        <f t="shared" si="231"/>
        <v>0</v>
      </c>
      <c r="F273" s="2794">
        <f t="shared" si="232"/>
        <v>0</v>
      </c>
      <c r="G273" s="2982"/>
      <c r="H273" s="2983"/>
      <c r="I273" s="2984"/>
      <c r="J273" s="2983"/>
      <c r="K273" s="2984"/>
      <c r="L273" s="2983"/>
      <c r="M273" s="2984"/>
      <c r="N273" s="2983"/>
      <c r="O273" s="2984"/>
      <c r="P273" s="2983"/>
      <c r="Q273" s="2984"/>
      <c r="R273" s="2983"/>
      <c r="S273" s="2984"/>
      <c r="T273" s="1266"/>
      <c r="U273" s="2984"/>
      <c r="V273" s="2983"/>
      <c r="W273" s="2984"/>
      <c r="X273" s="2983"/>
      <c r="Y273" s="2984"/>
      <c r="Z273" s="2983"/>
      <c r="AA273" s="2984"/>
      <c r="AB273" s="2983"/>
      <c r="AC273" s="2984"/>
      <c r="AD273" s="2983"/>
      <c r="AE273" s="2984"/>
      <c r="AF273" s="2983"/>
      <c r="AG273" s="2984"/>
      <c r="AH273" s="2983"/>
      <c r="AI273" s="2984"/>
      <c r="AJ273" s="2983"/>
      <c r="AK273" s="2984"/>
      <c r="AL273" s="3006"/>
      <c r="AM273" s="2984"/>
      <c r="AN273" s="1266"/>
      <c r="AO273" s="2971"/>
      <c r="AP273" s="2972"/>
      <c r="AQ273" s="5214"/>
      <c r="AR273" s="3942"/>
      <c r="AS273" s="5222"/>
      <c r="AT273" s="3942"/>
      <c r="AU273" s="1266"/>
      <c r="AV273" s="2972"/>
      <c r="AW273" s="3942"/>
      <c r="AX273" s="1266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>
      <c r="A274" s="7758"/>
      <c r="B274" s="8430" t="s">
        <v>1879</v>
      </c>
      <c r="C274" s="8323"/>
      <c r="D274" s="2980">
        <f t="shared" si="230"/>
        <v>0</v>
      </c>
      <c r="E274" s="366">
        <f t="shared" si="231"/>
        <v>0</v>
      </c>
      <c r="F274" s="3007">
        <f t="shared" si="232"/>
        <v>0</v>
      </c>
      <c r="G274" s="2988"/>
      <c r="H274" s="2989"/>
      <c r="I274" s="1940"/>
      <c r="J274" s="2989"/>
      <c r="K274" s="1940"/>
      <c r="L274" s="2989"/>
      <c r="M274" s="1940"/>
      <c r="N274" s="2989"/>
      <c r="O274" s="1940"/>
      <c r="P274" s="2989"/>
      <c r="Q274" s="1940"/>
      <c r="R274" s="2989"/>
      <c r="S274" s="1940"/>
      <c r="T274" s="1941"/>
      <c r="U274" s="1940"/>
      <c r="V274" s="2989"/>
      <c r="W274" s="1940"/>
      <c r="X274" s="2989"/>
      <c r="Y274" s="1940"/>
      <c r="Z274" s="2989"/>
      <c r="AA274" s="1940"/>
      <c r="AB274" s="2989"/>
      <c r="AC274" s="1940"/>
      <c r="AD274" s="2989"/>
      <c r="AE274" s="1940"/>
      <c r="AF274" s="2989"/>
      <c r="AG274" s="1940"/>
      <c r="AH274" s="2989"/>
      <c r="AI274" s="1940"/>
      <c r="AJ274" s="2989"/>
      <c r="AK274" s="1940"/>
      <c r="AL274" s="3008"/>
      <c r="AM274" s="1940"/>
      <c r="AN274" s="1941"/>
      <c r="AO274" s="2971"/>
      <c r="AP274" s="2972"/>
      <c r="AQ274" s="5214"/>
      <c r="AR274" s="5228"/>
      <c r="AS274" s="5222"/>
      <c r="AT274" s="5228"/>
      <c r="AU274" s="1941"/>
      <c r="AV274" s="1266"/>
      <c r="AW274" s="5228"/>
      <c r="AX274" s="1941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>
      <c r="A275" s="7758"/>
      <c r="B275" s="8430" t="s">
        <v>1880</v>
      </c>
      <c r="C275" s="8323"/>
      <c r="D275" s="2980">
        <f t="shared" si="230"/>
        <v>0</v>
      </c>
      <c r="E275" s="2981">
        <f t="shared" si="231"/>
        <v>0</v>
      </c>
      <c r="F275" s="3005">
        <f t="shared" si="232"/>
        <v>0</v>
      </c>
      <c r="G275" s="1940"/>
      <c r="H275" s="2989"/>
      <c r="I275" s="1940"/>
      <c r="J275" s="2989"/>
      <c r="K275" s="1940"/>
      <c r="L275" s="2989"/>
      <c r="M275" s="1940"/>
      <c r="N275" s="2989"/>
      <c r="O275" s="1940"/>
      <c r="P275" s="2989"/>
      <c r="Q275" s="1940"/>
      <c r="R275" s="2989"/>
      <c r="S275" s="1940"/>
      <c r="T275" s="1941"/>
      <c r="U275" s="1940"/>
      <c r="V275" s="2989"/>
      <c r="W275" s="1940"/>
      <c r="X275" s="2989"/>
      <c r="Y275" s="1940"/>
      <c r="Z275" s="2989"/>
      <c r="AA275" s="1940"/>
      <c r="AB275" s="2989"/>
      <c r="AC275" s="1940"/>
      <c r="AD275" s="2989"/>
      <c r="AE275" s="1940"/>
      <c r="AF275" s="2989"/>
      <c r="AG275" s="1940"/>
      <c r="AH275" s="2989"/>
      <c r="AI275" s="1940"/>
      <c r="AJ275" s="2989"/>
      <c r="AK275" s="1940"/>
      <c r="AL275" s="3008"/>
      <c r="AM275" s="1940"/>
      <c r="AN275" s="1941"/>
      <c r="AO275" s="2971"/>
      <c r="AP275" s="2972"/>
      <c r="AQ275" s="365"/>
      <c r="AR275" s="5228"/>
      <c r="AS275" s="5223"/>
      <c r="AT275" s="5228"/>
      <c r="AU275" s="1941"/>
      <c r="AV275" s="2992"/>
      <c r="AW275" s="5228"/>
      <c r="AX275" s="1941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>
      <c r="A276" s="8357"/>
      <c r="B276" s="8431" t="s">
        <v>1881</v>
      </c>
      <c r="C276" s="8431"/>
      <c r="D276" s="1193">
        <f t="shared" si="230"/>
        <v>0</v>
      </c>
      <c r="E276" s="793">
        <f t="shared" si="231"/>
        <v>0</v>
      </c>
      <c r="F276" s="758">
        <f t="shared" si="232"/>
        <v>0</v>
      </c>
      <c r="G276" s="1339"/>
      <c r="H276" s="2974"/>
      <c r="I276" s="1339"/>
      <c r="J276" s="2974"/>
      <c r="K276" s="1339"/>
      <c r="L276" s="2974"/>
      <c r="M276" s="1339"/>
      <c r="N276" s="2974"/>
      <c r="O276" s="1339"/>
      <c r="P276" s="2974"/>
      <c r="Q276" s="1339"/>
      <c r="R276" s="2974"/>
      <c r="S276" s="1339"/>
      <c r="T276" s="1268"/>
      <c r="U276" s="1267"/>
      <c r="V276" s="2974"/>
      <c r="W276" s="1267"/>
      <c r="X276" s="2974"/>
      <c r="Y276" s="1267"/>
      <c r="Z276" s="2974"/>
      <c r="AA276" s="1267"/>
      <c r="AB276" s="2974"/>
      <c r="AC276" s="1267"/>
      <c r="AD276" s="2974"/>
      <c r="AE276" s="1267"/>
      <c r="AF276" s="2974"/>
      <c r="AG276" s="1267"/>
      <c r="AH276" s="2974"/>
      <c r="AI276" s="1267"/>
      <c r="AJ276" s="2974"/>
      <c r="AK276" s="1339"/>
      <c r="AL276" s="1340"/>
      <c r="AM276" s="1339"/>
      <c r="AN276" s="1268"/>
      <c r="AO276" s="2993"/>
      <c r="AP276" s="2976"/>
      <c r="AQ276" s="2994"/>
      <c r="AR276" s="1958"/>
      <c r="AS276" s="5221"/>
      <c r="AT276" s="1958"/>
      <c r="AU276" s="1268"/>
      <c r="AV276" s="2976"/>
      <c r="AW276" s="1958"/>
      <c r="AX276" s="1268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>
      <c r="A277" s="8407" t="s">
        <v>1883</v>
      </c>
      <c r="B277" s="8433" t="s">
        <v>1876</v>
      </c>
      <c r="C277" s="8433"/>
      <c r="D277" s="2948">
        <f t="shared" ref="D277:D330" si="257">SUM(E277+F277)</f>
        <v>0</v>
      </c>
      <c r="E277" s="837">
        <f t="shared" si="231"/>
        <v>0</v>
      </c>
      <c r="F277" s="2785">
        <f t="shared" si="232"/>
        <v>0</v>
      </c>
      <c r="G277" s="1936"/>
      <c r="H277" s="757"/>
      <c r="I277" s="1936"/>
      <c r="J277" s="757"/>
      <c r="K277" s="1936"/>
      <c r="L277" s="757"/>
      <c r="M277" s="1936"/>
      <c r="N277" s="757"/>
      <c r="O277" s="1936"/>
      <c r="P277" s="757"/>
      <c r="Q277" s="1936"/>
      <c r="R277" s="757"/>
      <c r="S277" s="1936"/>
      <c r="T277" s="1269"/>
      <c r="U277" s="2995"/>
      <c r="V277" s="2996"/>
      <c r="W277" s="2995"/>
      <c r="X277" s="2996"/>
      <c r="Y277" s="2995"/>
      <c r="Z277" s="2996"/>
      <c r="AA277" s="2995"/>
      <c r="AB277" s="2996"/>
      <c r="AC277" s="2995"/>
      <c r="AD277" s="2996"/>
      <c r="AE277" s="2995"/>
      <c r="AF277" s="2996"/>
      <c r="AG277" s="2995"/>
      <c r="AH277" s="2996"/>
      <c r="AI277" s="2995"/>
      <c r="AJ277" s="2996"/>
      <c r="AK277" s="2421"/>
      <c r="AL277" s="2420"/>
      <c r="AM277" s="2421"/>
      <c r="AN277" s="2392"/>
      <c r="AO277" s="2418"/>
      <c r="AP277" s="757"/>
      <c r="AQ277" s="5215"/>
      <c r="AR277" s="5227"/>
      <c r="AS277" s="5224"/>
      <c r="AT277" s="5227"/>
      <c r="AU277" s="1269"/>
      <c r="AV277" s="2972"/>
      <c r="AW277" s="5227"/>
      <c r="AX277" s="1269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>
      <c r="A278" s="8408"/>
      <c r="B278" s="8434" t="s">
        <v>1877</v>
      </c>
      <c r="C278" s="8434"/>
      <c r="D278" s="2980">
        <f t="shared" si="257"/>
        <v>0</v>
      </c>
      <c r="E278" s="366">
        <f t="shared" si="231"/>
        <v>0</v>
      </c>
      <c r="F278" s="3009">
        <f t="shared" si="232"/>
        <v>0</v>
      </c>
      <c r="G278" s="2984"/>
      <c r="H278" s="2983"/>
      <c r="I278" s="2984"/>
      <c r="J278" s="2983"/>
      <c r="K278" s="2984"/>
      <c r="L278" s="2983"/>
      <c r="M278" s="2984"/>
      <c r="N278" s="2983"/>
      <c r="O278" s="2984"/>
      <c r="P278" s="2983"/>
      <c r="Q278" s="2984"/>
      <c r="R278" s="2983"/>
      <c r="S278" s="2984"/>
      <c r="T278" s="1266"/>
      <c r="U278" s="2997"/>
      <c r="V278" s="2998"/>
      <c r="W278" s="2997"/>
      <c r="X278" s="2998"/>
      <c r="Y278" s="2997"/>
      <c r="Z278" s="2998"/>
      <c r="AA278" s="2997"/>
      <c r="AB278" s="2998"/>
      <c r="AC278" s="2997"/>
      <c r="AD278" s="2998"/>
      <c r="AE278" s="2997"/>
      <c r="AF278" s="2998"/>
      <c r="AG278" s="2997"/>
      <c r="AH278" s="2998"/>
      <c r="AI278" s="2997"/>
      <c r="AJ278" s="2998"/>
      <c r="AK278" s="2984"/>
      <c r="AL278" s="3006"/>
      <c r="AM278" s="2984"/>
      <c r="AN278" s="1266"/>
      <c r="AO278" s="2971"/>
      <c r="AP278" s="2972"/>
      <c r="AQ278" s="5216"/>
      <c r="AR278" s="3942"/>
      <c r="AS278" s="3941"/>
      <c r="AT278" s="3942"/>
      <c r="AU278" s="1266"/>
      <c r="AV278" s="2972"/>
      <c r="AW278" s="3942"/>
      <c r="AX278" s="1266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>
      <c r="A279" s="8408"/>
      <c r="B279" s="8434" t="s">
        <v>1878</v>
      </c>
      <c r="C279" s="8434"/>
      <c r="D279" s="2980">
        <f t="shared" si="257"/>
        <v>0</v>
      </c>
      <c r="E279" s="2981">
        <f t="shared" si="231"/>
        <v>0</v>
      </c>
      <c r="F279" s="3005">
        <f t="shared" si="232"/>
        <v>0</v>
      </c>
      <c r="G279" s="2984"/>
      <c r="H279" s="2983"/>
      <c r="I279" s="2984"/>
      <c r="J279" s="2983"/>
      <c r="K279" s="2984"/>
      <c r="L279" s="2983"/>
      <c r="M279" s="2984"/>
      <c r="N279" s="2983"/>
      <c r="O279" s="2984"/>
      <c r="P279" s="2983"/>
      <c r="Q279" s="2984"/>
      <c r="R279" s="2983"/>
      <c r="S279" s="2984"/>
      <c r="T279" s="1266"/>
      <c r="U279" s="2997"/>
      <c r="V279" s="2998"/>
      <c r="W279" s="2997"/>
      <c r="X279" s="2998"/>
      <c r="Y279" s="2997"/>
      <c r="Z279" s="2998"/>
      <c r="AA279" s="2997"/>
      <c r="AB279" s="2998"/>
      <c r="AC279" s="2997"/>
      <c r="AD279" s="2998"/>
      <c r="AE279" s="2997"/>
      <c r="AF279" s="2998"/>
      <c r="AG279" s="2997"/>
      <c r="AH279" s="2998"/>
      <c r="AI279" s="2997"/>
      <c r="AJ279" s="2998"/>
      <c r="AK279" s="2984"/>
      <c r="AL279" s="3006"/>
      <c r="AM279" s="2984"/>
      <c r="AN279" s="1266"/>
      <c r="AO279" s="2971"/>
      <c r="AP279" s="2972"/>
      <c r="AQ279" s="5214"/>
      <c r="AR279" s="3942"/>
      <c r="AS279" s="3941"/>
      <c r="AT279" s="3942"/>
      <c r="AU279" s="1266"/>
      <c r="AV279" s="2972"/>
      <c r="AW279" s="3942"/>
      <c r="AX279" s="1266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>
      <c r="A280" s="8408"/>
      <c r="B280" s="8430" t="s">
        <v>1879</v>
      </c>
      <c r="C280" s="8323"/>
      <c r="D280" s="2980">
        <f t="shared" si="257"/>
        <v>0</v>
      </c>
      <c r="E280" s="2981">
        <f t="shared" si="231"/>
        <v>0</v>
      </c>
      <c r="F280" s="3005">
        <f t="shared" si="232"/>
        <v>0</v>
      </c>
      <c r="G280" s="1940"/>
      <c r="H280" s="2989"/>
      <c r="I280" s="1940"/>
      <c r="J280" s="2989"/>
      <c r="K280" s="1940"/>
      <c r="L280" s="2989"/>
      <c r="M280" s="1940"/>
      <c r="N280" s="2989"/>
      <c r="O280" s="1940"/>
      <c r="P280" s="2989"/>
      <c r="Q280" s="1940"/>
      <c r="R280" s="2989"/>
      <c r="S280" s="1940"/>
      <c r="T280" s="1941"/>
      <c r="U280" s="2999"/>
      <c r="V280" s="3000"/>
      <c r="W280" s="2999"/>
      <c r="X280" s="3000"/>
      <c r="Y280" s="2999"/>
      <c r="Z280" s="3000"/>
      <c r="AA280" s="2999"/>
      <c r="AB280" s="3000"/>
      <c r="AC280" s="2999"/>
      <c r="AD280" s="3000"/>
      <c r="AE280" s="2999"/>
      <c r="AF280" s="3000"/>
      <c r="AG280" s="2999"/>
      <c r="AH280" s="3000"/>
      <c r="AI280" s="2999"/>
      <c r="AJ280" s="3000"/>
      <c r="AK280" s="2984"/>
      <c r="AL280" s="3006"/>
      <c r="AM280" s="2984"/>
      <c r="AN280" s="1266"/>
      <c r="AO280" s="2971"/>
      <c r="AP280" s="2972"/>
      <c r="AQ280" s="5214"/>
      <c r="AR280" s="3942"/>
      <c r="AS280" s="3941"/>
      <c r="AT280" s="3942"/>
      <c r="AU280" s="1266"/>
      <c r="AV280" s="1266"/>
      <c r="AW280" s="3942"/>
      <c r="AX280" s="1266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>
      <c r="A281" s="8408"/>
      <c r="B281" s="8430" t="s">
        <v>1880</v>
      </c>
      <c r="C281" s="8323"/>
      <c r="D281" s="2980">
        <f t="shared" si="257"/>
        <v>0</v>
      </c>
      <c r="E281" s="2981">
        <f t="shared" si="231"/>
        <v>0</v>
      </c>
      <c r="F281" s="2794">
        <f t="shared" si="232"/>
        <v>0</v>
      </c>
      <c r="G281" s="2988"/>
      <c r="H281" s="2989"/>
      <c r="I281" s="1940"/>
      <c r="J281" s="2989"/>
      <c r="K281" s="1940"/>
      <c r="L281" s="2989"/>
      <c r="M281" s="1940"/>
      <c r="N281" s="2989"/>
      <c r="O281" s="1940"/>
      <c r="P281" s="2989"/>
      <c r="Q281" s="1940"/>
      <c r="R281" s="2989"/>
      <c r="S281" s="1940"/>
      <c r="T281" s="1941"/>
      <c r="U281" s="2999"/>
      <c r="V281" s="3000"/>
      <c r="W281" s="2999"/>
      <c r="X281" s="3000"/>
      <c r="Y281" s="2999"/>
      <c r="Z281" s="3000"/>
      <c r="AA281" s="2999"/>
      <c r="AB281" s="3000"/>
      <c r="AC281" s="2999"/>
      <c r="AD281" s="3000"/>
      <c r="AE281" s="2999"/>
      <c r="AF281" s="3000"/>
      <c r="AG281" s="2999"/>
      <c r="AH281" s="3000"/>
      <c r="AI281" s="2999"/>
      <c r="AJ281" s="3000"/>
      <c r="AK281" s="2984"/>
      <c r="AL281" s="3006"/>
      <c r="AM281" s="2984"/>
      <c r="AN281" s="1266"/>
      <c r="AO281" s="2971"/>
      <c r="AP281" s="2972"/>
      <c r="AQ281" s="365"/>
      <c r="AR281" s="3942"/>
      <c r="AS281" s="3941"/>
      <c r="AT281" s="3942"/>
      <c r="AU281" s="1266"/>
      <c r="AV281" s="2992"/>
      <c r="AW281" s="3942"/>
      <c r="AX281" s="1266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>
      <c r="A282" s="8409"/>
      <c r="B282" s="8431" t="s">
        <v>1881</v>
      </c>
      <c r="C282" s="8431"/>
      <c r="D282" s="2950">
        <f t="shared" si="257"/>
        <v>0</v>
      </c>
      <c r="E282" s="793">
        <f t="shared" si="231"/>
        <v>0</v>
      </c>
      <c r="F282" s="2718">
        <f t="shared" si="232"/>
        <v>0</v>
      </c>
      <c r="G282" s="1267"/>
      <c r="H282" s="2974"/>
      <c r="I282" s="1339"/>
      <c r="J282" s="2974"/>
      <c r="K282" s="1339"/>
      <c r="L282" s="2974"/>
      <c r="M282" s="1339"/>
      <c r="N282" s="2974"/>
      <c r="O282" s="1339"/>
      <c r="P282" s="2974"/>
      <c r="Q282" s="1339"/>
      <c r="R282" s="2974"/>
      <c r="S282" s="1339"/>
      <c r="T282" s="1268"/>
      <c r="U282" s="3001"/>
      <c r="V282" s="3002"/>
      <c r="W282" s="3001"/>
      <c r="X282" s="3002"/>
      <c r="Y282" s="3001"/>
      <c r="Z282" s="3002"/>
      <c r="AA282" s="3001"/>
      <c r="AB282" s="3002"/>
      <c r="AC282" s="3001"/>
      <c r="AD282" s="3002"/>
      <c r="AE282" s="3001"/>
      <c r="AF282" s="3002"/>
      <c r="AG282" s="3001"/>
      <c r="AH282" s="3002"/>
      <c r="AI282" s="3001"/>
      <c r="AJ282" s="3002"/>
      <c r="AK282" s="3010"/>
      <c r="AL282" s="797"/>
      <c r="AM282" s="3010"/>
      <c r="AN282" s="3011"/>
      <c r="AO282" s="3012"/>
      <c r="AP282" s="367"/>
      <c r="AQ282" s="2994"/>
      <c r="AR282" s="5229"/>
      <c r="AS282" s="5225"/>
      <c r="AT282" s="5229"/>
      <c r="AU282" s="3011"/>
      <c r="AV282" s="2976"/>
      <c r="AW282" s="5229"/>
      <c r="AX282" s="3011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>
      <c r="A283" s="8356" t="s">
        <v>1691</v>
      </c>
      <c r="B283" s="8433" t="s">
        <v>1876</v>
      </c>
      <c r="C283" s="8433"/>
      <c r="D283" s="3013">
        <f t="shared" si="257"/>
        <v>0</v>
      </c>
      <c r="E283" s="3003">
        <f t="shared" si="231"/>
        <v>0</v>
      </c>
      <c r="F283" s="3014">
        <f t="shared" si="232"/>
        <v>0</v>
      </c>
      <c r="G283" s="2978"/>
      <c r="H283" s="757"/>
      <c r="I283" s="1936"/>
      <c r="J283" s="757"/>
      <c r="K283" s="1936"/>
      <c r="L283" s="757"/>
      <c r="M283" s="1936"/>
      <c r="N283" s="757"/>
      <c r="O283" s="1936"/>
      <c r="P283" s="757"/>
      <c r="Q283" s="1936"/>
      <c r="R283" s="757"/>
      <c r="S283" s="1936"/>
      <c r="T283" s="1269"/>
      <c r="U283" s="2995"/>
      <c r="V283" s="2996"/>
      <c r="W283" s="2995"/>
      <c r="X283" s="2996"/>
      <c r="Y283" s="2995"/>
      <c r="Z283" s="2996"/>
      <c r="AA283" s="2995"/>
      <c r="AB283" s="2996"/>
      <c r="AC283" s="2995"/>
      <c r="AD283" s="2996"/>
      <c r="AE283" s="2995"/>
      <c r="AF283" s="2996"/>
      <c r="AG283" s="2995"/>
      <c r="AH283" s="2996"/>
      <c r="AI283" s="2995"/>
      <c r="AJ283" s="2996"/>
      <c r="AK283" s="1936"/>
      <c r="AL283" s="1269"/>
      <c r="AM283" s="1935"/>
      <c r="AN283" s="2979"/>
      <c r="AO283" s="2978"/>
      <c r="AP283" s="757"/>
      <c r="AQ283" s="5215"/>
      <c r="AR283" s="5227"/>
      <c r="AS283" s="5222"/>
      <c r="AT283" s="5227"/>
      <c r="AU283" s="1269"/>
      <c r="AV283" s="2972"/>
      <c r="AW283" s="5227"/>
      <c r="AX283" s="1269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>
      <c r="A284" s="7758"/>
      <c r="B284" s="8434" t="s">
        <v>1877</v>
      </c>
      <c r="C284" s="8434"/>
      <c r="D284" s="2980">
        <f t="shared" si="257"/>
        <v>0</v>
      </c>
      <c r="E284" s="2981">
        <f t="shared" si="231"/>
        <v>0</v>
      </c>
      <c r="F284" s="3005">
        <f t="shared" si="232"/>
        <v>0</v>
      </c>
      <c r="G284" s="2984"/>
      <c r="H284" s="2983"/>
      <c r="I284" s="2984"/>
      <c r="J284" s="2983"/>
      <c r="K284" s="2984"/>
      <c r="L284" s="2983"/>
      <c r="M284" s="2984"/>
      <c r="N284" s="2983"/>
      <c r="O284" s="2984"/>
      <c r="P284" s="2983"/>
      <c r="Q284" s="2984"/>
      <c r="R284" s="2983"/>
      <c r="S284" s="2984"/>
      <c r="T284" s="1266"/>
      <c r="U284" s="2997"/>
      <c r="V284" s="2998"/>
      <c r="W284" s="2997"/>
      <c r="X284" s="2998"/>
      <c r="Y284" s="2997"/>
      <c r="Z284" s="2998"/>
      <c r="AA284" s="2997"/>
      <c r="AB284" s="2998"/>
      <c r="AC284" s="2997"/>
      <c r="AD284" s="2998"/>
      <c r="AE284" s="2997"/>
      <c r="AF284" s="2998"/>
      <c r="AG284" s="2997"/>
      <c r="AH284" s="2998"/>
      <c r="AI284" s="2997"/>
      <c r="AJ284" s="2998"/>
      <c r="AK284" s="2984"/>
      <c r="AL284" s="1266"/>
      <c r="AM284" s="2985"/>
      <c r="AN284" s="2986"/>
      <c r="AO284" s="2971"/>
      <c r="AP284" s="2972"/>
      <c r="AQ284" s="5216"/>
      <c r="AR284" s="3942"/>
      <c r="AS284" s="5222"/>
      <c r="AT284" s="3942"/>
      <c r="AU284" s="1266"/>
      <c r="AV284" s="2972"/>
      <c r="AW284" s="3942"/>
      <c r="AX284" s="1266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>
      <c r="A285" s="7758"/>
      <c r="B285" s="8434" t="s">
        <v>1878</v>
      </c>
      <c r="C285" s="8434"/>
      <c r="D285" s="2980">
        <f t="shared" si="257"/>
        <v>0</v>
      </c>
      <c r="E285" s="2981">
        <f t="shared" si="231"/>
        <v>0</v>
      </c>
      <c r="F285" s="3005">
        <f t="shared" si="232"/>
        <v>0</v>
      </c>
      <c r="G285" s="2984"/>
      <c r="H285" s="2983"/>
      <c r="I285" s="2984"/>
      <c r="J285" s="2983"/>
      <c r="K285" s="2984"/>
      <c r="L285" s="2983"/>
      <c r="M285" s="2984"/>
      <c r="N285" s="2983"/>
      <c r="O285" s="2984"/>
      <c r="P285" s="2983"/>
      <c r="Q285" s="2984"/>
      <c r="R285" s="2983"/>
      <c r="S285" s="2984"/>
      <c r="T285" s="1266"/>
      <c r="U285" s="2997"/>
      <c r="V285" s="2998"/>
      <c r="W285" s="2997"/>
      <c r="X285" s="2998"/>
      <c r="Y285" s="2997"/>
      <c r="Z285" s="2998"/>
      <c r="AA285" s="2997"/>
      <c r="AB285" s="2998"/>
      <c r="AC285" s="2997"/>
      <c r="AD285" s="2998"/>
      <c r="AE285" s="2997"/>
      <c r="AF285" s="2998"/>
      <c r="AG285" s="2997"/>
      <c r="AH285" s="2998"/>
      <c r="AI285" s="2997"/>
      <c r="AJ285" s="2998"/>
      <c r="AK285" s="2984"/>
      <c r="AL285" s="1266"/>
      <c r="AM285" s="2985"/>
      <c r="AN285" s="2986"/>
      <c r="AO285" s="2971"/>
      <c r="AP285" s="2972"/>
      <c r="AQ285" s="5214"/>
      <c r="AR285" s="3942"/>
      <c r="AS285" s="5222"/>
      <c r="AT285" s="3942"/>
      <c r="AU285" s="1266"/>
      <c r="AV285" s="2972"/>
      <c r="AW285" s="3942"/>
      <c r="AX285" s="1266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>
      <c r="A286" s="7758"/>
      <c r="B286" s="8430" t="s">
        <v>1879</v>
      </c>
      <c r="C286" s="8323"/>
      <c r="D286" s="2980">
        <f t="shared" si="257"/>
        <v>0</v>
      </c>
      <c r="E286" s="366">
        <f t="shared" si="231"/>
        <v>0</v>
      </c>
      <c r="F286" s="3009">
        <f>SUM(H286++J286+L286+N286+P286+R286+T286+V286+X286+Z286+AB286+AD286+AF286+AH286+AJ286+AL286)</f>
        <v>0</v>
      </c>
      <c r="G286" s="1940"/>
      <c r="H286" s="2989"/>
      <c r="I286" s="1940"/>
      <c r="J286" s="2989"/>
      <c r="K286" s="1940"/>
      <c r="L286" s="2989"/>
      <c r="M286" s="1940"/>
      <c r="N286" s="2989"/>
      <c r="O286" s="1940"/>
      <c r="P286" s="2989"/>
      <c r="Q286" s="1940"/>
      <c r="R286" s="2989"/>
      <c r="S286" s="1940"/>
      <c r="T286" s="1941"/>
      <c r="U286" s="2999"/>
      <c r="V286" s="3000"/>
      <c r="W286" s="2999"/>
      <c r="X286" s="3000"/>
      <c r="Y286" s="2999"/>
      <c r="Z286" s="3000"/>
      <c r="AA286" s="2999"/>
      <c r="AB286" s="3000"/>
      <c r="AC286" s="2999"/>
      <c r="AD286" s="3000"/>
      <c r="AE286" s="2999"/>
      <c r="AF286" s="3000"/>
      <c r="AG286" s="2999"/>
      <c r="AH286" s="3000"/>
      <c r="AI286" s="2999"/>
      <c r="AJ286" s="3000"/>
      <c r="AK286" s="1940"/>
      <c r="AL286" s="1941"/>
      <c r="AM286" s="1928"/>
      <c r="AN286" s="2990"/>
      <c r="AO286" s="2991"/>
      <c r="AP286" s="2992"/>
      <c r="AQ286" s="5214"/>
      <c r="AR286" s="5228"/>
      <c r="AS286" s="5222"/>
      <c r="AT286" s="5228"/>
      <c r="AU286" s="1941"/>
      <c r="AV286" s="1266"/>
      <c r="AW286" s="5228"/>
      <c r="AX286" s="1941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>
      <c r="A287" s="7758"/>
      <c r="B287" s="8430" t="s">
        <v>1880</v>
      </c>
      <c r="C287" s="8323"/>
      <c r="D287" s="2980">
        <f t="shared" si="257"/>
        <v>0</v>
      </c>
      <c r="E287" s="2981">
        <f t="shared" si="231"/>
        <v>0</v>
      </c>
      <c r="F287" s="3005">
        <f t="shared" si="232"/>
        <v>0</v>
      </c>
      <c r="G287" s="1940"/>
      <c r="H287" s="2989"/>
      <c r="I287" s="1940"/>
      <c r="J287" s="2989"/>
      <c r="K287" s="1940"/>
      <c r="L287" s="2989"/>
      <c r="M287" s="1940"/>
      <c r="N287" s="2989"/>
      <c r="O287" s="1940"/>
      <c r="P287" s="2989"/>
      <c r="Q287" s="1940"/>
      <c r="R287" s="2989"/>
      <c r="S287" s="1940"/>
      <c r="T287" s="1941"/>
      <c r="U287" s="1940"/>
      <c r="V287" s="1941"/>
      <c r="W287" s="1940"/>
      <c r="X287" s="1941"/>
      <c r="Y287" s="1940"/>
      <c r="Z287" s="1941"/>
      <c r="AA287" s="1940"/>
      <c r="AB287" s="1941"/>
      <c r="AC287" s="1940"/>
      <c r="AD287" s="1941"/>
      <c r="AE287" s="1940"/>
      <c r="AF287" s="1941"/>
      <c r="AG287" s="1940"/>
      <c r="AH287" s="1941"/>
      <c r="AI287" s="1940"/>
      <c r="AJ287" s="1941"/>
      <c r="AK287" s="1940"/>
      <c r="AL287" s="1941"/>
      <c r="AM287" s="1928"/>
      <c r="AN287" s="2990"/>
      <c r="AO287" s="2991"/>
      <c r="AP287" s="2992"/>
      <c r="AQ287" s="365"/>
      <c r="AR287" s="5228"/>
      <c r="AS287" s="5223"/>
      <c r="AT287" s="5228"/>
      <c r="AU287" s="1941"/>
      <c r="AV287" s="2992"/>
      <c r="AW287" s="5228"/>
      <c r="AX287" s="1941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>
      <c r="A288" s="8357"/>
      <c r="B288" s="8431" t="s">
        <v>1881</v>
      </c>
      <c r="C288" s="8431"/>
      <c r="D288" s="2664">
        <f t="shared" si="257"/>
        <v>0</v>
      </c>
      <c r="E288" s="793">
        <f t="shared" si="231"/>
        <v>0</v>
      </c>
      <c r="F288" s="2718">
        <f t="shared" si="232"/>
        <v>0</v>
      </c>
      <c r="G288" s="2988"/>
      <c r="H288" s="2989"/>
      <c r="I288" s="1940"/>
      <c r="J288" s="2989"/>
      <c r="K288" s="1940"/>
      <c r="L288" s="2989"/>
      <c r="M288" s="1940"/>
      <c r="N288" s="2989"/>
      <c r="O288" s="1940"/>
      <c r="P288" s="2989"/>
      <c r="Q288" s="1940"/>
      <c r="R288" s="2989"/>
      <c r="S288" s="1940"/>
      <c r="T288" s="1941"/>
      <c r="U288" s="1940"/>
      <c r="V288" s="1941"/>
      <c r="W288" s="1940"/>
      <c r="X288" s="1941"/>
      <c r="Y288" s="1940"/>
      <c r="Z288" s="1941"/>
      <c r="AA288" s="1940"/>
      <c r="AB288" s="1941"/>
      <c r="AC288" s="1940"/>
      <c r="AD288" s="1941"/>
      <c r="AE288" s="1940"/>
      <c r="AF288" s="1941"/>
      <c r="AG288" s="1940"/>
      <c r="AH288" s="1941"/>
      <c r="AI288" s="1940"/>
      <c r="AJ288" s="1941"/>
      <c r="AK288" s="1940"/>
      <c r="AL288" s="1941"/>
      <c r="AM288" s="1341"/>
      <c r="AN288" s="2975"/>
      <c r="AO288" s="2993"/>
      <c r="AP288" s="2976"/>
      <c r="AQ288" s="2994"/>
      <c r="AR288" s="1958"/>
      <c r="AS288" s="5221"/>
      <c r="AT288" s="1958"/>
      <c r="AU288" s="1268"/>
      <c r="AV288" s="2976"/>
      <c r="AW288" s="1958"/>
      <c r="AX288" s="1268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>
      <c r="A289" s="8356" t="s">
        <v>1884</v>
      </c>
      <c r="B289" s="8433" t="s">
        <v>1876</v>
      </c>
      <c r="C289" s="8433"/>
      <c r="D289" s="2948">
        <f t="shared" si="257"/>
        <v>0</v>
      </c>
      <c r="E289" s="837">
        <f>SUM(W289+Y289+AA289+AC289+AE289+AG289+AI289+AK289)</f>
        <v>0</v>
      </c>
      <c r="F289" s="2706">
        <f>SUM(X289+Z289+AB289+AD289+AF289+AH289+AJ289+AL289)</f>
        <v>0</v>
      </c>
      <c r="G289" s="3015"/>
      <c r="H289" s="3016"/>
      <c r="I289" s="3017"/>
      <c r="J289" s="3016"/>
      <c r="K289" s="3018"/>
      <c r="L289" s="2973"/>
      <c r="M289" s="3019"/>
      <c r="N289" s="2973"/>
      <c r="O289" s="3017"/>
      <c r="P289" s="3016"/>
      <c r="Q289" s="3017"/>
      <c r="R289" s="3016"/>
      <c r="S289" s="3018"/>
      <c r="T289" s="2973"/>
      <c r="U289" s="3019"/>
      <c r="V289" s="2973"/>
      <c r="W289" s="2421"/>
      <c r="X289" s="2392"/>
      <c r="Y289" s="2421"/>
      <c r="Z289" s="2392"/>
      <c r="AA289" s="2421"/>
      <c r="AB289" s="2392"/>
      <c r="AC289" s="2421"/>
      <c r="AD289" s="2392"/>
      <c r="AE289" s="2421"/>
      <c r="AF289" s="2392"/>
      <c r="AG289" s="2421"/>
      <c r="AH289" s="2392"/>
      <c r="AI289" s="2421"/>
      <c r="AJ289" s="2392"/>
      <c r="AK289" s="2421"/>
      <c r="AL289" s="2392"/>
      <c r="AM289" s="1935"/>
      <c r="AN289" s="2979"/>
      <c r="AO289" s="2418"/>
      <c r="AP289" s="757"/>
      <c r="AQ289" s="5215"/>
      <c r="AR289" s="5227"/>
      <c r="AS289" s="5222"/>
      <c r="AT289" s="5227"/>
      <c r="AU289" s="1269"/>
      <c r="AV289" s="2972"/>
      <c r="AW289" s="5227"/>
      <c r="AX289" s="1269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>
      <c r="A290" s="7758"/>
      <c r="B290" s="8434" t="s">
        <v>1877</v>
      </c>
      <c r="C290" s="8434"/>
      <c r="D290" s="2980">
        <f t="shared" si="257"/>
        <v>0</v>
      </c>
      <c r="E290" s="2981">
        <f t="shared" ref="E290:F294" si="267">SUM(W290+Y290+AA290+AC290+AE290+AG290+AI290+AK290)</f>
        <v>0</v>
      </c>
      <c r="F290" s="3005">
        <f t="shared" si="267"/>
        <v>0</v>
      </c>
      <c r="G290" s="3020"/>
      <c r="H290" s="3021"/>
      <c r="I290" s="3020"/>
      <c r="J290" s="3021"/>
      <c r="K290" s="2987"/>
      <c r="L290" s="2972"/>
      <c r="M290" s="2987"/>
      <c r="N290" s="2972"/>
      <c r="O290" s="3020"/>
      <c r="P290" s="3021"/>
      <c r="Q290" s="3020"/>
      <c r="R290" s="3021"/>
      <c r="S290" s="2987"/>
      <c r="T290" s="2972"/>
      <c r="U290" s="2987"/>
      <c r="V290" s="2972"/>
      <c r="W290" s="2984"/>
      <c r="X290" s="1266"/>
      <c r="Y290" s="2984"/>
      <c r="Z290" s="1266"/>
      <c r="AA290" s="2984"/>
      <c r="AB290" s="1266"/>
      <c r="AC290" s="2984"/>
      <c r="AD290" s="1266"/>
      <c r="AE290" s="2984"/>
      <c r="AF290" s="1266"/>
      <c r="AG290" s="2984"/>
      <c r="AH290" s="1266"/>
      <c r="AI290" s="2984"/>
      <c r="AJ290" s="1266"/>
      <c r="AK290" s="2984"/>
      <c r="AL290" s="1266"/>
      <c r="AM290" s="2985"/>
      <c r="AN290" s="2986"/>
      <c r="AO290" s="2971"/>
      <c r="AP290" s="2972"/>
      <c r="AQ290" s="5216"/>
      <c r="AR290" s="3942"/>
      <c r="AS290" s="5222"/>
      <c r="AT290" s="3942"/>
      <c r="AU290" s="1266"/>
      <c r="AV290" s="2972"/>
      <c r="AW290" s="3942"/>
      <c r="AX290" s="1266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>
      <c r="A291" s="7758"/>
      <c r="B291" s="8434" t="s">
        <v>1878</v>
      </c>
      <c r="C291" s="8434"/>
      <c r="D291" s="2980">
        <f t="shared" si="257"/>
        <v>0</v>
      </c>
      <c r="E291" s="2981">
        <f t="shared" si="267"/>
        <v>0</v>
      </c>
      <c r="F291" s="3005">
        <f t="shared" si="267"/>
        <v>0</v>
      </c>
      <c r="G291" s="3020"/>
      <c r="H291" s="3021"/>
      <c r="I291" s="3020"/>
      <c r="J291" s="3021"/>
      <c r="K291" s="2987"/>
      <c r="L291" s="2972"/>
      <c r="M291" s="2987"/>
      <c r="N291" s="2972"/>
      <c r="O291" s="3020"/>
      <c r="P291" s="3021"/>
      <c r="Q291" s="3020"/>
      <c r="R291" s="3021"/>
      <c r="S291" s="2987"/>
      <c r="T291" s="2972"/>
      <c r="U291" s="2987"/>
      <c r="V291" s="2972"/>
      <c r="W291" s="2984"/>
      <c r="X291" s="1266"/>
      <c r="Y291" s="2984"/>
      <c r="Z291" s="1266"/>
      <c r="AA291" s="2984"/>
      <c r="AB291" s="1266"/>
      <c r="AC291" s="2984"/>
      <c r="AD291" s="1266"/>
      <c r="AE291" s="2984"/>
      <c r="AF291" s="1266"/>
      <c r="AG291" s="2984"/>
      <c r="AH291" s="1266"/>
      <c r="AI291" s="2984"/>
      <c r="AJ291" s="1266"/>
      <c r="AK291" s="2984"/>
      <c r="AL291" s="1266"/>
      <c r="AM291" s="2985"/>
      <c r="AN291" s="2986"/>
      <c r="AO291" s="2971"/>
      <c r="AP291" s="2972"/>
      <c r="AQ291" s="5214"/>
      <c r="AR291" s="3942"/>
      <c r="AS291" s="5222"/>
      <c r="AT291" s="3942"/>
      <c r="AU291" s="1266"/>
      <c r="AV291" s="2972"/>
      <c r="AW291" s="3942"/>
      <c r="AX291" s="1266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>
      <c r="A292" s="7758"/>
      <c r="B292" s="8430" t="s">
        <v>1879</v>
      </c>
      <c r="C292" s="8323"/>
      <c r="D292" s="2980">
        <f t="shared" si="257"/>
        <v>0</v>
      </c>
      <c r="E292" s="2981">
        <f t="shared" si="267"/>
        <v>0</v>
      </c>
      <c r="F292" s="3005">
        <f t="shared" si="267"/>
        <v>0</v>
      </c>
      <c r="G292" s="3022"/>
      <c r="H292" s="3023"/>
      <c r="I292" s="3022"/>
      <c r="J292" s="3023"/>
      <c r="K292" s="2971"/>
      <c r="L292" s="2972"/>
      <c r="M292" s="2971"/>
      <c r="N292" s="2972"/>
      <c r="O292" s="3022"/>
      <c r="P292" s="3023"/>
      <c r="Q292" s="3022"/>
      <c r="R292" s="3023"/>
      <c r="S292" s="2971"/>
      <c r="T292" s="2972"/>
      <c r="U292" s="2971"/>
      <c r="V292" s="2972"/>
      <c r="W292" s="1940"/>
      <c r="X292" s="1941"/>
      <c r="Y292" s="1940"/>
      <c r="Z292" s="1941"/>
      <c r="AA292" s="1940"/>
      <c r="AB292" s="1941"/>
      <c r="AC292" s="1940"/>
      <c r="AD292" s="1941"/>
      <c r="AE292" s="1940"/>
      <c r="AF292" s="1941"/>
      <c r="AG292" s="1940"/>
      <c r="AH292" s="1941"/>
      <c r="AI292" s="1940"/>
      <c r="AJ292" s="1941"/>
      <c r="AK292" s="1940"/>
      <c r="AL292" s="1941"/>
      <c r="AM292" s="1928"/>
      <c r="AN292" s="2990"/>
      <c r="AO292" s="2971"/>
      <c r="AP292" s="2972"/>
      <c r="AQ292" s="5214"/>
      <c r="AR292" s="5228"/>
      <c r="AS292" s="5222"/>
      <c r="AT292" s="5228"/>
      <c r="AU292" s="1941"/>
      <c r="AV292" s="1266"/>
      <c r="AW292" s="5228"/>
      <c r="AX292" s="1941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>
      <c r="A293" s="7758"/>
      <c r="B293" s="8430" t="s">
        <v>1880</v>
      </c>
      <c r="C293" s="8323"/>
      <c r="D293" s="2980">
        <f t="shared" si="257"/>
        <v>0</v>
      </c>
      <c r="E293" s="2981">
        <f t="shared" si="267"/>
        <v>0</v>
      </c>
      <c r="F293" s="3005">
        <f t="shared" si="267"/>
        <v>0</v>
      </c>
      <c r="G293" s="3022"/>
      <c r="H293" s="3023"/>
      <c r="I293" s="3022"/>
      <c r="J293" s="3023"/>
      <c r="K293" s="2991"/>
      <c r="L293" s="2992"/>
      <c r="M293" s="2991"/>
      <c r="N293" s="2992"/>
      <c r="O293" s="3022"/>
      <c r="P293" s="3023"/>
      <c r="Q293" s="3022"/>
      <c r="R293" s="3023"/>
      <c r="S293" s="2991"/>
      <c r="T293" s="2992"/>
      <c r="U293" s="2991"/>
      <c r="V293" s="2992"/>
      <c r="W293" s="1940"/>
      <c r="X293" s="1941"/>
      <c r="Y293" s="1940"/>
      <c r="Z293" s="1941"/>
      <c r="AA293" s="1940"/>
      <c r="AB293" s="1941"/>
      <c r="AC293" s="1940"/>
      <c r="AD293" s="1941"/>
      <c r="AE293" s="1940"/>
      <c r="AF293" s="1941"/>
      <c r="AG293" s="1940"/>
      <c r="AH293" s="1941"/>
      <c r="AI293" s="1940"/>
      <c r="AJ293" s="1941"/>
      <c r="AK293" s="1940"/>
      <c r="AL293" s="1941"/>
      <c r="AM293" s="1928"/>
      <c r="AN293" s="2990"/>
      <c r="AO293" s="2991"/>
      <c r="AP293" s="2992"/>
      <c r="AQ293" s="365"/>
      <c r="AR293" s="5228"/>
      <c r="AS293" s="5223"/>
      <c r="AT293" s="5228"/>
      <c r="AU293" s="1941"/>
      <c r="AV293" s="2992"/>
      <c r="AW293" s="5228"/>
      <c r="AX293" s="1941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>
      <c r="A294" s="8357"/>
      <c r="B294" s="8431" t="s">
        <v>1881</v>
      </c>
      <c r="C294" s="8431"/>
      <c r="D294" s="1193">
        <f t="shared" si="257"/>
        <v>0</v>
      </c>
      <c r="E294" s="793">
        <f t="shared" si="267"/>
        <v>0</v>
      </c>
      <c r="F294" s="2718">
        <f t="shared" si="267"/>
        <v>0</v>
      </c>
      <c r="G294" s="3024"/>
      <c r="H294" s="3025"/>
      <c r="I294" s="3026"/>
      <c r="J294" s="3025"/>
      <c r="K294" s="3024"/>
      <c r="L294" s="3025"/>
      <c r="M294" s="3024"/>
      <c r="N294" s="3025"/>
      <c r="O294" s="3026"/>
      <c r="P294" s="3025"/>
      <c r="Q294" s="3026"/>
      <c r="R294" s="3025"/>
      <c r="S294" s="3024"/>
      <c r="T294" s="3025"/>
      <c r="U294" s="3024"/>
      <c r="V294" s="3025"/>
      <c r="W294" s="1339"/>
      <c r="X294" s="1268"/>
      <c r="Y294" s="1339"/>
      <c r="Z294" s="1268"/>
      <c r="AA294" s="1339"/>
      <c r="AB294" s="1268"/>
      <c r="AC294" s="1339"/>
      <c r="AD294" s="1268"/>
      <c r="AE294" s="1339"/>
      <c r="AF294" s="1268"/>
      <c r="AG294" s="1339"/>
      <c r="AH294" s="1268"/>
      <c r="AI294" s="1339"/>
      <c r="AJ294" s="1268"/>
      <c r="AK294" s="1339"/>
      <c r="AL294" s="1268"/>
      <c r="AM294" s="1341"/>
      <c r="AN294" s="2975"/>
      <c r="AO294" s="2993"/>
      <c r="AP294" s="2976"/>
      <c r="AQ294" s="2994"/>
      <c r="AR294" s="1958"/>
      <c r="AS294" s="5221"/>
      <c r="AT294" s="1958"/>
      <c r="AU294" s="1268"/>
      <c r="AV294" s="2976"/>
      <c r="AW294" s="1958"/>
      <c r="AX294" s="1268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>
      <c r="A295" s="8356" t="s">
        <v>1885</v>
      </c>
      <c r="B295" s="8433" t="s">
        <v>1876</v>
      </c>
      <c r="C295" s="8433"/>
      <c r="D295" s="3013">
        <f t="shared" si="257"/>
        <v>0</v>
      </c>
      <c r="E295" s="837">
        <f>SUM(O295+Q295+S295+U295+W295+Y295+AA295+AC295+AE295+AG295+AI295+AK295)</f>
        <v>0</v>
      </c>
      <c r="F295" s="2706">
        <f>SUM(P295+R295+T295+V295+X295+Z295+AB295+AD295+AF295+AH295+AJ295+AL295)</f>
        <v>0</v>
      </c>
      <c r="G295" s="3027"/>
      <c r="H295" s="759"/>
      <c r="I295" s="3028"/>
      <c r="J295" s="759"/>
      <c r="K295" s="3029"/>
      <c r="L295" s="760"/>
      <c r="M295" s="3029"/>
      <c r="N295" s="760"/>
      <c r="O295" s="1936"/>
      <c r="P295" s="757"/>
      <c r="Q295" s="1936"/>
      <c r="R295" s="757"/>
      <c r="S295" s="1936"/>
      <c r="T295" s="1269"/>
      <c r="U295" s="2978"/>
      <c r="V295" s="757"/>
      <c r="W295" s="2978"/>
      <c r="X295" s="757"/>
      <c r="Y295" s="2978"/>
      <c r="Z295" s="757"/>
      <c r="AA295" s="2978"/>
      <c r="AB295" s="757"/>
      <c r="AC295" s="2978"/>
      <c r="AD295" s="757"/>
      <c r="AE295" s="2978"/>
      <c r="AF295" s="757"/>
      <c r="AG295" s="2978"/>
      <c r="AH295" s="757"/>
      <c r="AI295" s="2978"/>
      <c r="AJ295" s="757"/>
      <c r="AK295" s="1936"/>
      <c r="AL295" s="1269"/>
      <c r="AM295" s="1935"/>
      <c r="AN295" s="2979"/>
      <c r="AO295" s="2978"/>
      <c r="AP295" s="757"/>
      <c r="AQ295" s="5215"/>
      <c r="AR295" s="5227"/>
      <c r="AS295" s="5222"/>
      <c r="AT295" s="5227"/>
      <c r="AU295" s="1269"/>
      <c r="AV295" s="2972"/>
      <c r="AW295" s="5227"/>
      <c r="AX295" s="1269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>
      <c r="A296" s="7758"/>
      <c r="B296" s="8434" t="s">
        <v>1877</v>
      </c>
      <c r="C296" s="8434"/>
      <c r="D296" s="2980">
        <f t="shared" si="257"/>
        <v>0</v>
      </c>
      <c r="E296" s="2981">
        <f t="shared" ref="E296:F297" si="270">SUM(O296+Q296+S296+U296+W296+Y296+AA296+AC296+AE296+AG296+AI296+AK296)</f>
        <v>0</v>
      </c>
      <c r="F296" s="2794">
        <f t="shared" si="270"/>
        <v>0</v>
      </c>
      <c r="G296" s="3030"/>
      <c r="H296" s="3021"/>
      <c r="I296" s="3020"/>
      <c r="J296" s="3021"/>
      <c r="K296" s="2987"/>
      <c r="L296" s="2972"/>
      <c r="M296" s="2987"/>
      <c r="N296" s="2972"/>
      <c r="O296" s="2984"/>
      <c r="P296" s="2983"/>
      <c r="Q296" s="2984"/>
      <c r="R296" s="2983"/>
      <c r="S296" s="2984"/>
      <c r="T296" s="1266"/>
      <c r="U296" s="2982"/>
      <c r="V296" s="2983"/>
      <c r="W296" s="2982"/>
      <c r="X296" s="2983"/>
      <c r="Y296" s="2982"/>
      <c r="Z296" s="2983"/>
      <c r="AA296" s="2982"/>
      <c r="AB296" s="2983"/>
      <c r="AC296" s="2982"/>
      <c r="AD296" s="2983"/>
      <c r="AE296" s="2982"/>
      <c r="AF296" s="2983"/>
      <c r="AG296" s="2982"/>
      <c r="AH296" s="2983"/>
      <c r="AI296" s="2982"/>
      <c r="AJ296" s="2983"/>
      <c r="AK296" s="2984"/>
      <c r="AL296" s="1266"/>
      <c r="AM296" s="2985"/>
      <c r="AN296" s="2986"/>
      <c r="AO296" s="2971"/>
      <c r="AP296" s="2972"/>
      <c r="AQ296" s="5216"/>
      <c r="AR296" s="3942"/>
      <c r="AS296" s="5222"/>
      <c r="AT296" s="3942"/>
      <c r="AU296" s="1266"/>
      <c r="AV296" s="2972"/>
      <c r="AW296" s="3942"/>
      <c r="AX296" s="1266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>
      <c r="A297" s="7758"/>
      <c r="B297" s="8434" t="s">
        <v>1878</v>
      </c>
      <c r="C297" s="8434"/>
      <c r="D297" s="2980">
        <f t="shared" si="257"/>
        <v>0</v>
      </c>
      <c r="E297" s="2981">
        <f t="shared" si="270"/>
        <v>0</v>
      </c>
      <c r="F297" s="2794">
        <f t="shared" si="270"/>
        <v>0</v>
      </c>
      <c r="G297" s="3030"/>
      <c r="H297" s="3021"/>
      <c r="I297" s="3020"/>
      <c r="J297" s="3021"/>
      <c r="K297" s="2987"/>
      <c r="L297" s="2972"/>
      <c r="M297" s="2987"/>
      <c r="N297" s="2972"/>
      <c r="O297" s="2984"/>
      <c r="P297" s="2983"/>
      <c r="Q297" s="2984"/>
      <c r="R297" s="2983"/>
      <c r="S297" s="2984"/>
      <c r="T297" s="1266"/>
      <c r="U297" s="2984"/>
      <c r="V297" s="2983"/>
      <c r="W297" s="2984"/>
      <c r="X297" s="2983"/>
      <c r="Y297" s="2984"/>
      <c r="Z297" s="2983"/>
      <c r="AA297" s="2984"/>
      <c r="AB297" s="2983"/>
      <c r="AC297" s="2984"/>
      <c r="AD297" s="2983"/>
      <c r="AE297" s="2984"/>
      <c r="AF297" s="2983"/>
      <c r="AG297" s="2984"/>
      <c r="AH297" s="2983"/>
      <c r="AI297" s="2984"/>
      <c r="AJ297" s="2983"/>
      <c r="AK297" s="2984"/>
      <c r="AL297" s="1266"/>
      <c r="AM297" s="2985"/>
      <c r="AN297" s="2986"/>
      <c r="AO297" s="2971"/>
      <c r="AP297" s="2972"/>
      <c r="AQ297" s="5214"/>
      <c r="AR297" s="3942"/>
      <c r="AS297" s="5222"/>
      <c r="AT297" s="3942"/>
      <c r="AU297" s="1266"/>
      <c r="AV297" s="2972"/>
      <c r="AW297" s="3942"/>
      <c r="AX297" s="1266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>
      <c r="A298" s="7758"/>
      <c r="B298" s="8430" t="s">
        <v>1879</v>
      </c>
      <c r="C298" s="8323"/>
      <c r="D298" s="2980">
        <f t="shared" si="257"/>
        <v>0</v>
      </c>
      <c r="E298" s="2981">
        <f>SUM(O298+Q298+S298+U298+W298+Y298+AA298+AC298+AE298+AG298+AI298+AK298)</f>
        <v>0</v>
      </c>
      <c r="F298" s="2794">
        <f>SUM(+P298+R298+T298+V298+X298+Z298+AB298+AD298+AF298+AH298+AJ298+AL298)</f>
        <v>0</v>
      </c>
      <c r="G298" s="3031"/>
      <c r="H298" s="3023"/>
      <c r="I298" s="3022"/>
      <c r="J298" s="3023"/>
      <c r="K298" s="2971"/>
      <c r="L298" s="2972"/>
      <c r="M298" s="2971"/>
      <c r="N298" s="2972"/>
      <c r="O298" s="1940"/>
      <c r="P298" s="2989"/>
      <c r="Q298" s="1940"/>
      <c r="R298" s="2989"/>
      <c r="S298" s="1940"/>
      <c r="T298" s="1941"/>
      <c r="U298" s="1940"/>
      <c r="V298" s="2989"/>
      <c r="W298" s="1940"/>
      <c r="X298" s="2989"/>
      <c r="Y298" s="1940"/>
      <c r="Z298" s="2989"/>
      <c r="AA298" s="1940"/>
      <c r="AB298" s="2989"/>
      <c r="AC298" s="1940"/>
      <c r="AD298" s="2989"/>
      <c r="AE298" s="1940"/>
      <c r="AF298" s="2989"/>
      <c r="AG298" s="1940"/>
      <c r="AH298" s="2989"/>
      <c r="AI298" s="1940"/>
      <c r="AJ298" s="2989"/>
      <c r="AK298" s="1940"/>
      <c r="AL298" s="1941"/>
      <c r="AM298" s="1928"/>
      <c r="AN298" s="2990"/>
      <c r="AO298" s="2971"/>
      <c r="AP298" s="2972"/>
      <c r="AQ298" s="5214"/>
      <c r="AR298" s="5228"/>
      <c r="AS298" s="5222"/>
      <c r="AT298" s="5228"/>
      <c r="AU298" s="1941"/>
      <c r="AV298" s="1266"/>
      <c r="AW298" s="5228"/>
      <c r="AX298" s="1941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>
      <c r="A299" s="7758"/>
      <c r="B299" s="8430" t="s">
        <v>1880</v>
      </c>
      <c r="C299" s="8323"/>
      <c r="D299" s="2980">
        <f t="shared" si="257"/>
        <v>0</v>
      </c>
      <c r="E299" s="2981">
        <f>SUM(O299+Q299+S299+U299+W299+Y299+AA299+AC299+AE299+AG299+AI299+AK299)</f>
        <v>0</v>
      </c>
      <c r="F299" s="2794">
        <f>SUM(P299+R299+T299+V299+X299+Z299+AB299+AD299+AF299+AH299+AJ299+AL299)</f>
        <v>0</v>
      </c>
      <c r="G299" s="3031"/>
      <c r="H299" s="3023"/>
      <c r="I299" s="3022"/>
      <c r="J299" s="3023"/>
      <c r="K299" s="2991"/>
      <c r="L299" s="2992"/>
      <c r="M299" s="2991"/>
      <c r="N299" s="2992"/>
      <c r="O299" s="1940"/>
      <c r="P299" s="2989"/>
      <c r="Q299" s="1940"/>
      <c r="R299" s="2989"/>
      <c r="S299" s="1940"/>
      <c r="T299" s="1941"/>
      <c r="U299" s="1940"/>
      <c r="V299" s="1941"/>
      <c r="W299" s="1940"/>
      <c r="X299" s="2989"/>
      <c r="Y299" s="1940"/>
      <c r="Z299" s="2989"/>
      <c r="AA299" s="1940"/>
      <c r="AB299" s="2989"/>
      <c r="AC299" s="1940"/>
      <c r="AD299" s="2989"/>
      <c r="AE299" s="1940"/>
      <c r="AF299" s="2989"/>
      <c r="AG299" s="1940"/>
      <c r="AH299" s="2989"/>
      <c r="AI299" s="1940"/>
      <c r="AJ299" s="2989"/>
      <c r="AK299" s="1940"/>
      <c r="AL299" s="1941"/>
      <c r="AM299" s="1928"/>
      <c r="AN299" s="2990"/>
      <c r="AO299" s="2991"/>
      <c r="AP299" s="2992"/>
      <c r="AQ299" s="365"/>
      <c r="AR299" s="5228"/>
      <c r="AS299" s="5223"/>
      <c r="AT299" s="5228"/>
      <c r="AU299" s="1941"/>
      <c r="AV299" s="2992"/>
      <c r="AW299" s="5228"/>
      <c r="AX299" s="1941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>
      <c r="A300" s="8357"/>
      <c r="B300" s="8431" t="s">
        <v>1881</v>
      </c>
      <c r="C300" s="8431"/>
      <c r="D300" s="1193">
        <f t="shared" si="257"/>
        <v>0</v>
      </c>
      <c r="E300" s="793">
        <f>SUM(O300+Q300+S300+U300+W300+Y300+AA300+AC300+AE300+AG300+AI300+AK300)</f>
        <v>0</v>
      </c>
      <c r="F300" s="2718">
        <f>SUM(P300+R300+T300+V300+X300+Z300+AB300+AD300+AF300+AH300+AJ300+AL300)</f>
        <v>0</v>
      </c>
      <c r="G300" s="3024"/>
      <c r="H300" s="3025"/>
      <c r="I300" s="3026"/>
      <c r="J300" s="3025"/>
      <c r="K300" s="3024"/>
      <c r="L300" s="3025"/>
      <c r="M300" s="3024"/>
      <c r="N300" s="3025"/>
      <c r="O300" s="1940"/>
      <c r="P300" s="2989"/>
      <c r="Q300" s="1940"/>
      <c r="R300" s="2989"/>
      <c r="S300" s="1940"/>
      <c r="T300" s="1941"/>
      <c r="U300" s="1940"/>
      <c r="V300" s="1941"/>
      <c r="W300" s="1267"/>
      <c r="X300" s="2974"/>
      <c r="Y300" s="1267"/>
      <c r="Z300" s="2974"/>
      <c r="AA300" s="1267"/>
      <c r="AB300" s="2974"/>
      <c r="AC300" s="1267"/>
      <c r="AD300" s="2974"/>
      <c r="AE300" s="1267"/>
      <c r="AF300" s="2974"/>
      <c r="AG300" s="1267"/>
      <c r="AH300" s="2974"/>
      <c r="AI300" s="1267"/>
      <c r="AJ300" s="2974"/>
      <c r="AK300" s="1339"/>
      <c r="AL300" s="1268"/>
      <c r="AM300" s="1341"/>
      <c r="AN300" s="2975"/>
      <c r="AO300" s="2993"/>
      <c r="AP300" s="2976"/>
      <c r="AQ300" s="2994"/>
      <c r="AR300" s="1958"/>
      <c r="AS300" s="5221"/>
      <c r="AT300" s="1958"/>
      <c r="AU300" s="1268"/>
      <c r="AV300" s="2976"/>
      <c r="AW300" s="1958"/>
      <c r="AX300" s="1268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>
      <c r="A301" s="8407" t="s">
        <v>1886</v>
      </c>
      <c r="B301" s="8433" t="s">
        <v>1876</v>
      </c>
      <c r="C301" s="8433"/>
      <c r="D301" s="3013">
        <f t="shared" si="257"/>
        <v>0</v>
      </c>
      <c r="E301" s="837">
        <f>SUM(W301+Y301+AA301+AC301+AE301+AG301+AI301+AK301)</f>
        <v>0</v>
      </c>
      <c r="F301" s="2706">
        <f>SUM(X301+Z301+AB301+AD301+AF301+AH301+AJ301+AL301)</f>
        <v>0</v>
      </c>
      <c r="G301" s="3032"/>
      <c r="H301" s="760"/>
      <c r="I301" s="3029"/>
      <c r="J301" s="760"/>
      <c r="K301" s="3029"/>
      <c r="L301" s="760"/>
      <c r="M301" s="3029"/>
      <c r="N301" s="760"/>
      <c r="O301" s="3029"/>
      <c r="P301" s="760"/>
      <c r="Q301" s="3029"/>
      <c r="R301" s="760"/>
      <c r="S301" s="3029"/>
      <c r="T301" s="760"/>
      <c r="U301" s="3029"/>
      <c r="V301" s="760"/>
      <c r="W301" s="2995"/>
      <c r="X301" s="2996"/>
      <c r="Y301" s="2995"/>
      <c r="Z301" s="2996"/>
      <c r="AA301" s="2995"/>
      <c r="AB301" s="2996"/>
      <c r="AC301" s="2995"/>
      <c r="AD301" s="2996"/>
      <c r="AE301" s="2995"/>
      <c r="AF301" s="2996"/>
      <c r="AG301" s="2995"/>
      <c r="AH301" s="2996"/>
      <c r="AI301" s="2995"/>
      <c r="AJ301" s="2996"/>
      <c r="AK301" s="1936"/>
      <c r="AL301" s="1269"/>
      <c r="AM301" s="1935"/>
      <c r="AN301" s="2979"/>
      <c r="AO301" s="2978"/>
      <c r="AP301" s="757"/>
      <c r="AQ301" s="5215"/>
      <c r="AR301" s="5227"/>
      <c r="AS301" s="5222"/>
      <c r="AT301" s="5227"/>
      <c r="AU301" s="1269"/>
      <c r="AV301" s="2972"/>
      <c r="AW301" s="5227"/>
      <c r="AX301" s="1269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>
      <c r="A302" s="8408"/>
      <c r="B302" s="8434" t="s">
        <v>1877</v>
      </c>
      <c r="C302" s="8434"/>
      <c r="D302" s="2980">
        <f t="shared" si="257"/>
        <v>0</v>
      </c>
      <c r="E302" s="2981">
        <f t="shared" ref="E302:E312" si="273">SUM(W302+Y302+AA302+AC302+AE302+AG302+AI302+AK302)</f>
        <v>0</v>
      </c>
      <c r="F302" s="3005">
        <f t="shared" ref="F302:F312" si="274">SUM(X302+Z302+AB302+AD302+AF302+AH302+AJ302+AL302)</f>
        <v>0</v>
      </c>
      <c r="G302" s="2971"/>
      <c r="H302" s="2972"/>
      <c r="I302" s="2987"/>
      <c r="J302" s="2972"/>
      <c r="K302" s="2987"/>
      <c r="L302" s="2972"/>
      <c r="M302" s="2987"/>
      <c r="N302" s="2972"/>
      <c r="O302" s="2987"/>
      <c r="P302" s="2972"/>
      <c r="Q302" s="2987"/>
      <c r="R302" s="2972"/>
      <c r="S302" s="2987"/>
      <c r="T302" s="2972"/>
      <c r="U302" s="2987"/>
      <c r="V302" s="2972"/>
      <c r="W302" s="2997"/>
      <c r="X302" s="2998"/>
      <c r="Y302" s="2997"/>
      <c r="Z302" s="2998"/>
      <c r="AA302" s="2997"/>
      <c r="AB302" s="2998"/>
      <c r="AC302" s="2997"/>
      <c r="AD302" s="2998"/>
      <c r="AE302" s="2997"/>
      <c r="AF302" s="2998"/>
      <c r="AG302" s="2997"/>
      <c r="AH302" s="2998"/>
      <c r="AI302" s="2997"/>
      <c r="AJ302" s="2998"/>
      <c r="AK302" s="2984"/>
      <c r="AL302" s="1266"/>
      <c r="AM302" s="2985"/>
      <c r="AN302" s="2986"/>
      <c r="AO302" s="2971"/>
      <c r="AP302" s="2972"/>
      <c r="AQ302" s="5216"/>
      <c r="AR302" s="3942"/>
      <c r="AS302" s="5222"/>
      <c r="AT302" s="3942"/>
      <c r="AU302" s="1266"/>
      <c r="AV302" s="2972"/>
      <c r="AW302" s="3942"/>
      <c r="AX302" s="1266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>
      <c r="A303" s="8408"/>
      <c r="B303" s="8434" t="s">
        <v>1878</v>
      </c>
      <c r="C303" s="8434"/>
      <c r="D303" s="2980">
        <f t="shared" si="257"/>
        <v>0</v>
      </c>
      <c r="E303" s="2981">
        <f t="shared" si="273"/>
        <v>0</v>
      </c>
      <c r="F303" s="2794">
        <f t="shared" si="274"/>
        <v>0</v>
      </c>
      <c r="G303" s="2971"/>
      <c r="H303" s="2972"/>
      <c r="I303" s="2987"/>
      <c r="J303" s="2972"/>
      <c r="K303" s="2987"/>
      <c r="L303" s="2972"/>
      <c r="M303" s="2987"/>
      <c r="N303" s="2972"/>
      <c r="O303" s="2987"/>
      <c r="P303" s="2972"/>
      <c r="Q303" s="2987"/>
      <c r="R303" s="2972"/>
      <c r="S303" s="2987"/>
      <c r="T303" s="2972"/>
      <c r="U303" s="2987"/>
      <c r="V303" s="2972"/>
      <c r="W303" s="2997"/>
      <c r="X303" s="2998"/>
      <c r="Y303" s="2997"/>
      <c r="Z303" s="2998"/>
      <c r="AA303" s="2997"/>
      <c r="AB303" s="2998"/>
      <c r="AC303" s="2997"/>
      <c r="AD303" s="2998"/>
      <c r="AE303" s="2997"/>
      <c r="AF303" s="2998"/>
      <c r="AG303" s="2997"/>
      <c r="AH303" s="2998"/>
      <c r="AI303" s="2997"/>
      <c r="AJ303" s="2998"/>
      <c r="AK303" s="2984"/>
      <c r="AL303" s="1266"/>
      <c r="AM303" s="2985"/>
      <c r="AN303" s="2986"/>
      <c r="AO303" s="2971"/>
      <c r="AP303" s="2972"/>
      <c r="AQ303" s="5214"/>
      <c r="AR303" s="3942"/>
      <c r="AS303" s="5222"/>
      <c r="AT303" s="3942"/>
      <c r="AU303" s="1266"/>
      <c r="AV303" s="2972"/>
      <c r="AW303" s="3942"/>
      <c r="AX303" s="1266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>
      <c r="A304" s="8408"/>
      <c r="B304" s="8430" t="s">
        <v>1879</v>
      </c>
      <c r="C304" s="8323"/>
      <c r="D304" s="2980">
        <f t="shared" si="257"/>
        <v>0</v>
      </c>
      <c r="E304" s="2981">
        <f t="shared" si="273"/>
        <v>0</v>
      </c>
      <c r="F304" s="2794">
        <f t="shared" si="274"/>
        <v>0</v>
      </c>
      <c r="G304" s="2971"/>
      <c r="H304" s="2972"/>
      <c r="I304" s="2987"/>
      <c r="J304" s="2972"/>
      <c r="K304" s="2987"/>
      <c r="L304" s="2972"/>
      <c r="M304" s="2987"/>
      <c r="N304" s="2972"/>
      <c r="O304" s="2987"/>
      <c r="P304" s="2972"/>
      <c r="Q304" s="2987"/>
      <c r="R304" s="2972"/>
      <c r="S304" s="2987"/>
      <c r="T304" s="2972"/>
      <c r="U304" s="2987"/>
      <c r="V304" s="2972"/>
      <c r="W304" s="2999"/>
      <c r="X304" s="3000"/>
      <c r="Y304" s="2999"/>
      <c r="Z304" s="3000"/>
      <c r="AA304" s="2999"/>
      <c r="AB304" s="3000"/>
      <c r="AC304" s="2999"/>
      <c r="AD304" s="3000"/>
      <c r="AE304" s="2999"/>
      <c r="AF304" s="3000"/>
      <c r="AG304" s="2999"/>
      <c r="AH304" s="3000"/>
      <c r="AI304" s="2999"/>
      <c r="AJ304" s="3000"/>
      <c r="AK304" s="2984"/>
      <c r="AL304" s="1266"/>
      <c r="AM304" s="1928"/>
      <c r="AN304" s="2990"/>
      <c r="AO304" s="2971"/>
      <c r="AP304" s="2972"/>
      <c r="AQ304" s="5214"/>
      <c r="AR304" s="5228"/>
      <c r="AS304" s="5222"/>
      <c r="AT304" s="5228"/>
      <c r="AU304" s="1941"/>
      <c r="AV304" s="1266"/>
      <c r="AW304" s="5228"/>
      <c r="AX304" s="1941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>
      <c r="A305" s="8408"/>
      <c r="B305" s="8430" t="s">
        <v>1880</v>
      </c>
      <c r="C305" s="8323"/>
      <c r="D305" s="2980">
        <f t="shared" si="257"/>
        <v>0</v>
      </c>
      <c r="E305" s="2981">
        <f t="shared" si="273"/>
        <v>0</v>
      </c>
      <c r="F305" s="2794">
        <f t="shared" si="274"/>
        <v>0</v>
      </c>
      <c r="G305" s="658"/>
      <c r="H305" s="3033"/>
      <c r="I305" s="699"/>
      <c r="J305" s="3033"/>
      <c r="K305" s="699"/>
      <c r="L305" s="3033"/>
      <c r="M305" s="699"/>
      <c r="N305" s="3033"/>
      <c r="O305" s="699"/>
      <c r="P305" s="3033"/>
      <c r="Q305" s="699"/>
      <c r="R305" s="3033"/>
      <c r="S305" s="699"/>
      <c r="T305" s="3033"/>
      <c r="U305" s="699"/>
      <c r="V305" s="3033"/>
      <c r="W305" s="2999"/>
      <c r="X305" s="3000"/>
      <c r="Y305" s="2999"/>
      <c r="Z305" s="3000"/>
      <c r="AA305" s="2999"/>
      <c r="AB305" s="3000"/>
      <c r="AC305" s="2999"/>
      <c r="AD305" s="3000"/>
      <c r="AE305" s="2999"/>
      <c r="AF305" s="3000"/>
      <c r="AG305" s="2999"/>
      <c r="AH305" s="3000"/>
      <c r="AI305" s="2999"/>
      <c r="AJ305" s="3000"/>
      <c r="AK305" s="1940"/>
      <c r="AL305" s="1941"/>
      <c r="AM305" s="1928"/>
      <c r="AN305" s="2990"/>
      <c r="AO305" s="2991"/>
      <c r="AP305" s="2992"/>
      <c r="AQ305" s="365"/>
      <c r="AR305" s="5228"/>
      <c r="AS305" s="5223"/>
      <c r="AT305" s="5228"/>
      <c r="AU305" s="1941"/>
      <c r="AV305" s="2992"/>
      <c r="AW305" s="5228"/>
      <c r="AX305" s="1941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>
      <c r="A306" s="8409"/>
      <c r="B306" s="8431" t="s">
        <v>1881</v>
      </c>
      <c r="C306" s="8431"/>
      <c r="D306" s="2950">
        <f t="shared" si="257"/>
        <v>0</v>
      </c>
      <c r="E306" s="793">
        <f t="shared" si="273"/>
        <v>0</v>
      </c>
      <c r="F306" s="2718">
        <f t="shared" si="274"/>
        <v>0</v>
      </c>
      <c r="G306" s="3012"/>
      <c r="H306" s="367"/>
      <c r="I306" s="3034"/>
      <c r="J306" s="367"/>
      <c r="K306" s="3034"/>
      <c r="L306" s="367"/>
      <c r="M306" s="3034"/>
      <c r="N306" s="367"/>
      <c r="O306" s="3034"/>
      <c r="P306" s="367"/>
      <c r="Q306" s="3034"/>
      <c r="R306" s="367"/>
      <c r="S306" s="3034"/>
      <c r="T306" s="367"/>
      <c r="U306" s="3034"/>
      <c r="V306" s="367"/>
      <c r="W306" s="3001"/>
      <c r="X306" s="3002"/>
      <c r="Y306" s="3001"/>
      <c r="Z306" s="3002"/>
      <c r="AA306" s="3001"/>
      <c r="AB306" s="3002"/>
      <c r="AC306" s="3001"/>
      <c r="AD306" s="3002"/>
      <c r="AE306" s="3001"/>
      <c r="AF306" s="3002"/>
      <c r="AG306" s="3001"/>
      <c r="AH306" s="3002"/>
      <c r="AI306" s="3001"/>
      <c r="AJ306" s="3002"/>
      <c r="AK306" s="1339"/>
      <c r="AL306" s="1268"/>
      <c r="AM306" s="1341"/>
      <c r="AN306" s="2975"/>
      <c r="AO306" s="2993"/>
      <c r="AP306" s="2976"/>
      <c r="AQ306" s="2994"/>
      <c r="AR306" s="1958"/>
      <c r="AS306" s="5221"/>
      <c r="AT306" s="1958"/>
      <c r="AU306" s="1268"/>
      <c r="AV306" s="2976"/>
      <c r="AW306" s="1958"/>
      <c r="AX306" s="1268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>
      <c r="A307" s="8356" t="s">
        <v>1887</v>
      </c>
      <c r="B307" s="8433" t="s">
        <v>1876</v>
      </c>
      <c r="C307" s="8433"/>
      <c r="D307" s="3013">
        <f t="shared" si="257"/>
        <v>0</v>
      </c>
      <c r="E307" s="837">
        <f t="shared" si="273"/>
        <v>0</v>
      </c>
      <c r="F307" s="2706">
        <f t="shared" si="274"/>
        <v>0</v>
      </c>
      <c r="G307" s="3032"/>
      <c r="H307" s="760"/>
      <c r="I307" s="3029"/>
      <c r="J307" s="760"/>
      <c r="K307" s="3029"/>
      <c r="L307" s="760"/>
      <c r="M307" s="3029"/>
      <c r="N307" s="760"/>
      <c r="O307" s="3029"/>
      <c r="P307" s="760"/>
      <c r="Q307" s="3029"/>
      <c r="R307" s="760"/>
      <c r="S307" s="3029"/>
      <c r="T307" s="760"/>
      <c r="U307" s="3029"/>
      <c r="V307" s="760"/>
      <c r="W307" s="2995"/>
      <c r="X307" s="2996"/>
      <c r="Y307" s="2995"/>
      <c r="Z307" s="2996"/>
      <c r="AA307" s="2995"/>
      <c r="AB307" s="2996"/>
      <c r="AC307" s="2995"/>
      <c r="AD307" s="2996"/>
      <c r="AE307" s="2995"/>
      <c r="AF307" s="2996"/>
      <c r="AG307" s="2995"/>
      <c r="AH307" s="2996"/>
      <c r="AI307" s="2995"/>
      <c r="AJ307" s="2996"/>
      <c r="AK307" s="1936"/>
      <c r="AL307" s="1269"/>
      <c r="AM307" s="1935"/>
      <c r="AN307" s="2979"/>
      <c r="AO307" s="2978"/>
      <c r="AP307" s="757"/>
      <c r="AQ307" s="5215"/>
      <c r="AR307" s="5227"/>
      <c r="AS307" s="5222"/>
      <c r="AT307" s="5227"/>
      <c r="AU307" s="1269"/>
      <c r="AV307" s="2972"/>
      <c r="AW307" s="5227"/>
      <c r="AX307" s="1269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>
      <c r="A308" s="7758"/>
      <c r="B308" s="8434" t="s">
        <v>1877</v>
      </c>
      <c r="C308" s="8434"/>
      <c r="D308" s="2980">
        <f t="shared" si="257"/>
        <v>0</v>
      </c>
      <c r="E308" s="2981">
        <f>SUM(W308+Y308+AA308+AC308+AE308+AG308+AI308+AK308)</f>
        <v>0</v>
      </c>
      <c r="F308" s="2794">
        <f t="shared" si="274"/>
        <v>0</v>
      </c>
      <c r="G308" s="2971"/>
      <c r="H308" s="2972"/>
      <c r="I308" s="2987"/>
      <c r="J308" s="2972"/>
      <c r="K308" s="2987"/>
      <c r="L308" s="2972"/>
      <c r="M308" s="2987"/>
      <c r="N308" s="2972"/>
      <c r="O308" s="2987"/>
      <c r="P308" s="2972"/>
      <c r="Q308" s="2987"/>
      <c r="R308" s="2972"/>
      <c r="S308" s="2987"/>
      <c r="T308" s="2972"/>
      <c r="U308" s="2987"/>
      <c r="V308" s="2972"/>
      <c r="W308" s="2997"/>
      <c r="X308" s="2998"/>
      <c r="Y308" s="2997"/>
      <c r="Z308" s="2998"/>
      <c r="AA308" s="2997"/>
      <c r="AB308" s="2998"/>
      <c r="AC308" s="2997"/>
      <c r="AD308" s="2998"/>
      <c r="AE308" s="2997"/>
      <c r="AF308" s="2998"/>
      <c r="AG308" s="2997"/>
      <c r="AH308" s="2998"/>
      <c r="AI308" s="2997"/>
      <c r="AJ308" s="2998"/>
      <c r="AK308" s="2984"/>
      <c r="AL308" s="1266"/>
      <c r="AM308" s="2985"/>
      <c r="AN308" s="2986"/>
      <c r="AO308" s="2971"/>
      <c r="AP308" s="2972"/>
      <c r="AQ308" s="5216"/>
      <c r="AR308" s="3942"/>
      <c r="AS308" s="5222"/>
      <c r="AT308" s="3942"/>
      <c r="AU308" s="1266"/>
      <c r="AV308" s="2972"/>
      <c r="AW308" s="3942"/>
      <c r="AX308" s="1266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>
      <c r="A309" s="7758"/>
      <c r="B309" s="8434" t="s">
        <v>1878</v>
      </c>
      <c r="C309" s="8434"/>
      <c r="D309" s="2980">
        <f t="shared" si="257"/>
        <v>0</v>
      </c>
      <c r="E309" s="2981">
        <f t="shared" si="273"/>
        <v>0</v>
      </c>
      <c r="F309" s="2794">
        <f t="shared" si="274"/>
        <v>0</v>
      </c>
      <c r="G309" s="2971"/>
      <c r="H309" s="2972"/>
      <c r="I309" s="2987"/>
      <c r="J309" s="2972"/>
      <c r="K309" s="2987"/>
      <c r="L309" s="2972"/>
      <c r="M309" s="2987"/>
      <c r="N309" s="2972"/>
      <c r="O309" s="2987"/>
      <c r="P309" s="2972"/>
      <c r="Q309" s="2987"/>
      <c r="R309" s="2972"/>
      <c r="S309" s="2987"/>
      <c r="T309" s="2972"/>
      <c r="U309" s="2987"/>
      <c r="V309" s="2972"/>
      <c r="W309" s="2997"/>
      <c r="X309" s="2998"/>
      <c r="Y309" s="2997"/>
      <c r="Z309" s="2998"/>
      <c r="AA309" s="2997"/>
      <c r="AB309" s="2998"/>
      <c r="AC309" s="2997"/>
      <c r="AD309" s="2998"/>
      <c r="AE309" s="2997"/>
      <c r="AF309" s="2998"/>
      <c r="AG309" s="2997"/>
      <c r="AH309" s="2998"/>
      <c r="AI309" s="2997"/>
      <c r="AJ309" s="2998"/>
      <c r="AK309" s="2984"/>
      <c r="AL309" s="1266"/>
      <c r="AM309" s="2985"/>
      <c r="AN309" s="2986"/>
      <c r="AO309" s="2971"/>
      <c r="AP309" s="2972"/>
      <c r="AQ309" s="5214"/>
      <c r="AR309" s="3942"/>
      <c r="AS309" s="5222"/>
      <c r="AT309" s="3942"/>
      <c r="AU309" s="1266"/>
      <c r="AV309" s="2972"/>
      <c r="AW309" s="3942"/>
      <c r="AX309" s="1266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>
      <c r="A310" s="7758"/>
      <c r="B310" s="8430" t="s">
        <v>1879</v>
      </c>
      <c r="C310" s="8323"/>
      <c r="D310" s="2980">
        <f t="shared" si="257"/>
        <v>0</v>
      </c>
      <c r="E310" s="2981">
        <f t="shared" si="273"/>
        <v>0</v>
      </c>
      <c r="F310" s="2794">
        <f t="shared" si="274"/>
        <v>0</v>
      </c>
      <c r="G310" s="2971"/>
      <c r="H310" s="2972"/>
      <c r="I310" s="2987"/>
      <c r="J310" s="2972"/>
      <c r="K310" s="2987"/>
      <c r="L310" s="2972"/>
      <c r="M310" s="2987"/>
      <c r="N310" s="2972"/>
      <c r="O310" s="2987"/>
      <c r="P310" s="2972"/>
      <c r="Q310" s="2987"/>
      <c r="R310" s="2972"/>
      <c r="S310" s="2987"/>
      <c r="T310" s="2972"/>
      <c r="U310" s="2987"/>
      <c r="V310" s="2972"/>
      <c r="W310" s="2999"/>
      <c r="X310" s="3000"/>
      <c r="Y310" s="2999"/>
      <c r="Z310" s="3000"/>
      <c r="AA310" s="2999"/>
      <c r="AB310" s="3000"/>
      <c r="AC310" s="2999"/>
      <c r="AD310" s="3000"/>
      <c r="AE310" s="2999"/>
      <c r="AF310" s="3000"/>
      <c r="AG310" s="2999"/>
      <c r="AH310" s="3000"/>
      <c r="AI310" s="2999"/>
      <c r="AJ310" s="3000"/>
      <c r="AK310" s="1940"/>
      <c r="AL310" s="1941"/>
      <c r="AM310" s="1928"/>
      <c r="AN310" s="2990"/>
      <c r="AO310" s="2971"/>
      <c r="AP310" s="2972"/>
      <c r="AQ310" s="5214"/>
      <c r="AR310" s="5228"/>
      <c r="AS310" s="5222"/>
      <c r="AT310" s="5228"/>
      <c r="AU310" s="1941"/>
      <c r="AV310" s="1266"/>
      <c r="AW310" s="5228"/>
      <c r="AX310" s="1941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>
      <c r="A311" s="7758"/>
      <c r="B311" s="8430" t="s">
        <v>1880</v>
      </c>
      <c r="C311" s="8323"/>
      <c r="D311" s="2980">
        <f t="shared" si="257"/>
        <v>0</v>
      </c>
      <c r="E311" s="2981">
        <f t="shared" si="273"/>
        <v>0</v>
      </c>
      <c r="F311" s="2794">
        <f t="shared" si="274"/>
        <v>0</v>
      </c>
      <c r="G311" s="658"/>
      <c r="H311" s="3033"/>
      <c r="I311" s="699"/>
      <c r="J311" s="3033"/>
      <c r="K311" s="699"/>
      <c r="L311" s="3033"/>
      <c r="M311" s="699"/>
      <c r="N311" s="3033"/>
      <c r="O311" s="699"/>
      <c r="P311" s="3033"/>
      <c r="Q311" s="699"/>
      <c r="R311" s="3033"/>
      <c r="S311" s="699"/>
      <c r="T311" s="3033"/>
      <c r="U311" s="699"/>
      <c r="V311" s="3033"/>
      <c r="W311" s="1940"/>
      <c r="X311" s="1941"/>
      <c r="Y311" s="1940"/>
      <c r="Z311" s="1941"/>
      <c r="AA311" s="1940"/>
      <c r="AB311" s="1941"/>
      <c r="AC311" s="1940"/>
      <c r="AD311" s="1941"/>
      <c r="AE311" s="1940"/>
      <c r="AF311" s="1941"/>
      <c r="AG311" s="1940"/>
      <c r="AH311" s="1941"/>
      <c r="AI311" s="1940"/>
      <c r="AJ311" s="1941"/>
      <c r="AK311" s="1940"/>
      <c r="AL311" s="1941"/>
      <c r="AM311" s="1928"/>
      <c r="AN311" s="2990"/>
      <c r="AO311" s="2991"/>
      <c r="AP311" s="2992"/>
      <c r="AQ311" s="5214"/>
      <c r="AR311" s="5228"/>
      <c r="AS311" s="5223"/>
      <c r="AT311" s="5228"/>
      <c r="AU311" s="1941"/>
      <c r="AV311" s="2992"/>
      <c r="AW311" s="5228"/>
      <c r="AX311" s="1941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>
      <c r="A312" s="8357"/>
      <c r="B312" s="8431" t="s">
        <v>1881</v>
      </c>
      <c r="C312" s="8431"/>
      <c r="D312" s="1193">
        <f t="shared" si="257"/>
        <v>0</v>
      </c>
      <c r="E312" s="793">
        <f t="shared" si="273"/>
        <v>0</v>
      </c>
      <c r="F312" s="2718">
        <f t="shared" si="274"/>
        <v>0</v>
      </c>
      <c r="G312" s="3012"/>
      <c r="H312" s="367"/>
      <c r="I312" s="3034"/>
      <c r="J312" s="367"/>
      <c r="K312" s="3034"/>
      <c r="L312" s="367"/>
      <c r="M312" s="3034"/>
      <c r="N312" s="367"/>
      <c r="O312" s="3034"/>
      <c r="P312" s="367"/>
      <c r="Q312" s="3034"/>
      <c r="R312" s="367"/>
      <c r="S312" s="3034"/>
      <c r="T312" s="367"/>
      <c r="U312" s="3034"/>
      <c r="V312" s="367"/>
      <c r="W312" s="1339"/>
      <c r="X312" s="1268"/>
      <c r="Y312" s="1339"/>
      <c r="Z312" s="1268"/>
      <c r="AA312" s="1339"/>
      <c r="AB312" s="1268"/>
      <c r="AC312" s="1339"/>
      <c r="AD312" s="1268"/>
      <c r="AE312" s="1339"/>
      <c r="AF312" s="1268"/>
      <c r="AG312" s="1339"/>
      <c r="AH312" s="1268"/>
      <c r="AI312" s="1339"/>
      <c r="AJ312" s="1268"/>
      <c r="AK312" s="1339"/>
      <c r="AL312" s="1268"/>
      <c r="AM312" s="1341"/>
      <c r="AN312" s="2975"/>
      <c r="AO312" s="2993"/>
      <c r="AP312" s="2976"/>
      <c r="AQ312" s="5214"/>
      <c r="AR312" s="1958"/>
      <c r="AS312" s="5221"/>
      <c r="AT312" s="1958"/>
      <c r="AU312" s="1268"/>
      <c r="AV312" s="2976"/>
      <c r="AW312" s="1958"/>
      <c r="AX312" s="1268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>
      <c r="A313" s="8356" t="s">
        <v>1692</v>
      </c>
      <c r="B313" s="8433" t="s">
        <v>1876</v>
      </c>
      <c r="C313" s="8433"/>
      <c r="D313" s="3013">
        <f t="shared" si="257"/>
        <v>0</v>
      </c>
      <c r="E313" s="837">
        <f>SUM(G313++I313+K313+M313+O313+Q313+S313+U313+W313+Y313+AA313+AC313+AE313+AG313+AI313+AK313)</f>
        <v>0</v>
      </c>
      <c r="F313" s="2706">
        <f>SUM(H313++J313+L313+N313+P313+R313+T313+V313+X313+Z313+AB313+AD313+AF313+AH313+AJ313+AL313)</f>
        <v>0</v>
      </c>
      <c r="G313" s="2978"/>
      <c r="H313" s="757"/>
      <c r="I313" s="2978"/>
      <c r="J313" s="757"/>
      <c r="K313" s="2978"/>
      <c r="L313" s="757"/>
      <c r="M313" s="2978"/>
      <c r="N313" s="757"/>
      <c r="O313" s="2978"/>
      <c r="P313" s="757"/>
      <c r="Q313" s="2978"/>
      <c r="R313" s="757"/>
      <c r="S313" s="2978"/>
      <c r="T313" s="757"/>
      <c r="U313" s="2978"/>
      <c r="V313" s="757"/>
      <c r="W313" s="2978"/>
      <c r="X313" s="757"/>
      <c r="Y313" s="2978"/>
      <c r="Z313" s="757"/>
      <c r="AA313" s="2978"/>
      <c r="AB313" s="757"/>
      <c r="AC313" s="2978"/>
      <c r="AD313" s="757"/>
      <c r="AE313" s="2978"/>
      <c r="AF313" s="757"/>
      <c r="AG313" s="2978"/>
      <c r="AH313" s="757"/>
      <c r="AI313" s="2978"/>
      <c r="AJ313" s="757"/>
      <c r="AK313" s="1936"/>
      <c r="AL313" s="1269"/>
      <c r="AM313" s="1935"/>
      <c r="AN313" s="2979"/>
      <c r="AO313" s="2978"/>
      <c r="AP313" s="757"/>
      <c r="AQ313" s="5215"/>
      <c r="AR313" s="5227"/>
      <c r="AS313" s="5222"/>
      <c r="AT313" s="5227"/>
      <c r="AU313" s="1269"/>
      <c r="AV313" s="2972"/>
      <c r="AW313" s="5227"/>
      <c r="AX313" s="1269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>
      <c r="A314" s="7758"/>
      <c r="B314" s="8434" t="s">
        <v>1877</v>
      </c>
      <c r="C314" s="8434"/>
      <c r="D314" s="2980">
        <f t="shared" si="257"/>
        <v>0</v>
      </c>
      <c r="E314" s="2981">
        <f t="shared" ref="E314:E324" si="279">SUM(G314++I314+K314+M314+O314+Q314+S314+U314+W314+Y314+AA314+AC314+AE314+AG314+AI314+AK314)</f>
        <v>0</v>
      </c>
      <c r="F314" s="2794">
        <f t="shared" ref="F314:F330" si="280">SUM(H314++J314+L314+N314+P314+R314+T314+V314+X314+Z314+AB314+AD314+AF314+AH314+AJ314+AL314)</f>
        <v>0</v>
      </c>
      <c r="G314" s="2982"/>
      <c r="H314" s="2983"/>
      <c r="I314" s="2982"/>
      <c r="J314" s="2983"/>
      <c r="K314" s="2982"/>
      <c r="L314" s="2983"/>
      <c r="M314" s="2982"/>
      <c r="N314" s="2983"/>
      <c r="O314" s="2982"/>
      <c r="P314" s="2983"/>
      <c r="Q314" s="2982"/>
      <c r="R314" s="2983"/>
      <c r="S314" s="2982"/>
      <c r="T314" s="2983"/>
      <c r="U314" s="2982"/>
      <c r="V314" s="2983"/>
      <c r="W314" s="2982"/>
      <c r="X314" s="2983"/>
      <c r="Y314" s="2982"/>
      <c r="Z314" s="2983"/>
      <c r="AA314" s="2982"/>
      <c r="AB314" s="2983"/>
      <c r="AC314" s="2982"/>
      <c r="AD314" s="2983"/>
      <c r="AE314" s="2982"/>
      <c r="AF314" s="2983"/>
      <c r="AG314" s="2982"/>
      <c r="AH314" s="2983"/>
      <c r="AI314" s="2982"/>
      <c r="AJ314" s="2983"/>
      <c r="AK314" s="2984"/>
      <c r="AL314" s="1266"/>
      <c r="AM314" s="2985"/>
      <c r="AN314" s="2986"/>
      <c r="AO314" s="2971"/>
      <c r="AP314" s="2972"/>
      <c r="AQ314" s="5216"/>
      <c r="AR314" s="3942"/>
      <c r="AS314" s="5222"/>
      <c r="AT314" s="3942"/>
      <c r="AU314" s="1266"/>
      <c r="AV314" s="2972"/>
      <c r="AW314" s="3942"/>
      <c r="AX314" s="1266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>
      <c r="A315" s="7758"/>
      <c r="B315" s="8434" t="s">
        <v>1878</v>
      </c>
      <c r="C315" s="8434"/>
      <c r="D315" s="2980">
        <f t="shared" si="257"/>
        <v>0</v>
      </c>
      <c r="E315" s="2981">
        <f t="shared" si="279"/>
        <v>0</v>
      </c>
      <c r="F315" s="3005">
        <f t="shared" si="280"/>
        <v>0</v>
      </c>
      <c r="G315" s="2984"/>
      <c r="H315" s="2983"/>
      <c r="I315" s="2984"/>
      <c r="J315" s="2983"/>
      <c r="K315" s="2984"/>
      <c r="L315" s="2983"/>
      <c r="M315" s="2984"/>
      <c r="N315" s="2983"/>
      <c r="O315" s="2984"/>
      <c r="P315" s="2983"/>
      <c r="Q315" s="2984"/>
      <c r="R315" s="2983"/>
      <c r="S315" s="2984"/>
      <c r="T315" s="2983"/>
      <c r="U315" s="2984"/>
      <c r="V315" s="2983"/>
      <c r="W315" s="2984"/>
      <c r="X315" s="2983"/>
      <c r="Y315" s="2984"/>
      <c r="Z315" s="2983"/>
      <c r="AA315" s="2984"/>
      <c r="AB315" s="2983"/>
      <c r="AC315" s="2984"/>
      <c r="AD315" s="2983"/>
      <c r="AE315" s="2984"/>
      <c r="AF315" s="2983"/>
      <c r="AG315" s="2984"/>
      <c r="AH315" s="2983"/>
      <c r="AI315" s="2984"/>
      <c r="AJ315" s="2983"/>
      <c r="AK315" s="2984"/>
      <c r="AL315" s="1266"/>
      <c r="AM315" s="2985"/>
      <c r="AN315" s="2986"/>
      <c r="AO315" s="2971"/>
      <c r="AP315" s="2972"/>
      <c r="AQ315" s="5214"/>
      <c r="AR315" s="3942"/>
      <c r="AS315" s="5222"/>
      <c r="AT315" s="3942"/>
      <c r="AU315" s="1266"/>
      <c r="AV315" s="2972"/>
      <c r="AW315" s="3942"/>
      <c r="AX315" s="1266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>
      <c r="A316" s="7758"/>
      <c r="B316" s="8430" t="s">
        <v>1879</v>
      </c>
      <c r="C316" s="8323"/>
      <c r="D316" s="2980">
        <f t="shared" si="257"/>
        <v>0</v>
      </c>
      <c r="E316" s="2981">
        <f t="shared" si="279"/>
        <v>0</v>
      </c>
      <c r="F316" s="3005">
        <f t="shared" si="280"/>
        <v>0</v>
      </c>
      <c r="G316" s="1940"/>
      <c r="H316" s="2989"/>
      <c r="I316" s="1940"/>
      <c r="J316" s="2989"/>
      <c r="K316" s="1940"/>
      <c r="L316" s="2989"/>
      <c r="M316" s="1940"/>
      <c r="N316" s="2989"/>
      <c r="O316" s="1940"/>
      <c r="P316" s="2989"/>
      <c r="Q316" s="1940"/>
      <c r="R316" s="2989"/>
      <c r="S316" s="1940"/>
      <c r="T316" s="2989"/>
      <c r="U316" s="1940"/>
      <c r="V316" s="2989"/>
      <c r="W316" s="1940"/>
      <c r="X316" s="2989"/>
      <c r="Y316" s="1940"/>
      <c r="Z316" s="2989"/>
      <c r="AA316" s="1940"/>
      <c r="AB316" s="2989"/>
      <c r="AC316" s="1940"/>
      <c r="AD316" s="2989"/>
      <c r="AE316" s="1940"/>
      <c r="AF316" s="2989"/>
      <c r="AG316" s="1940"/>
      <c r="AH316" s="2989"/>
      <c r="AI316" s="1940"/>
      <c r="AJ316" s="2989"/>
      <c r="AK316" s="1940"/>
      <c r="AL316" s="1941"/>
      <c r="AM316" s="1928"/>
      <c r="AN316" s="2990"/>
      <c r="AO316" s="2971"/>
      <c r="AP316" s="2972"/>
      <c r="AQ316" s="5214"/>
      <c r="AR316" s="5228"/>
      <c r="AS316" s="5222"/>
      <c r="AT316" s="5228"/>
      <c r="AU316" s="1941"/>
      <c r="AV316" s="1266"/>
      <c r="AW316" s="5228"/>
      <c r="AX316" s="1941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>
      <c r="A317" s="7758"/>
      <c r="B317" s="8430" t="s">
        <v>1880</v>
      </c>
      <c r="C317" s="8323"/>
      <c r="D317" s="2980">
        <f t="shared" si="257"/>
        <v>0</v>
      </c>
      <c r="E317" s="2981">
        <f t="shared" si="279"/>
        <v>0</v>
      </c>
      <c r="F317" s="3005">
        <f t="shared" si="280"/>
        <v>0</v>
      </c>
      <c r="G317" s="1940"/>
      <c r="H317" s="2989"/>
      <c r="I317" s="1940"/>
      <c r="J317" s="2989"/>
      <c r="K317" s="1940"/>
      <c r="L317" s="2989"/>
      <c r="M317" s="1940"/>
      <c r="N317" s="2989"/>
      <c r="O317" s="1940"/>
      <c r="P317" s="2989"/>
      <c r="Q317" s="1940"/>
      <c r="R317" s="2989"/>
      <c r="S317" s="1940"/>
      <c r="T317" s="2989"/>
      <c r="U317" s="1940"/>
      <c r="V317" s="2989"/>
      <c r="W317" s="1940"/>
      <c r="X317" s="1941"/>
      <c r="Y317" s="1940"/>
      <c r="Z317" s="1941"/>
      <c r="AA317" s="1940"/>
      <c r="AB317" s="1941"/>
      <c r="AC317" s="1940"/>
      <c r="AD317" s="1941"/>
      <c r="AE317" s="1940"/>
      <c r="AF317" s="1941"/>
      <c r="AG317" s="1940"/>
      <c r="AH317" s="1941"/>
      <c r="AI317" s="1940"/>
      <c r="AJ317" s="1941"/>
      <c r="AK317" s="1940"/>
      <c r="AL317" s="1941"/>
      <c r="AM317" s="1928"/>
      <c r="AN317" s="2990"/>
      <c r="AO317" s="2991"/>
      <c r="AP317" s="2992"/>
      <c r="AQ317" s="365"/>
      <c r="AR317" s="5228"/>
      <c r="AS317" s="5223"/>
      <c r="AT317" s="5228"/>
      <c r="AU317" s="1941"/>
      <c r="AV317" s="2992"/>
      <c r="AW317" s="5228"/>
      <c r="AX317" s="1941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>
      <c r="A318" s="8357"/>
      <c r="B318" s="8431" t="s">
        <v>1881</v>
      </c>
      <c r="C318" s="8431"/>
      <c r="D318" s="1193">
        <f t="shared" si="257"/>
        <v>0</v>
      </c>
      <c r="E318" s="793">
        <f t="shared" si="279"/>
        <v>0</v>
      </c>
      <c r="F318" s="2718">
        <f t="shared" si="280"/>
        <v>0</v>
      </c>
      <c r="G318" s="1267"/>
      <c r="H318" s="2974"/>
      <c r="I318" s="1267"/>
      <c r="J318" s="2974"/>
      <c r="K318" s="1267"/>
      <c r="L318" s="2974"/>
      <c r="M318" s="1267"/>
      <c r="N318" s="2974"/>
      <c r="O318" s="1267"/>
      <c r="P318" s="2974"/>
      <c r="Q318" s="1267"/>
      <c r="R318" s="2974"/>
      <c r="S318" s="1267"/>
      <c r="T318" s="2974"/>
      <c r="U318" s="1267"/>
      <c r="V318" s="2974"/>
      <c r="W318" s="1339"/>
      <c r="X318" s="1268"/>
      <c r="Y318" s="1339"/>
      <c r="Z318" s="1268"/>
      <c r="AA318" s="1339"/>
      <c r="AB318" s="1268"/>
      <c r="AC318" s="1339"/>
      <c r="AD318" s="1268"/>
      <c r="AE318" s="1339"/>
      <c r="AF318" s="1268"/>
      <c r="AG318" s="1339"/>
      <c r="AH318" s="1268"/>
      <c r="AI318" s="1339"/>
      <c r="AJ318" s="1268"/>
      <c r="AK318" s="1339"/>
      <c r="AL318" s="1268"/>
      <c r="AM318" s="1341"/>
      <c r="AN318" s="2975"/>
      <c r="AO318" s="2993"/>
      <c r="AP318" s="2976"/>
      <c r="AQ318" s="2994"/>
      <c r="AR318" s="1958"/>
      <c r="AS318" s="5221"/>
      <c r="AT318" s="1958"/>
      <c r="AU318" s="1268"/>
      <c r="AV318" s="2976"/>
      <c r="AW318" s="1958"/>
      <c r="AX318" s="1268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>
      <c r="A319" s="7847" t="s">
        <v>1694</v>
      </c>
      <c r="B319" s="8485" t="s">
        <v>1876</v>
      </c>
      <c r="C319" s="8485"/>
      <c r="D319" s="2273">
        <f t="shared" si="257"/>
        <v>0</v>
      </c>
      <c r="E319" s="837">
        <f t="shared" si="279"/>
        <v>0</v>
      </c>
      <c r="F319" s="2706">
        <f t="shared" si="280"/>
        <v>0</v>
      </c>
      <c r="G319" s="2995"/>
      <c r="H319" s="2996"/>
      <c r="I319" s="2995"/>
      <c r="J319" s="2996"/>
      <c r="K319" s="2995"/>
      <c r="L319" s="2996"/>
      <c r="M319" s="2995"/>
      <c r="N319" s="2996"/>
      <c r="O319" s="2995"/>
      <c r="P319" s="2996"/>
      <c r="Q319" s="2995"/>
      <c r="R319" s="2996"/>
      <c r="S319" s="2995"/>
      <c r="T319" s="2996"/>
      <c r="U319" s="2995"/>
      <c r="V319" s="2996"/>
      <c r="W319" s="2978"/>
      <c r="X319" s="757"/>
      <c r="Y319" s="2978"/>
      <c r="Z319" s="757"/>
      <c r="AA319" s="2978"/>
      <c r="AB319" s="757"/>
      <c r="AC319" s="2978"/>
      <c r="AD319" s="757"/>
      <c r="AE319" s="2978"/>
      <c r="AF319" s="757"/>
      <c r="AG319" s="2978"/>
      <c r="AH319" s="757"/>
      <c r="AI319" s="2978"/>
      <c r="AJ319" s="757"/>
      <c r="AK319" s="2995"/>
      <c r="AL319" s="3035"/>
      <c r="AM319" s="3036"/>
      <c r="AN319" s="3037"/>
      <c r="AO319" s="2995"/>
      <c r="AP319" s="3038"/>
      <c r="AQ319" s="5215"/>
      <c r="AR319" s="5226"/>
      <c r="AS319" s="5222"/>
      <c r="AT319" s="5232"/>
      <c r="AU319" s="2392"/>
      <c r="AV319" s="2972"/>
      <c r="AW319" s="5226"/>
      <c r="AX319" s="2392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>
      <c r="A320" s="7848"/>
      <c r="B320" s="8434" t="s">
        <v>1877</v>
      </c>
      <c r="C320" s="8434"/>
      <c r="D320" s="3039">
        <f t="shared" si="257"/>
        <v>0</v>
      </c>
      <c r="E320" s="2981">
        <f t="shared" si="279"/>
        <v>0</v>
      </c>
      <c r="F320" s="2794">
        <f t="shared" si="280"/>
        <v>0</v>
      </c>
      <c r="G320" s="2997"/>
      <c r="H320" s="2998"/>
      <c r="I320" s="2997"/>
      <c r="J320" s="2998"/>
      <c r="K320" s="2997"/>
      <c r="L320" s="2998"/>
      <c r="M320" s="2997"/>
      <c r="N320" s="2998"/>
      <c r="O320" s="2997"/>
      <c r="P320" s="2998"/>
      <c r="Q320" s="2997"/>
      <c r="R320" s="2998"/>
      <c r="S320" s="2997"/>
      <c r="T320" s="2998"/>
      <c r="U320" s="2997"/>
      <c r="V320" s="2998"/>
      <c r="W320" s="2982"/>
      <c r="X320" s="2983"/>
      <c r="Y320" s="2982"/>
      <c r="Z320" s="2983"/>
      <c r="AA320" s="2982"/>
      <c r="AB320" s="2983"/>
      <c r="AC320" s="2982"/>
      <c r="AD320" s="2983"/>
      <c r="AE320" s="2982"/>
      <c r="AF320" s="2983"/>
      <c r="AG320" s="2982"/>
      <c r="AH320" s="2983"/>
      <c r="AI320" s="2982"/>
      <c r="AJ320" s="2983"/>
      <c r="AK320" s="2997"/>
      <c r="AL320" s="3040"/>
      <c r="AM320" s="3041"/>
      <c r="AN320" s="3042"/>
      <c r="AO320" s="2971"/>
      <c r="AP320" s="2972"/>
      <c r="AQ320" s="5216"/>
      <c r="AR320" s="3942"/>
      <c r="AS320" s="5222"/>
      <c r="AT320" s="3942"/>
      <c r="AU320" s="1266"/>
      <c r="AV320" s="2972"/>
      <c r="AW320" s="3942"/>
      <c r="AX320" s="1266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>
      <c r="A321" s="7848"/>
      <c r="B321" s="8434" t="s">
        <v>1878</v>
      </c>
      <c r="C321" s="8434"/>
      <c r="D321" s="3039">
        <f t="shared" si="257"/>
        <v>0</v>
      </c>
      <c r="E321" s="2981">
        <f t="shared" si="279"/>
        <v>0</v>
      </c>
      <c r="F321" s="2794">
        <f t="shared" si="280"/>
        <v>0</v>
      </c>
      <c r="G321" s="2997"/>
      <c r="H321" s="2998"/>
      <c r="I321" s="2997"/>
      <c r="J321" s="2998"/>
      <c r="K321" s="2997"/>
      <c r="L321" s="2998"/>
      <c r="M321" s="2997"/>
      <c r="N321" s="2998"/>
      <c r="O321" s="2997"/>
      <c r="P321" s="2998"/>
      <c r="Q321" s="2997"/>
      <c r="R321" s="2998"/>
      <c r="S321" s="2997"/>
      <c r="T321" s="2998"/>
      <c r="U321" s="2997"/>
      <c r="V321" s="2998"/>
      <c r="W321" s="2984"/>
      <c r="X321" s="2983"/>
      <c r="Y321" s="2984"/>
      <c r="Z321" s="2983"/>
      <c r="AA321" s="2984"/>
      <c r="AB321" s="2983"/>
      <c r="AC321" s="2984"/>
      <c r="AD321" s="2983"/>
      <c r="AE321" s="2984"/>
      <c r="AF321" s="2983"/>
      <c r="AG321" s="2984"/>
      <c r="AH321" s="2983"/>
      <c r="AI321" s="2984"/>
      <c r="AJ321" s="2983"/>
      <c r="AK321" s="2997"/>
      <c r="AL321" s="3040"/>
      <c r="AM321" s="3041"/>
      <c r="AN321" s="3042"/>
      <c r="AO321" s="2971"/>
      <c r="AP321" s="2972"/>
      <c r="AQ321" s="5214"/>
      <c r="AR321" s="3942"/>
      <c r="AS321" s="5222"/>
      <c r="AT321" s="3942"/>
      <c r="AU321" s="1266"/>
      <c r="AV321" s="2972"/>
      <c r="AW321" s="3942"/>
      <c r="AX321" s="1266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>
      <c r="A322" s="7848"/>
      <c r="B322" s="8430" t="s">
        <v>1879</v>
      </c>
      <c r="C322" s="8323"/>
      <c r="D322" s="3039">
        <f t="shared" si="257"/>
        <v>0</v>
      </c>
      <c r="E322" s="2981">
        <f t="shared" si="279"/>
        <v>0</v>
      </c>
      <c r="F322" s="2794">
        <f t="shared" si="280"/>
        <v>0</v>
      </c>
      <c r="G322" s="2999"/>
      <c r="H322" s="3000"/>
      <c r="I322" s="2999"/>
      <c r="J322" s="3000"/>
      <c r="K322" s="2999"/>
      <c r="L322" s="3000"/>
      <c r="M322" s="2999"/>
      <c r="N322" s="3000"/>
      <c r="O322" s="2999"/>
      <c r="P322" s="3000"/>
      <c r="Q322" s="2999"/>
      <c r="R322" s="3000"/>
      <c r="S322" s="2999"/>
      <c r="T322" s="3000"/>
      <c r="U322" s="2999"/>
      <c r="V322" s="3000"/>
      <c r="W322" s="1940"/>
      <c r="X322" s="2989"/>
      <c r="Y322" s="1940"/>
      <c r="Z322" s="2989"/>
      <c r="AA322" s="1940"/>
      <c r="AB322" s="2989"/>
      <c r="AC322" s="1940"/>
      <c r="AD322" s="2989"/>
      <c r="AE322" s="1940"/>
      <c r="AF322" s="2989"/>
      <c r="AG322" s="1940"/>
      <c r="AH322" s="2989"/>
      <c r="AI322" s="1940"/>
      <c r="AJ322" s="2989"/>
      <c r="AK322" s="2999"/>
      <c r="AL322" s="3043"/>
      <c r="AM322" s="3044"/>
      <c r="AN322" s="3045"/>
      <c r="AO322" s="2971"/>
      <c r="AP322" s="2972"/>
      <c r="AQ322" s="5214"/>
      <c r="AR322" s="5230"/>
      <c r="AS322" s="5222"/>
      <c r="AT322" s="5230"/>
      <c r="AU322" s="3046"/>
      <c r="AV322" s="1266"/>
      <c r="AW322" s="5230"/>
      <c r="AX322" s="3046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>
      <c r="A323" s="7848"/>
      <c r="B323" s="8430" t="s">
        <v>1880</v>
      </c>
      <c r="C323" s="8323"/>
      <c r="D323" s="3039">
        <f t="shared" si="257"/>
        <v>0</v>
      </c>
      <c r="E323" s="2981">
        <f t="shared" si="279"/>
        <v>0</v>
      </c>
      <c r="F323" s="2794">
        <f t="shared" si="280"/>
        <v>0</v>
      </c>
      <c r="G323" s="2999"/>
      <c r="H323" s="3000"/>
      <c r="I323" s="2999"/>
      <c r="J323" s="3000"/>
      <c r="K323" s="2999"/>
      <c r="L323" s="3000"/>
      <c r="M323" s="2999"/>
      <c r="N323" s="3000"/>
      <c r="O323" s="2999"/>
      <c r="P323" s="3000"/>
      <c r="Q323" s="2999"/>
      <c r="R323" s="3000"/>
      <c r="S323" s="2999"/>
      <c r="T323" s="3000"/>
      <c r="U323" s="2999"/>
      <c r="V323" s="3000"/>
      <c r="W323" s="3047"/>
      <c r="X323" s="3000"/>
      <c r="Y323" s="3047"/>
      <c r="Z323" s="3000"/>
      <c r="AA323" s="3047"/>
      <c r="AB323" s="3000"/>
      <c r="AC323" s="3047"/>
      <c r="AD323" s="3000"/>
      <c r="AE323" s="3047"/>
      <c r="AF323" s="3000"/>
      <c r="AG323" s="3047"/>
      <c r="AH323" s="3000"/>
      <c r="AI323" s="3047"/>
      <c r="AJ323" s="3000"/>
      <c r="AK323" s="2999"/>
      <c r="AL323" s="3043"/>
      <c r="AM323" s="700"/>
      <c r="AN323" s="3048"/>
      <c r="AO323" s="2991"/>
      <c r="AP323" s="2992"/>
      <c r="AQ323" s="365"/>
      <c r="AR323" s="5231"/>
      <c r="AS323" s="5223"/>
      <c r="AT323" s="5231"/>
      <c r="AU323" s="3049"/>
      <c r="AV323" s="2992"/>
      <c r="AW323" s="5231"/>
      <c r="AX323" s="3049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>
      <c r="A324" s="8353"/>
      <c r="B324" s="8431" t="s">
        <v>1881</v>
      </c>
      <c r="C324" s="8431"/>
      <c r="D324" s="1243">
        <f t="shared" si="257"/>
        <v>0</v>
      </c>
      <c r="E324" s="2766">
        <f t="shared" si="279"/>
        <v>0</v>
      </c>
      <c r="F324" s="1996">
        <f t="shared" si="280"/>
        <v>0</v>
      </c>
      <c r="G324" s="3001"/>
      <c r="H324" s="3002"/>
      <c r="I324" s="3001"/>
      <c r="J324" s="3002"/>
      <c r="K324" s="3001"/>
      <c r="L324" s="3002"/>
      <c r="M324" s="3001"/>
      <c r="N324" s="3002"/>
      <c r="O324" s="3001"/>
      <c r="P324" s="3002"/>
      <c r="Q324" s="3001"/>
      <c r="R324" s="3002"/>
      <c r="S324" s="3001"/>
      <c r="T324" s="3002"/>
      <c r="U324" s="3001"/>
      <c r="V324" s="3002"/>
      <c r="W324" s="3001"/>
      <c r="X324" s="3002"/>
      <c r="Y324" s="3001"/>
      <c r="Z324" s="3002"/>
      <c r="AA324" s="3001"/>
      <c r="AB324" s="3002"/>
      <c r="AC324" s="3001"/>
      <c r="AD324" s="3002"/>
      <c r="AE324" s="3001"/>
      <c r="AF324" s="3002"/>
      <c r="AG324" s="3001"/>
      <c r="AH324" s="3002"/>
      <c r="AI324" s="3001"/>
      <c r="AJ324" s="3002"/>
      <c r="AK324" s="3001"/>
      <c r="AL324" s="3050"/>
      <c r="AM324" s="1339"/>
      <c r="AN324" s="2975"/>
      <c r="AO324" s="2993"/>
      <c r="AP324" s="2976"/>
      <c r="AQ324" s="2994"/>
      <c r="AR324" s="1958"/>
      <c r="AS324" s="5221"/>
      <c r="AT324" s="1958"/>
      <c r="AU324" s="1268"/>
      <c r="AV324" s="2976"/>
      <c r="AW324" s="1958"/>
      <c r="AX324" s="1268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>
      <c r="A325" s="8484" t="s">
        <v>1888</v>
      </c>
      <c r="B325" s="8485" t="s">
        <v>1876</v>
      </c>
      <c r="C325" s="8485"/>
      <c r="D325" s="2273">
        <f t="shared" si="257"/>
        <v>0</v>
      </c>
      <c r="E325" s="837">
        <f t="shared" ref="E325:E329" si="298">SUM(G325++I325+K325+M325+O325+Q325+S325+U325+W325+Y325+AA325+AC325+AE325+AG325+AI325+AK325)</f>
        <v>0</v>
      </c>
      <c r="F325" s="2706">
        <f t="shared" si="280"/>
        <v>0</v>
      </c>
      <c r="G325" s="2995"/>
      <c r="H325" s="2996"/>
      <c r="I325" s="2995"/>
      <c r="J325" s="2996"/>
      <c r="K325" s="2995"/>
      <c r="L325" s="2996"/>
      <c r="M325" s="2995"/>
      <c r="N325" s="2996"/>
      <c r="O325" s="2995"/>
      <c r="P325" s="2996"/>
      <c r="Q325" s="2995"/>
      <c r="R325" s="2996"/>
      <c r="S325" s="2995"/>
      <c r="T325" s="2996"/>
      <c r="U325" s="2995"/>
      <c r="V325" s="2996"/>
      <c r="W325" s="2978"/>
      <c r="X325" s="757"/>
      <c r="Y325" s="2978"/>
      <c r="Z325" s="757"/>
      <c r="AA325" s="2978"/>
      <c r="AB325" s="757"/>
      <c r="AC325" s="2978"/>
      <c r="AD325" s="757"/>
      <c r="AE325" s="2978"/>
      <c r="AF325" s="757"/>
      <c r="AG325" s="2978"/>
      <c r="AH325" s="757"/>
      <c r="AI325" s="2978"/>
      <c r="AJ325" s="757"/>
      <c r="AK325" s="2995"/>
      <c r="AL325" s="3035"/>
      <c r="AM325" s="3036"/>
      <c r="AN325" s="2996"/>
      <c r="AO325" s="1936"/>
      <c r="AP325" s="2419"/>
      <c r="AQ325" s="5216"/>
      <c r="AR325" s="5232"/>
      <c r="AS325" s="5222"/>
      <c r="AT325" s="5226"/>
      <c r="AU325" s="2392"/>
      <c r="AV325" s="2972"/>
      <c r="AW325" s="5226"/>
      <c r="AX325" s="2392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>
      <c r="A326" s="8484"/>
      <c r="B326" s="8434" t="s">
        <v>1877</v>
      </c>
      <c r="C326" s="8434"/>
      <c r="D326" s="3039">
        <f t="shared" si="257"/>
        <v>0</v>
      </c>
      <c r="E326" s="2981">
        <f t="shared" si="298"/>
        <v>0</v>
      </c>
      <c r="F326" s="2794">
        <f t="shared" si="280"/>
        <v>0</v>
      </c>
      <c r="G326" s="2997"/>
      <c r="H326" s="2998"/>
      <c r="I326" s="2997"/>
      <c r="J326" s="2998"/>
      <c r="K326" s="2997"/>
      <c r="L326" s="2998"/>
      <c r="M326" s="2997"/>
      <c r="N326" s="2998"/>
      <c r="O326" s="2997"/>
      <c r="P326" s="2998"/>
      <c r="Q326" s="2997"/>
      <c r="R326" s="2998"/>
      <c r="S326" s="2997"/>
      <c r="T326" s="2998"/>
      <c r="U326" s="2997"/>
      <c r="V326" s="2998"/>
      <c r="W326" s="2982"/>
      <c r="X326" s="2983"/>
      <c r="Y326" s="2982"/>
      <c r="Z326" s="2983"/>
      <c r="AA326" s="2982"/>
      <c r="AB326" s="2983"/>
      <c r="AC326" s="2982"/>
      <c r="AD326" s="2983"/>
      <c r="AE326" s="2982"/>
      <c r="AF326" s="2983"/>
      <c r="AG326" s="2982"/>
      <c r="AH326" s="2983"/>
      <c r="AI326" s="2982"/>
      <c r="AJ326" s="2983"/>
      <c r="AK326" s="2997"/>
      <c r="AL326" s="3040"/>
      <c r="AM326" s="3041"/>
      <c r="AN326" s="2998"/>
      <c r="AO326" s="2984"/>
      <c r="AP326" s="2983"/>
      <c r="AQ326" s="5217"/>
      <c r="AR326" s="3942"/>
      <c r="AS326" s="5222"/>
      <c r="AT326" s="3942"/>
      <c r="AU326" s="1266"/>
      <c r="AV326" s="2972"/>
      <c r="AW326" s="3942"/>
      <c r="AX326" s="1266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>
      <c r="A327" s="8484"/>
      <c r="B327" s="8434" t="s">
        <v>1878</v>
      </c>
      <c r="C327" s="8434"/>
      <c r="D327" s="3039">
        <f t="shared" si="257"/>
        <v>0</v>
      </c>
      <c r="E327" s="2981">
        <f t="shared" si="298"/>
        <v>0</v>
      </c>
      <c r="F327" s="2794">
        <f t="shared" si="280"/>
        <v>0</v>
      </c>
      <c r="G327" s="2997"/>
      <c r="H327" s="2998"/>
      <c r="I327" s="2997"/>
      <c r="J327" s="2998"/>
      <c r="K327" s="2997"/>
      <c r="L327" s="2998"/>
      <c r="M327" s="2997"/>
      <c r="N327" s="2998"/>
      <c r="O327" s="2997"/>
      <c r="P327" s="2998"/>
      <c r="Q327" s="2997"/>
      <c r="R327" s="2998"/>
      <c r="S327" s="2997"/>
      <c r="T327" s="2998"/>
      <c r="U327" s="2997"/>
      <c r="V327" s="2998"/>
      <c r="W327" s="2984"/>
      <c r="X327" s="2983"/>
      <c r="Y327" s="2984"/>
      <c r="Z327" s="2983"/>
      <c r="AA327" s="2984"/>
      <c r="AB327" s="2983"/>
      <c r="AC327" s="2984"/>
      <c r="AD327" s="2983"/>
      <c r="AE327" s="2984"/>
      <c r="AF327" s="2983"/>
      <c r="AG327" s="2984"/>
      <c r="AH327" s="2983"/>
      <c r="AI327" s="2984"/>
      <c r="AJ327" s="2983"/>
      <c r="AK327" s="2997"/>
      <c r="AL327" s="3040"/>
      <c r="AM327" s="3041"/>
      <c r="AN327" s="2998"/>
      <c r="AO327" s="2984"/>
      <c r="AP327" s="2983"/>
      <c r="AQ327" s="5217"/>
      <c r="AR327" s="3942"/>
      <c r="AS327" s="5222"/>
      <c r="AT327" s="3942"/>
      <c r="AU327" s="1266"/>
      <c r="AV327" s="2972"/>
      <c r="AW327" s="3942"/>
      <c r="AX327" s="1266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>
      <c r="A328" s="8484"/>
      <c r="B328" s="8430" t="s">
        <v>1879</v>
      </c>
      <c r="C328" s="8323"/>
      <c r="D328" s="3039">
        <f t="shared" si="257"/>
        <v>0</v>
      </c>
      <c r="E328" s="2981">
        <f>SUM(G328++I328+K328+M328+O328+Q328+S328+U328+W328+Y328+AA328+AC328+AE328+AG328+AI328+AK328)</f>
        <v>0</v>
      </c>
      <c r="F328" s="2794">
        <f t="shared" si="280"/>
        <v>0</v>
      </c>
      <c r="G328" s="2999"/>
      <c r="H328" s="3000"/>
      <c r="I328" s="2999"/>
      <c r="J328" s="3000"/>
      <c r="K328" s="2999"/>
      <c r="L328" s="3000"/>
      <c r="M328" s="2999"/>
      <c r="N328" s="3000"/>
      <c r="O328" s="2999"/>
      <c r="P328" s="3000"/>
      <c r="Q328" s="2999"/>
      <c r="R328" s="3000"/>
      <c r="S328" s="2999"/>
      <c r="T328" s="3000"/>
      <c r="U328" s="2999"/>
      <c r="V328" s="3000"/>
      <c r="W328" s="1940"/>
      <c r="X328" s="2989"/>
      <c r="Y328" s="1940"/>
      <c r="Z328" s="2989"/>
      <c r="AA328" s="1940"/>
      <c r="AB328" s="2989"/>
      <c r="AC328" s="1940"/>
      <c r="AD328" s="2989"/>
      <c r="AE328" s="1940"/>
      <c r="AF328" s="2989"/>
      <c r="AG328" s="1940"/>
      <c r="AH328" s="2989"/>
      <c r="AI328" s="1940"/>
      <c r="AJ328" s="2989"/>
      <c r="AK328" s="2999"/>
      <c r="AL328" s="3043"/>
      <c r="AM328" s="3044"/>
      <c r="AN328" s="3051"/>
      <c r="AO328" s="1940"/>
      <c r="AP328" s="2989"/>
      <c r="AQ328" s="5218"/>
      <c r="AR328" s="5230"/>
      <c r="AS328" s="5222"/>
      <c r="AT328" s="5230"/>
      <c r="AU328" s="3046"/>
      <c r="AV328" s="1266"/>
      <c r="AW328" s="5230"/>
      <c r="AX328" s="3046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>
      <c r="A329" s="8484"/>
      <c r="B329" s="8430" t="s">
        <v>1880</v>
      </c>
      <c r="C329" s="8323"/>
      <c r="D329" s="3039">
        <f t="shared" si="257"/>
        <v>0</v>
      </c>
      <c r="E329" s="2981">
        <f t="shared" si="298"/>
        <v>0</v>
      </c>
      <c r="F329" s="2794">
        <f t="shared" si="280"/>
        <v>0</v>
      </c>
      <c r="G329" s="2999"/>
      <c r="H329" s="3000"/>
      <c r="I329" s="3047"/>
      <c r="J329" s="3000"/>
      <c r="K329" s="3047"/>
      <c r="L329" s="3000"/>
      <c r="M329" s="3047"/>
      <c r="N329" s="3000"/>
      <c r="O329" s="3047"/>
      <c r="P329" s="3000"/>
      <c r="Q329" s="3047"/>
      <c r="R329" s="3000"/>
      <c r="S329" s="3047"/>
      <c r="T329" s="3000"/>
      <c r="U329" s="3047"/>
      <c r="V329" s="3000"/>
      <c r="W329" s="3047"/>
      <c r="X329" s="3000"/>
      <c r="Y329" s="3047"/>
      <c r="Z329" s="3000"/>
      <c r="AA329" s="3047"/>
      <c r="AB329" s="3000"/>
      <c r="AC329" s="3047"/>
      <c r="AD329" s="3000"/>
      <c r="AE329" s="3047"/>
      <c r="AF329" s="3000"/>
      <c r="AG329" s="3047"/>
      <c r="AH329" s="3000"/>
      <c r="AI329" s="3047"/>
      <c r="AJ329" s="3000"/>
      <c r="AK329" s="2999"/>
      <c r="AL329" s="3043"/>
      <c r="AM329" s="700"/>
      <c r="AN329" s="3052"/>
      <c r="AO329" s="1940"/>
      <c r="AP329" s="2989"/>
      <c r="AQ329" s="5218"/>
      <c r="AR329" s="5231"/>
      <c r="AS329" s="5223"/>
      <c r="AT329" s="5231"/>
      <c r="AU329" s="3049"/>
      <c r="AV329" s="2992"/>
      <c r="AW329" s="5231"/>
      <c r="AX329" s="3049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>
      <c r="A330" s="8484"/>
      <c r="B330" s="8431" t="s">
        <v>1881</v>
      </c>
      <c r="C330" s="8431"/>
      <c r="D330" s="1243">
        <f t="shared" si="257"/>
        <v>0</v>
      </c>
      <c r="E330" s="2766">
        <f>SUM(G330++I330+K330+M330+O330+Q330+S330+U330+W330+Y330+AA330+AC330+AE330+AG330+AI330+AK330)</f>
        <v>0</v>
      </c>
      <c r="F330" s="1996">
        <f t="shared" si="280"/>
        <v>0</v>
      </c>
      <c r="G330" s="3001"/>
      <c r="H330" s="3002"/>
      <c r="I330" s="3053"/>
      <c r="J330" s="3002"/>
      <c r="K330" s="3053"/>
      <c r="L330" s="3002"/>
      <c r="M330" s="3053"/>
      <c r="N330" s="3002"/>
      <c r="O330" s="3053"/>
      <c r="P330" s="3002"/>
      <c r="Q330" s="3053"/>
      <c r="R330" s="3002"/>
      <c r="S330" s="3001"/>
      <c r="T330" s="3002"/>
      <c r="U330" s="3001"/>
      <c r="V330" s="3002"/>
      <c r="W330" s="3001"/>
      <c r="X330" s="3002"/>
      <c r="Y330" s="3001"/>
      <c r="Z330" s="3002"/>
      <c r="AA330" s="3001"/>
      <c r="AB330" s="3002"/>
      <c r="AC330" s="3001"/>
      <c r="AD330" s="3002"/>
      <c r="AE330" s="3001"/>
      <c r="AF330" s="3002"/>
      <c r="AG330" s="3001"/>
      <c r="AH330" s="3002"/>
      <c r="AI330" s="3001"/>
      <c r="AJ330" s="3002"/>
      <c r="AK330" s="3001"/>
      <c r="AL330" s="3050"/>
      <c r="AM330" s="1339"/>
      <c r="AN330" s="2974"/>
      <c r="AO330" s="1339"/>
      <c r="AP330" s="2974"/>
      <c r="AQ330" s="5219"/>
      <c r="AR330" s="1958"/>
      <c r="AS330" s="5221"/>
      <c r="AT330" s="1958"/>
      <c r="AU330" s="1268"/>
      <c r="AV330" s="2976"/>
      <c r="AW330" s="1958"/>
      <c r="AX330" s="1268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>
      <c r="A331" s="8500" t="s">
        <v>77</v>
      </c>
      <c r="B331" s="8337" t="s">
        <v>1876</v>
      </c>
      <c r="C331" s="8339"/>
      <c r="D331" s="2948">
        <f>SUM(E331+F331)</f>
        <v>0</v>
      </c>
      <c r="E331" s="3054">
        <f>SUM(G331++I331+K331+M331+O331+Q331+S331+U331+W331+Y331+AA331+AC331+AE331+AG331+AI331+AK331)</f>
        <v>0</v>
      </c>
      <c r="F331" s="3055">
        <f>SUM(H331++J331+L331+N331+P331+R331+T331+V331+X331+Z331+AB331+AD331+AF331+AH331+AJ331+AL331)</f>
        <v>0</v>
      </c>
      <c r="G331" s="2948">
        <f>G253+G265+G271+G277+G283+G313+G319+G325</f>
        <v>0</v>
      </c>
      <c r="H331" s="2920">
        <f t="shared" ref="H331:N335" si="306">H253+H259+H265+H271+H277+H283+H307+H313+H319+H325</f>
        <v>0</v>
      </c>
      <c r="I331" s="2948">
        <f t="shared" si="306"/>
        <v>0</v>
      </c>
      <c r="J331" s="2920">
        <f t="shared" si="306"/>
        <v>0</v>
      </c>
      <c r="K331" s="2948">
        <f t="shared" si="306"/>
        <v>0</v>
      </c>
      <c r="L331" s="2920">
        <f>L253+L259+L265+L271+L277+L283+L307+L313+L319+L325</f>
        <v>0</v>
      </c>
      <c r="M331" s="2948">
        <f t="shared" si="306"/>
        <v>0</v>
      </c>
      <c r="N331" s="2920">
        <f t="shared" si="306"/>
        <v>0</v>
      </c>
      <c r="O331" s="2948">
        <f t="shared" ref="O331:V335" si="307">O253+O259+O265+O271+O277+O283+O295+O313+O319+O325</f>
        <v>0</v>
      </c>
      <c r="P331" s="2945">
        <f t="shared" si="307"/>
        <v>0</v>
      </c>
      <c r="Q331" s="2948">
        <f t="shared" si="307"/>
        <v>0</v>
      </c>
      <c r="R331" s="2945">
        <f t="shared" si="307"/>
        <v>0</v>
      </c>
      <c r="S331" s="2948">
        <f t="shared" si="307"/>
        <v>0</v>
      </c>
      <c r="T331" s="2945">
        <f t="shared" si="307"/>
        <v>0</v>
      </c>
      <c r="U331" s="2948">
        <f t="shared" si="307"/>
        <v>0</v>
      </c>
      <c r="V331" s="2935">
        <f t="shared" si="307"/>
        <v>0</v>
      </c>
      <c r="W331" s="2948">
        <f>W253+W259+W265+W271+W277+W283+W289+W295+W301+W307+W313+W319+W325</f>
        <v>0</v>
      </c>
      <c r="X331" s="2945">
        <f t="shared" ref="X331:AN331" si="308">X253+X259+X265+X271+X277+X283+X289+X295+X301+X307+X313+X319+X325</f>
        <v>0</v>
      </c>
      <c r="Y331" s="2948">
        <f>Y253+Y259+Y265+Y271+Y277+Y283+Y289+Y295+Y301+Y307+Y313+Y319+Y325</f>
        <v>0</v>
      </c>
      <c r="Z331" s="2945">
        <f t="shared" si="308"/>
        <v>0</v>
      </c>
      <c r="AA331" s="2948">
        <f t="shared" si="308"/>
        <v>0</v>
      </c>
      <c r="AB331" s="2945">
        <f t="shared" si="308"/>
        <v>0</v>
      </c>
      <c r="AC331" s="2948">
        <f t="shared" si="308"/>
        <v>0</v>
      </c>
      <c r="AD331" s="2945">
        <f t="shared" si="308"/>
        <v>0</v>
      </c>
      <c r="AE331" s="2948">
        <f t="shared" si="308"/>
        <v>0</v>
      </c>
      <c r="AF331" s="2945">
        <f t="shared" si="308"/>
        <v>0</v>
      </c>
      <c r="AG331" s="2948">
        <f t="shared" si="308"/>
        <v>0</v>
      </c>
      <c r="AH331" s="2945">
        <f t="shared" si="308"/>
        <v>0</v>
      </c>
      <c r="AI331" s="2948">
        <f t="shared" si="308"/>
        <v>0</v>
      </c>
      <c r="AJ331" s="2945">
        <f t="shared" si="308"/>
        <v>0</v>
      </c>
      <c r="AK331" s="2948">
        <f t="shared" si="308"/>
        <v>0</v>
      </c>
      <c r="AL331" s="3056">
        <f t="shared" si="308"/>
        <v>0</v>
      </c>
      <c r="AM331" s="2945">
        <f t="shared" si="308"/>
        <v>0</v>
      </c>
      <c r="AN331" s="2945">
        <f t="shared" si="308"/>
        <v>0</v>
      </c>
      <c r="AO331" s="3013">
        <f>SUM(AO253+AO259+AO265+AO271+AO277+AO283+AO289+AO295+AO301+AO307+AO313+AO319)</f>
        <v>0</v>
      </c>
      <c r="AP331" s="2939">
        <f>SUM(AP253+AP259+AP265+AP271+AP277+AP283+AP289+AP295+AP301+AP307+AP313+AP319)</f>
        <v>0</v>
      </c>
      <c r="AQ331" s="2920">
        <f t="shared" ref="AQ331:AR332" si="309">AQ253+AQ259+AQ265+AQ271+AQ277+AQ283+AQ289+AQ295+AQ301+AQ307+AQ313+AQ319+AQ325</f>
        <v>0</v>
      </c>
      <c r="AR331" s="2920">
        <f t="shared" si="309"/>
        <v>0</v>
      </c>
      <c r="AS331" s="3055">
        <f>SUM(AS265,AS277)</f>
        <v>0</v>
      </c>
      <c r="AT331" s="2948">
        <f t="shared" ref="AT331:AX332" si="310">AT253+AT259+AT265+AT271+AT277+AT283+AT289+AT295+AT301+AT307+AT313+AT319+AT325</f>
        <v>0</v>
      </c>
      <c r="AU331" s="2935">
        <f t="shared" si="310"/>
        <v>0</v>
      </c>
      <c r="AV331" s="2895"/>
      <c r="AW331" s="2948">
        <f t="shared" si="310"/>
        <v>0</v>
      </c>
      <c r="AX331" s="2935">
        <f t="shared" si="310"/>
        <v>0</v>
      </c>
    </row>
    <row r="332" spans="1:104">
      <c r="A332" s="8500"/>
      <c r="B332" s="8434" t="s">
        <v>1877</v>
      </c>
      <c r="C332" s="8434"/>
      <c r="D332" s="3013">
        <f t="shared" ref="D332:D336" si="311">SUM(E332+F332)</f>
        <v>0</v>
      </c>
      <c r="E332" s="798">
        <f t="shared" ref="E332:F336" si="312">SUM(G332++I332+K332+M332+O332+Q332+S332+U332+W332+Y332+AA332+AC332+AE332+AG332+AI332+AK332)</f>
        <v>0</v>
      </c>
      <c r="F332" s="761">
        <f t="shared" si="312"/>
        <v>0</v>
      </c>
      <c r="G332" s="2980">
        <f>G254+G266+G272+G278+G284+G314+G320+G326</f>
        <v>0</v>
      </c>
      <c r="H332" s="3057">
        <f t="shared" si="306"/>
        <v>0</v>
      </c>
      <c r="I332" s="2980">
        <f t="shared" si="306"/>
        <v>0</v>
      </c>
      <c r="J332" s="3057">
        <f t="shared" si="306"/>
        <v>0</v>
      </c>
      <c r="K332" s="2980">
        <f>K254+K260+K266+K272+K278+K284+K308+K314+K320+K326</f>
        <v>0</v>
      </c>
      <c r="L332" s="3057">
        <f t="shared" si="306"/>
        <v>0</v>
      </c>
      <c r="M332" s="2980">
        <f t="shared" si="306"/>
        <v>0</v>
      </c>
      <c r="N332" s="3057">
        <f t="shared" si="306"/>
        <v>0</v>
      </c>
      <c r="O332" s="3013">
        <f>O254+O260+O266+O272+O278+O284+O296+O314+O320+O326</f>
        <v>0</v>
      </c>
      <c r="P332" s="2920">
        <f t="shared" si="307"/>
        <v>0</v>
      </c>
      <c r="Q332" s="3013">
        <f t="shared" si="307"/>
        <v>0</v>
      </c>
      <c r="R332" s="2920">
        <f t="shared" si="307"/>
        <v>0</v>
      </c>
      <c r="S332" s="3013">
        <f t="shared" si="307"/>
        <v>0</v>
      </c>
      <c r="T332" s="2920">
        <f t="shared" si="307"/>
        <v>0</v>
      </c>
      <c r="U332" s="3013">
        <f t="shared" si="307"/>
        <v>0</v>
      </c>
      <c r="V332" s="2939">
        <f t="shared" si="307"/>
        <v>0</v>
      </c>
      <c r="W332" s="2980">
        <f>W254+W260+W266+W272+W278+W284+W290+W296+W302+W308+W314+W320+W326</f>
        <v>0</v>
      </c>
      <c r="X332" s="3057">
        <f t="shared" ref="X332:AN332" si="313">X254+X260+X266+X272+X278+X284+X290+X296+X302+X308+X314+X320+X326</f>
        <v>0</v>
      </c>
      <c r="Y332" s="2980">
        <f t="shared" si="313"/>
        <v>0</v>
      </c>
      <c r="Z332" s="3057">
        <f t="shared" si="313"/>
        <v>0</v>
      </c>
      <c r="AA332" s="2980">
        <f t="shared" si="313"/>
        <v>0</v>
      </c>
      <c r="AB332" s="3057">
        <f t="shared" si="313"/>
        <v>0</v>
      </c>
      <c r="AC332" s="2980">
        <f t="shared" si="313"/>
        <v>0</v>
      </c>
      <c r="AD332" s="3057">
        <f t="shared" si="313"/>
        <v>0</v>
      </c>
      <c r="AE332" s="2980">
        <f t="shared" si="313"/>
        <v>0</v>
      </c>
      <c r="AF332" s="3057">
        <f t="shared" si="313"/>
        <v>0</v>
      </c>
      <c r="AG332" s="2980">
        <f t="shared" si="313"/>
        <v>0</v>
      </c>
      <c r="AH332" s="3057">
        <f t="shared" si="313"/>
        <v>0</v>
      </c>
      <c r="AI332" s="2980">
        <f t="shared" si="313"/>
        <v>0</v>
      </c>
      <c r="AJ332" s="3057">
        <f t="shared" si="313"/>
        <v>0</v>
      </c>
      <c r="AK332" s="2980">
        <f t="shared" si="313"/>
        <v>0</v>
      </c>
      <c r="AL332" s="3058">
        <f t="shared" si="313"/>
        <v>0</v>
      </c>
      <c r="AM332" s="3057">
        <f t="shared" si="313"/>
        <v>0</v>
      </c>
      <c r="AN332" s="3057">
        <f t="shared" si="313"/>
        <v>0</v>
      </c>
      <c r="AO332" s="3059"/>
      <c r="AP332" s="3060"/>
      <c r="AQ332" s="1188">
        <f t="shared" si="309"/>
        <v>0</v>
      </c>
      <c r="AR332" s="1188">
        <f t="shared" si="309"/>
        <v>0</v>
      </c>
      <c r="AS332" s="3061">
        <f>SUM(AS278+ AS266)</f>
        <v>0</v>
      </c>
      <c r="AT332" s="2980">
        <f t="shared" si="310"/>
        <v>0</v>
      </c>
      <c r="AU332" s="3062">
        <f t="shared" si="310"/>
        <v>0</v>
      </c>
      <c r="AV332" s="2646"/>
      <c r="AW332" s="2980">
        <f t="shared" si="310"/>
        <v>0</v>
      </c>
      <c r="AX332" s="3062">
        <f t="shared" si="310"/>
        <v>0</v>
      </c>
    </row>
    <row r="333" spans="1:104">
      <c r="A333" s="8500"/>
      <c r="B333" s="8434" t="s">
        <v>1878</v>
      </c>
      <c r="C333" s="8434"/>
      <c r="D333" s="3013">
        <f t="shared" si="311"/>
        <v>0</v>
      </c>
      <c r="E333" s="798">
        <f t="shared" si="312"/>
        <v>0</v>
      </c>
      <c r="F333" s="761">
        <f t="shared" si="312"/>
        <v>0</v>
      </c>
      <c r="G333" s="2980">
        <f>G255+G267+G273+G279+G285+G315+G321+G327</f>
        <v>0</v>
      </c>
      <c r="H333" s="3057">
        <f t="shared" si="306"/>
        <v>0</v>
      </c>
      <c r="I333" s="2980">
        <f t="shared" si="306"/>
        <v>0</v>
      </c>
      <c r="J333" s="3057">
        <f t="shared" si="306"/>
        <v>0</v>
      </c>
      <c r="K333" s="2980">
        <f t="shared" si="306"/>
        <v>0</v>
      </c>
      <c r="L333" s="3057">
        <f t="shared" si="306"/>
        <v>0</v>
      </c>
      <c r="M333" s="2980">
        <f t="shared" si="306"/>
        <v>0</v>
      </c>
      <c r="N333" s="3057">
        <f t="shared" si="306"/>
        <v>0</v>
      </c>
      <c r="O333" s="3013">
        <f t="shared" si="307"/>
        <v>0</v>
      </c>
      <c r="P333" s="2920">
        <f t="shared" si="307"/>
        <v>0</v>
      </c>
      <c r="Q333" s="3013">
        <f t="shared" si="307"/>
        <v>0</v>
      </c>
      <c r="R333" s="2920">
        <f t="shared" si="307"/>
        <v>0</v>
      </c>
      <c r="S333" s="3013">
        <f t="shared" si="307"/>
        <v>0</v>
      </c>
      <c r="T333" s="2920">
        <f t="shared" si="307"/>
        <v>0</v>
      </c>
      <c r="U333" s="3013">
        <f t="shared" si="307"/>
        <v>0</v>
      </c>
      <c r="V333" s="2939">
        <f t="shared" si="307"/>
        <v>0</v>
      </c>
      <c r="W333" s="2980">
        <f>W255+W261+W267+W273+W279+W285+W291+W297+W303+W309+W315+W321+W327</f>
        <v>0</v>
      </c>
      <c r="X333" s="3057">
        <f t="shared" ref="X333:AN333" si="314">X255+X261+X267+X273+X279+X285+X291+X297+X303+X309+X315+X321+X327</f>
        <v>0</v>
      </c>
      <c r="Y333" s="2980">
        <f t="shared" si="314"/>
        <v>0</v>
      </c>
      <c r="Z333" s="3057">
        <f t="shared" si="314"/>
        <v>0</v>
      </c>
      <c r="AA333" s="2980">
        <f t="shared" si="314"/>
        <v>0</v>
      </c>
      <c r="AB333" s="3057">
        <f t="shared" si="314"/>
        <v>0</v>
      </c>
      <c r="AC333" s="2980">
        <f t="shared" si="314"/>
        <v>0</v>
      </c>
      <c r="AD333" s="3057">
        <f t="shared" si="314"/>
        <v>0</v>
      </c>
      <c r="AE333" s="2980">
        <f t="shared" si="314"/>
        <v>0</v>
      </c>
      <c r="AF333" s="3057">
        <f t="shared" si="314"/>
        <v>0</v>
      </c>
      <c r="AG333" s="2980">
        <f t="shared" si="314"/>
        <v>0</v>
      </c>
      <c r="AH333" s="3057">
        <f t="shared" si="314"/>
        <v>0</v>
      </c>
      <c r="AI333" s="2980">
        <f t="shared" si="314"/>
        <v>0</v>
      </c>
      <c r="AJ333" s="3057">
        <f t="shared" si="314"/>
        <v>0</v>
      </c>
      <c r="AK333" s="2980">
        <f t="shared" si="314"/>
        <v>0</v>
      </c>
      <c r="AL333" s="3058">
        <f t="shared" si="314"/>
        <v>0</v>
      </c>
      <c r="AM333" s="3057">
        <f t="shared" si="314"/>
        <v>0</v>
      </c>
      <c r="AN333" s="3057">
        <f t="shared" si="314"/>
        <v>0</v>
      </c>
      <c r="AO333" s="3059"/>
      <c r="AP333" s="3060"/>
      <c r="AQ333" s="2987"/>
      <c r="AR333" s="1188">
        <f>SUM(AR337+AR255+AR261+AR267+AR273+AR279+AR285+AR291+AR297+AR303+AR309+AR315+AR321+AR327)</f>
        <v>0</v>
      </c>
      <c r="AS333" s="3061">
        <f>SUM(AS267+AS279)</f>
        <v>0</v>
      </c>
      <c r="AT333" s="2980">
        <f t="shared" ref="AT333:AX333" si="315">SUM(AT255+AT261+AT267+AT273+AT279+AT285+AT291+AT297+AT303+AT309+AT315+AT321+AT327)</f>
        <v>0</v>
      </c>
      <c r="AU333" s="3062">
        <f t="shared" si="315"/>
        <v>0</v>
      </c>
      <c r="AV333" s="2646"/>
      <c r="AW333" s="2980">
        <f t="shared" si="315"/>
        <v>0</v>
      </c>
      <c r="AX333" s="3062">
        <f t="shared" si="315"/>
        <v>0</v>
      </c>
    </row>
    <row r="334" spans="1:104">
      <c r="A334" s="8500"/>
      <c r="B334" s="8430" t="s">
        <v>1879</v>
      </c>
      <c r="C334" s="8323"/>
      <c r="D334" s="3013">
        <f t="shared" si="311"/>
        <v>0</v>
      </c>
      <c r="E334" s="798">
        <f t="shared" si="312"/>
        <v>0</v>
      </c>
      <c r="F334" s="761">
        <f t="shared" si="312"/>
        <v>0</v>
      </c>
      <c r="G334" s="2980">
        <f>G256+G268+G274+G280+G286+G316+G322+G328</f>
        <v>0</v>
      </c>
      <c r="H334" s="3057">
        <f t="shared" si="306"/>
        <v>0</v>
      </c>
      <c r="I334" s="2980">
        <f t="shared" si="306"/>
        <v>0</v>
      </c>
      <c r="J334" s="3057">
        <f t="shared" si="306"/>
        <v>0</v>
      </c>
      <c r="K334" s="2980">
        <f t="shared" si="306"/>
        <v>0</v>
      </c>
      <c r="L334" s="3057">
        <f t="shared" si="306"/>
        <v>0</v>
      </c>
      <c r="M334" s="2980">
        <f t="shared" si="306"/>
        <v>0</v>
      </c>
      <c r="N334" s="3057">
        <f t="shared" si="306"/>
        <v>0</v>
      </c>
      <c r="O334" s="3013">
        <f>O256+O262+O268+O274+O280+O286+O298+O316+O322+O328</f>
        <v>0</v>
      </c>
      <c r="P334" s="2920">
        <f>P256+P262+P268+P274+P280+P286+P298+P316+P322+P328</f>
        <v>0</v>
      </c>
      <c r="Q334" s="3013">
        <f t="shared" si="307"/>
        <v>0</v>
      </c>
      <c r="R334" s="2920">
        <f t="shared" si="307"/>
        <v>0</v>
      </c>
      <c r="S334" s="3013">
        <f t="shared" si="307"/>
        <v>0</v>
      </c>
      <c r="T334" s="2920">
        <f t="shared" si="307"/>
        <v>0</v>
      </c>
      <c r="U334" s="3013">
        <f t="shared" si="307"/>
        <v>0</v>
      </c>
      <c r="V334" s="2939">
        <f t="shared" si="307"/>
        <v>0</v>
      </c>
      <c r="W334" s="2980">
        <f>W256+W262+W268+W274+W280+W286+W292+W298+W304+W310+W316+W322+W328</f>
        <v>0</v>
      </c>
      <c r="X334" s="3057">
        <f t="shared" ref="X334:AN334" si="316">X256+X262+X268+X274+X280+X286+X292+X298+X304+X310+X316+X322+X328</f>
        <v>0</v>
      </c>
      <c r="Y334" s="2980">
        <f t="shared" si="316"/>
        <v>0</v>
      </c>
      <c r="Z334" s="3057">
        <f t="shared" si="316"/>
        <v>0</v>
      </c>
      <c r="AA334" s="2980">
        <f t="shared" si="316"/>
        <v>0</v>
      </c>
      <c r="AB334" s="3057">
        <f t="shared" si="316"/>
        <v>0</v>
      </c>
      <c r="AC334" s="2980">
        <f t="shared" si="316"/>
        <v>0</v>
      </c>
      <c r="AD334" s="3057">
        <f t="shared" si="316"/>
        <v>0</v>
      </c>
      <c r="AE334" s="2980">
        <f t="shared" si="316"/>
        <v>0</v>
      </c>
      <c r="AF334" s="3057">
        <f t="shared" si="316"/>
        <v>0</v>
      </c>
      <c r="AG334" s="2980">
        <f t="shared" si="316"/>
        <v>0</v>
      </c>
      <c r="AH334" s="3057">
        <f t="shared" si="316"/>
        <v>0</v>
      </c>
      <c r="AI334" s="2980">
        <f t="shared" si="316"/>
        <v>0</v>
      </c>
      <c r="AJ334" s="3057">
        <f t="shared" si="316"/>
        <v>0</v>
      </c>
      <c r="AK334" s="2980">
        <f t="shared" si="316"/>
        <v>0</v>
      </c>
      <c r="AL334" s="3058">
        <f t="shared" si="316"/>
        <v>0</v>
      </c>
      <c r="AM334" s="3057">
        <f t="shared" si="316"/>
        <v>0</v>
      </c>
      <c r="AN334" s="3057">
        <f t="shared" si="316"/>
        <v>0</v>
      </c>
      <c r="AO334" s="3059"/>
      <c r="AP334" s="3060"/>
      <c r="AQ334" s="2987"/>
      <c r="AR334" s="1188">
        <f>AR256+AR262+AR268+AR274+AR280+AR286+AR292+AR298+AR304+AR310+AR316+AR322+AR328</f>
        <v>0</v>
      </c>
      <c r="AS334" s="3061">
        <f>SUM(AS269+AS281)</f>
        <v>0</v>
      </c>
      <c r="AT334" s="2980">
        <f t="shared" ref="AT334:AX334" si="317">AT256+AT262+AT268+AT274+AT280+AT286+AT292+AT298+AT304+AT310+AT316+AT322+AT328</f>
        <v>0</v>
      </c>
      <c r="AU334" s="3062">
        <f t="shared" si="317"/>
        <v>0</v>
      </c>
      <c r="AV334" s="3062">
        <f>AV256+AV262+AV268+AV274+AV280+AV286+AV292+AV298+AV304+AV310+AV316+AV322+AV328</f>
        <v>0</v>
      </c>
      <c r="AW334" s="2980">
        <f t="shared" si="317"/>
        <v>0</v>
      </c>
      <c r="AX334" s="3062">
        <f t="shared" si="317"/>
        <v>0</v>
      </c>
    </row>
    <row r="335" spans="1:104">
      <c r="A335" s="8500"/>
      <c r="B335" s="8430" t="s">
        <v>1880</v>
      </c>
      <c r="C335" s="8323"/>
      <c r="D335" s="3013">
        <f t="shared" si="311"/>
        <v>0</v>
      </c>
      <c r="E335" s="798">
        <f t="shared" si="312"/>
        <v>0</v>
      </c>
      <c r="F335" s="761">
        <f t="shared" si="312"/>
        <v>0</v>
      </c>
      <c r="G335" s="2980">
        <f>G257+G269+G275+G281+G287+G317+G323+G329</f>
        <v>0</v>
      </c>
      <c r="H335" s="3057">
        <f t="shared" si="306"/>
        <v>0</v>
      </c>
      <c r="I335" s="2980">
        <f t="shared" si="306"/>
        <v>0</v>
      </c>
      <c r="J335" s="3057">
        <f t="shared" si="306"/>
        <v>0</v>
      </c>
      <c r="K335" s="2980">
        <f t="shared" si="306"/>
        <v>0</v>
      </c>
      <c r="L335" s="3057">
        <f t="shared" si="306"/>
        <v>0</v>
      </c>
      <c r="M335" s="2980">
        <f t="shared" si="306"/>
        <v>0</v>
      </c>
      <c r="N335" s="3057">
        <f t="shared" si="306"/>
        <v>0</v>
      </c>
      <c r="O335" s="3013">
        <f>O257+O263+O269+O275+O281+O287+O299+O317+O323+O329</f>
        <v>0</v>
      </c>
      <c r="P335" s="2920">
        <f t="shared" si="307"/>
        <v>0</v>
      </c>
      <c r="Q335" s="3013">
        <f t="shared" si="307"/>
        <v>0</v>
      </c>
      <c r="R335" s="2920">
        <f t="shared" si="307"/>
        <v>0</v>
      </c>
      <c r="S335" s="3013">
        <f t="shared" si="307"/>
        <v>0</v>
      </c>
      <c r="T335" s="2920">
        <f t="shared" si="307"/>
        <v>0</v>
      </c>
      <c r="U335" s="3013">
        <f t="shared" si="307"/>
        <v>0</v>
      </c>
      <c r="V335" s="2939">
        <f t="shared" si="307"/>
        <v>0</v>
      </c>
      <c r="W335" s="2980">
        <f>W257+W263+W269+W275+W281+W287+W293+W299+W305+W311+W317+W323+W329</f>
        <v>0</v>
      </c>
      <c r="X335" s="3057">
        <f t="shared" ref="X335:AN335" si="318">X257+X263+X269+X275+X281+X287+X293+X299+X305+X311+X317+X323+X329</f>
        <v>0</v>
      </c>
      <c r="Y335" s="2980">
        <f t="shared" si="318"/>
        <v>0</v>
      </c>
      <c r="Z335" s="3057">
        <f t="shared" si="318"/>
        <v>0</v>
      </c>
      <c r="AA335" s="2980">
        <f t="shared" si="318"/>
        <v>0</v>
      </c>
      <c r="AB335" s="3057">
        <f t="shared" si="318"/>
        <v>0</v>
      </c>
      <c r="AC335" s="2980">
        <f t="shared" si="318"/>
        <v>0</v>
      </c>
      <c r="AD335" s="3057">
        <f t="shared" si="318"/>
        <v>0</v>
      </c>
      <c r="AE335" s="2980">
        <f t="shared" si="318"/>
        <v>0</v>
      </c>
      <c r="AF335" s="3057">
        <f t="shared" si="318"/>
        <v>0</v>
      </c>
      <c r="AG335" s="2980">
        <f t="shared" si="318"/>
        <v>0</v>
      </c>
      <c r="AH335" s="3057">
        <f t="shared" si="318"/>
        <v>0</v>
      </c>
      <c r="AI335" s="2980">
        <f t="shared" si="318"/>
        <v>0</v>
      </c>
      <c r="AJ335" s="3057">
        <f t="shared" si="318"/>
        <v>0</v>
      </c>
      <c r="AK335" s="2980">
        <f t="shared" si="318"/>
        <v>0</v>
      </c>
      <c r="AL335" s="3058">
        <f t="shared" si="318"/>
        <v>0</v>
      </c>
      <c r="AM335" s="3057">
        <f t="shared" si="318"/>
        <v>0</v>
      </c>
      <c r="AN335" s="3057">
        <f t="shared" si="318"/>
        <v>0</v>
      </c>
      <c r="AO335" s="3059"/>
      <c r="AP335" s="3060"/>
      <c r="AQ335" s="365"/>
      <c r="AR335" s="1188">
        <f>SUM(AR257+AR263+AR269+AR275+AR281+AR287+AR305+AR299+AR293+AR311+AR317+AR323+AR329)</f>
        <v>0</v>
      </c>
      <c r="AS335" s="3061">
        <f>SUM(AS257+AS263+AS269+AS275+AS281+AS287+AS305+AS299+AS293+AS311+AS317+AS323+AS329)</f>
        <v>0</v>
      </c>
      <c r="AT335" s="2980">
        <f t="shared" ref="AT335:AX335" si="319">SUM(AT257+AT263+AT269+AT275+AT281+AT287+AT305+AT299+AT293+AT311+AT317+AT323+AT329)</f>
        <v>0</v>
      </c>
      <c r="AU335" s="3062">
        <f t="shared" si="319"/>
        <v>0</v>
      </c>
      <c r="AV335" s="2646"/>
      <c r="AW335" s="2980">
        <f t="shared" si="319"/>
        <v>0</v>
      </c>
      <c r="AX335" s="3062">
        <f t="shared" si="319"/>
        <v>0</v>
      </c>
    </row>
    <row r="336" spans="1:104">
      <c r="A336" s="8501"/>
      <c r="B336" s="8431" t="s">
        <v>1881</v>
      </c>
      <c r="C336" s="8431"/>
      <c r="D336" s="2950">
        <f t="shared" si="311"/>
        <v>0</v>
      </c>
      <c r="E336" s="368">
        <f t="shared" si="312"/>
        <v>0</v>
      </c>
      <c r="F336" s="369">
        <f t="shared" si="312"/>
        <v>0</v>
      </c>
      <c r="G336" s="1193">
        <f>G276+G282+G288+G318+G324+G330</f>
        <v>0</v>
      </c>
      <c r="H336" s="1194">
        <f>H276+H282+H288+H318+H324+H330</f>
        <v>0</v>
      </c>
      <c r="I336" s="1193">
        <f>I258+I270+I276+I282+I288+I318+I324+I330</f>
        <v>0</v>
      </c>
      <c r="J336" s="1194">
        <f t="shared" ref="J336:N336" si="320">J258+J270+J276+J282+J288+J318+J324+J330</f>
        <v>0</v>
      </c>
      <c r="K336" s="1193">
        <f t="shared" si="320"/>
        <v>0</v>
      </c>
      <c r="L336" s="1194">
        <f t="shared" si="320"/>
        <v>0</v>
      </c>
      <c r="M336" s="1193">
        <f t="shared" si="320"/>
        <v>0</v>
      </c>
      <c r="N336" s="1194">
        <f t="shared" si="320"/>
        <v>0</v>
      </c>
      <c r="O336" s="2950">
        <f>O258+O270+O264+O276+O282+O288+O300+O318+O324+O330</f>
        <v>0</v>
      </c>
      <c r="P336" s="2903">
        <f>P258+P264+P270+P276+P282+P288+P300+P318+P324+P330</f>
        <v>0</v>
      </c>
      <c r="Q336" s="2950">
        <f>Q258+Q264+Q270+Q276+Q282+Q288+Q300+Q318+Q324+Q330</f>
        <v>0</v>
      </c>
      <c r="R336" s="2903">
        <f>R258++R264+R270+R276+R282+R288+R300+R318+R324+R330</f>
        <v>0</v>
      </c>
      <c r="S336" s="2950">
        <f>S258+ S264+S270+S276+S282+S288+S300+S318+S324+S330</f>
        <v>0</v>
      </c>
      <c r="T336" s="2903">
        <f>T258+T264+T270+T276+T282+T288+T300+T318+T324+T330</f>
        <v>0</v>
      </c>
      <c r="U336" s="2950">
        <f>U258+ U264+U270+U276+U282+U288+U300+U318+U324+U330</f>
        <v>0</v>
      </c>
      <c r="V336" s="2903">
        <f>V258+V264+V270+V276+V282+V288+V300+V318+V324+V330</f>
        <v>0</v>
      </c>
      <c r="W336" s="3821">
        <f>W258+ W264+W270+W276+W282+ W288+W294+ +W300+ W306+ W312+W318+W324+W330</f>
        <v>0</v>
      </c>
      <c r="X336" s="2938">
        <f>X258+ X264+X270+X276+X282+ X288+X294+ +X300+ X306+ X312+X318+X324+X330</f>
        <v>0</v>
      </c>
      <c r="Y336" s="3821">
        <f>Y258+ Y264+Y270+Y276+Y282+ Y288+Y294+ +Y300+ Y306+ Y312+Y318+Y324+Y330</f>
        <v>0</v>
      </c>
      <c r="Z336" s="2938">
        <f>Z258+ Z264+Z270+Z276+Z282+ Z288+Z294+ +Z300+ Z306+ Z312+Z318+Z324+Z330</f>
        <v>0</v>
      </c>
      <c r="AA336" s="1193">
        <f t="shared" ref="AA336:AN336" si="321">AA258+AA264+AA270+AA276+AA282+AA288+AA294+AA306+AA312+AA300+AA318+AA324+AA330</f>
        <v>0</v>
      </c>
      <c r="AB336" s="1194">
        <f t="shared" si="321"/>
        <v>0</v>
      </c>
      <c r="AC336" s="1193">
        <f t="shared" si="321"/>
        <v>0</v>
      </c>
      <c r="AD336" s="1194">
        <f t="shared" si="321"/>
        <v>0</v>
      </c>
      <c r="AE336" s="1193">
        <f t="shared" si="321"/>
        <v>0</v>
      </c>
      <c r="AF336" s="1194">
        <f t="shared" si="321"/>
        <v>0</v>
      </c>
      <c r="AG336" s="1193">
        <f t="shared" si="321"/>
        <v>0</v>
      </c>
      <c r="AH336" s="1194">
        <f t="shared" si="321"/>
        <v>0</v>
      </c>
      <c r="AI336" s="1193">
        <f t="shared" si="321"/>
        <v>0</v>
      </c>
      <c r="AJ336" s="1194">
        <f t="shared" si="321"/>
        <v>0</v>
      </c>
      <c r="AK336" s="1193">
        <f t="shared" si="321"/>
        <v>0</v>
      </c>
      <c r="AL336" s="3064">
        <f t="shared" si="321"/>
        <v>0</v>
      </c>
      <c r="AM336" s="1194">
        <f t="shared" si="321"/>
        <v>0</v>
      </c>
      <c r="AN336" s="1194">
        <f t="shared" si="321"/>
        <v>0</v>
      </c>
      <c r="AO336" s="3065"/>
      <c r="AP336" s="3066"/>
      <c r="AQ336" s="2994"/>
      <c r="AR336" s="1194">
        <f>SUM(AR258+AR264+AR270+AR276+AR282+AR288+AR294+AR300+AR306+AR312+AR318+AR324+AR330)</f>
        <v>0</v>
      </c>
      <c r="AS336" s="3067">
        <f>SUM(AS270+AS282)</f>
        <v>0</v>
      </c>
      <c r="AT336" s="1193">
        <f t="shared" ref="AT336:AX336" si="322">SUM(AT258+AT264+AT270+AT276+AT282+AT288+AT294+AT300+AT306+AT312+AT318+AT324+AT330)</f>
        <v>0</v>
      </c>
      <c r="AU336" s="1194">
        <f t="shared" si="322"/>
        <v>0</v>
      </c>
      <c r="AV336" s="3066"/>
      <c r="AW336" s="1193">
        <f t="shared" si="322"/>
        <v>0</v>
      </c>
      <c r="AX336" s="2938">
        <f t="shared" si="322"/>
        <v>0</v>
      </c>
    </row>
    <row r="337" spans="1:94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>
      <c r="A338" s="8300" t="s">
        <v>1634</v>
      </c>
      <c r="B338" s="7841"/>
      <c r="C338" s="7760"/>
      <c r="D338" s="8481" t="s">
        <v>77</v>
      </c>
      <c r="E338" s="8482"/>
      <c r="F338" s="8112"/>
      <c r="G338" s="8276" t="s">
        <v>101</v>
      </c>
      <c r="H338" s="8277"/>
      <c r="I338" s="8277"/>
      <c r="J338" s="8277"/>
      <c r="K338" s="8277"/>
      <c r="L338" s="8277"/>
      <c r="M338" s="8277"/>
      <c r="N338" s="8277"/>
      <c r="O338" s="8277"/>
      <c r="P338" s="8277"/>
      <c r="Q338" s="8277"/>
      <c r="R338" s="8277"/>
      <c r="S338" s="8277"/>
      <c r="T338" s="8277"/>
      <c r="U338" s="8277"/>
      <c r="V338" s="8277"/>
      <c r="W338" s="8277"/>
      <c r="X338" s="8277"/>
      <c r="Y338" s="8277"/>
      <c r="Z338" s="8277"/>
      <c r="AA338" s="8277"/>
      <c r="AB338" s="8277"/>
      <c r="AC338" s="8277"/>
      <c r="AD338" s="8277"/>
      <c r="AE338" s="8277"/>
      <c r="AF338" s="8277"/>
      <c r="AG338" s="8277"/>
      <c r="AH338" s="8277"/>
      <c r="AI338" s="8277"/>
      <c r="AJ338" s="8277"/>
      <c r="AK338" s="8277"/>
      <c r="AL338" s="8277"/>
      <c r="AM338" s="8277"/>
      <c r="AN338" s="8277"/>
      <c r="AO338" s="8277"/>
      <c r="AP338" s="8419"/>
      <c r="AQ338" s="7733" t="s">
        <v>1890</v>
      </c>
      <c r="AR338" s="7240" t="s">
        <v>1891</v>
      </c>
    </row>
    <row r="339" spans="1:94">
      <c r="A339" s="8074"/>
      <c r="B339" s="8275"/>
      <c r="C339" s="8075"/>
      <c r="D339" s="8483"/>
      <c r="E339" s="8113"/>
      <c r="F339" s="8114"/>
      <c r="G339" s="8486" t="s">
        <v>479</v>
      </c>
      <c r="H339" s="8286"/>
      <c r="I339" s="8276" t="s">
        <v>385</v>
      </c>
      <c r="J339" s="8287"/>
      <c r="K339" s="8276" t="s">
        <v>386</v>
      </c>
      <c r="L339" s="8287"/>
      <c r="M339" s="8276" t="s">
        <v>1619</v>
      </c>
      <c r="N339" s="8287"/>
      <c r="O339" s="8276" t="s">
        <v>388</v>
      </c>
      <c r="P339" s="8287"/>
      <c r="Q339" s="8276" t="s">
        <v>389</v>
      </c>
      <c r="R339" s="8287"/>
      <c r="S339" s="8276" t="s">
        <v>390</v>
      </c>
      <c r="T339" s="8287"/>
      <c r="U339" s="8276" t="s">
        <v>391</v>
      </c>
      <c r="V339" s="8287"/>
      <c r="W339" s="8276" t="s">
        <v>1620</v>
      </c>
      <c r="X339" s="8287"/>
      <c r="Y339" s="8276" t="s">
        <v>308</v>
      </c>
      <c r="Z339" s="8289"/>
      <c r="AA339" s="8276" t="s">
        <v>309</v>
      </c>
      <c r="AB339" s="8289"/>
      <c r="AC339" s="8276" t="s">
        <v>1866</v>
      </c>
      <c r="AD339" s="8289"/>
      <c r="AE339" s="8276" t="s">
        <v>1867</v>
      </c>
      <c r="AF339" s="8289"/>
      <c r="AG339" s="8276" t="s">
        <v>1868</v>
      </c>
      <c r="AH339" s="8289"/>
      <c r="AI339" s="8276" t="s">
        <v>1869</v>
      </c>
      <c r="AJ339" s="8289"/>
      <c r="AK339" s="8276" t="s">
        <v>1625</v>
      </c>
      <c r="AL339" s="8289"/>
      <c r="AM339" s="8276" t="s">
        <v>1626</v>
      </c>
      <c r="AN339" s="8289"/>
      <c r="AO339" s="8276" t="s">
        <v>950</v>
      </c>
      <c r="AP339" s="8429"/>
      <c r="AQ339" s="7660"/>
      <c r="AR339" s="7663"/>
    </row>
    <row r="340" spans="1:94">
      <c r="A340" s="8301"/>
      <c r="B340" s="7983"/>
      <c r="C340" s="8076"/>
      <c r="D340" s="2686" t="s">
        <v>79</v>
      </c>
      <c r="E340" s="2705" t="s">
        <v>58</v>
      </c>
      <c r="F340" s="2445" t="s">
        <v>59</v>
      </c>
      <c r="G340" s="2670" t="s">
        <v>58</v>
      </c>
      <c r="H340" s="2669" t="s">
        <v>59</v>
      </c>
      <c r="I340" s="2688" t="s">
        <v>58</v>
      </c>
      <c r="J340" s="2669" t="s">
        <v>59</v>
      </c>
      <c r="K340" s="2688" t="s">
        <v>58</v>
      </c>
      <c r="L340" s="2669" t="s">
        <v>59</v>
      </c>
      <c r="M340" s="2688" t="s">
        <v>58</v>
      </c>
      <c r="N340" s="2669" t="s">
        <v>59</v>
      </c>
      <c r="O340" s="2688" t="s">
        <v>58</v>
      </c>
      <c r="P340" s="2669" t="s">
        <v>59</v>
      </c>
      <c r="Q340" s="2688" t="s">
        <v>58</v>
      </c>
      <c r="R340" s="2669" t="s">
        <v>59</v>
      </c>
      <c r="S340" s="2688" t="s">
        <v>58</v>
      </c>
      <c r="T340" s="2669" t="s">
        <v>59</v>
      </c>
      <c r="U340" s="2688" t="s">
        <v>58</v>
      </c>
      <c r="V340" s="2669" t="s">
        <v>59</v>
      </c>
      <c r="W340" s="2688" t="s">
        <v>58</v>
      </c>
      <c r="X340" s="2669" t="s">
        <v>59</v>
      </c>
      <c r="Y340" s="2688" t="s">
        <v>58</v>
      </c>
      <c r="Z340" s="2669" t="s">
        <v>59</v>
      </c>
      <c r="AA340" s="2688" t="s">
        <v>58</v>
      </c>
      <c r="AB340" s="2669" t="s">
        <v>59</v>
      </c>
      <c r="AC340" s="2688" t="s">
        <v>58</v>
      </c>
      <c r="AD340" s="2669" t="s">
        <v>59</v>
      </c>
      <c r="AE340" s="2688" t="s">
        <v>58</v>
      </c>
      <c r="AF340" s="2669" t="s">
        <v>59</v>
      </c>
      <c r="AG340" s="2688" t="s">
        <v>58</v>
      </c>
      <c r="AH340" s="2669" t="s">
        <v>59</v>
      </c>
      <c r="AI340" s="2688" t="s">
        <v>58</v>
      </c>
      <c r="AJ340" s="2669" t="s">
        <v>59</v>
      </c>
      <c r="AK340" s="2688" t="s">
        <v>58</v>
      </c>
      <c r="AL340" s="2669" t="s">
        <v>59</v>
      </c>
      <c r="AM340" s="2688" t="s">
        <v>58</v>
      </c>
      <c r="AN340" s="2669" t="s">
        <v>59</v>
      </c>
      <c r="AO340" s="2688" t="s">
        <v>58</v>
      </c>
      <c r="AP340" s="2864" t="s">
        <v>59</v>
      </c>
      <c r="AQ340" s="7661"/>
      <c r="AR340" s="7241"/>
    </row>
    <row r="341" spans="1:94">
      <c r="A341" s="8373" t="s">
        <v>1640</v>
      </c>
      <c r="B341" s="8432"/>
      <c r="C341" s="8374"/>
      <c r="D341" s="2273">
        <f>SUM(E341:F341)</f>
        <v>0</v>
      </c>
      <c r="E341" s="825">
        <f>SUM(G341+I341+K341+M341+O341+Q341+S341+U341+W341+Y341+AA341+AC341+AE341+AG341+AI341+AK341+AM341+AO341)</f>
        <v>0</v>
      </c>
      <c r="F341" s="2132">
        <f>SUM(H341+J341+L341+N341+P341+R341+T341+V341+X341+Z341+AB341+AD341+AF341+AH341+AJ341+AL341+AN341+AP341)</f>
        <v>0</v>
      </c>
      <c r="G341" s="2258"/>
      <c r="H341" s="2328"/>
      <c r="I341" s="2258"/>
      <c r="J341" s="2328"/>
      <c r="K341" s="2258"/>
      <c r="L341" s="2328"/>
      <c r="M341" s="2258"/>
      <c r="N341" s="2328"/>
      <c r="O341" s="2258"/>
      <c r="P341" s="2328"/>
      <c r="Q341" s="2258"/>
      <c r="R341" s="2328"/>
      <c r="S341" s="2258"/>
      <c r="T341" s="2328"/>
      <c r="U341" s="2258"/>
      <c r="V341" s="2328"/>
      <c r="W341" s="2258"/>
      <c r="X341" s="2328"/>
      <c r="Y341" s="2258"/>
      <c r="Z341" s="2328"/>
      <c r="AA341" s="2258"/>
      <c r="AB341" s="2328"/>
      <c r="AC341" s="2258"/>
      <c r="AD341" s="2328"/>
      <c r="AE341" s="2258"/>
      <c r="AF341" s="2328"/>
      <c r="AG341" s="2258"/>
      <c r="AH341" s="2328"/>
      <c r="AI341" s="2258"/>
      <c r="AJ341" s="2328"/>
      <c r="AK341" s="2258"/>
      <c r="AL341" s="2328"/>
      <c r="AM341" s="2258"/>
      <c r="AN341" s="2328"/>
      <c r="AO341" s="2258"/>
      <c r="AP341" s="1931"/>
      <c r="AQ341" s="5235"/>
      <c r="AR341" s="663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>
      <c r="A342" s="8498" t="s">
        <v>1892</v>
      </c>
      <c r="B342" s="8307"/>
      <c r="C342" s="7819"/>
      <c r="D342" s="3039">
        <f>SUM(E342:F342)</f>
        <v>0</v>
      </c>
      <c r="E342" s="2125">
        <f t="shared" ref="E342:F345" si="323">SUM(G342+I342+K342+M342+O342+Q342+S342+U342+W342+Y342+AA342+AC342+AE342+AG342+AI342+AK342+AM342+AO342)</f>
        <v>0</v>
      </c>
      <c r="F342" s="1460">
        <f t="shared" si="323"/>
        <v>0</v>
      </c>
      <c r="G342" s="3069"/>
      <c r="H342" s="3070"/>
      <c r="I342" s="3069"/>
      <c r="J342" s="3070"/>
      <c r="K342" s="3069"/>
      <c r="L342" s="3070"/>
      <c r="M342" s="3069"/>
      <c r="N342" s="3070"/>
      <c r="O342" s="3069"/>
      <c r="P342" s="3070"/>
      <c r="Q342" s="3069"/>
      <c r="R342" s="3070"/>
      <c r="S342" s="3069"/>
      <c r="T342" s="3070"/>
      <c r="U342" s="3069"/>
      <c r="V342" s="3070"/>
      <c r="W342" s="3069"/>
      <c r="X342" s="3070"/>
      <c r="Y342" s="3069"/>
      <c r="Z342" s="3070"/>
      <c r="AA342" s="3069"/>
      <c r="AB342" s="3070"/>
      <c r="AC342" s="3069"/>
      <c r="AD342" s="3070"/>
      <c r="AE342" s="3069"/>
      <c r="AF342" s="3070"/>
      <c r="AG342" s="3069"/>
      <c r="AH342" s="3070"/>
      <c r="AI342" s="3069"/>
      <c r="AJ342" s="3070"/>
      <c r="AK342" s="3069"/>
      <c r="AL342" s="3070"/>
      <c r="AM342" s="3069"/>
      <c r="AN342" s="3070"/>
      <c r="AO342" s="3069"/>
      <c r="AP342" s="1920"/>
      <c r="AQ342" s="5203"/>
      <c r="AR342" s="3883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>
      <c r="A343" s="8498" t="s">
        <v>1893</v>
      </c>
      <c r="B343" s="8307"/>
      <c r="C343" s="7819"/>
      <c r="D343" s="3039">
        <f>SUM(E343:F343)</f>
        <v>0</v>
      </c>
      <c r="E343" s="2125">
        <f t="shared" si="323"/>
        <v>0</v>
      </c>
      <c r="F343" s="1460">
        <f t="shared" si="323"/>
        <v>0</v>
      </c>
      <c r="G343" s="3069"/>
      <c r="H343" s="3070"/>
      <c r="I343" s="3069"/>
      <c r="J343" s="3070"/>
      <c r="K343" s="3069"/>
      <c r="L343" s="3070"/>
      <c r="M343" s="3069"/>
      <c r="N343" s="3070"/>
      <c r="O343" s="3069"/>
      <c r="P343" s="3070"/>
      <c r="Q343" s="3069"/>
      <c r="R343" s="3070"/>
      <c r="S343" s="3069"/>
      <c r="T343" s="3070"/>
      <c r="U343" s="3069"/>
      <c r="V343" s="3070"/>
      <c r="W343" s="3069"/>
      <c r="X343" s="3070"/>
      <c r="Y343" s="3069"/>
      <c r="Z343" s="3070"/>
      <c r="AA343" s="3069"/>
      <c r="AB343" s="3070"/>
      <c r="AC343" s="3069"/>
      <c r="AD343" s="3070"/>
      <c r="AE343" s="3069"/>
      <c r="AF343" s="3070"/>
      <c r="AG343" s="3069"/>
      <c r="AH343" s="3070"/>
      <c r="AI343" s="3069"/>
      <c r="AJ343" s="3070"/>
      <c r="AK343" s="3069"/>
      <c r="AL343" s="3070"/>
      <c r="AM343" s="3069"/>
      <c r="AN343" s="3070"/>
      <c r="AO343" s="3069"/>
      <c r="AP343" s="1920"/>
      <c r="AQ343" s="5203"/>
      <c r="AR343" s="3883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>
      <c r="A344" s="8430" t="s">
        <v>1894</v>
      </c>
      <c r="B344" s="8322"/>
      <c r="C344" s="8323"/>
      <c r="D344" s="3039">
        <f>SUM(E344:F344)</f>
        <v>0</v>
      </c>
      <c r="E344" s="2125">
        <f t="shared" si="323"/>
        <v>0</v>
      </c>
      <c r="F344" s="1460">
        <f t="shared" si="323"/>
        <v>0</v>
      </c>
      <c r="G344" s="3069"/>
      <c r="H344" s="3070"/>
      <c r="I344" s="3069"/>
      <c r="J344" s="3070"/>
      <c r="K344" s="3069"/>
      <c r="L344" s="3070"/>
      <c r="M344" s="3069"/>
      <c r="N344" s="3070"/>
      <c r="O344" s="3069"/>
      <c r="P344" s="3070"/>
      <c r="Q344" s="3069"/>
      <c r="R344" s="3070"/>
      <c r="S344" s="3069"/>
      <c r="T344" s="3070"/>
      <c r="U344" s="3069"/>
      <c r="V344" s="3070"/>
      <c r="W344" s="3069"/>
      <c r="X344" s="3070"/>
      <c r="Y344" s="3069"/>
      <c r="Z344" s="3070"/>
      <c r="AA344" s="3069"/>
      <c r="AB344" s="3070"/>
      <c r="AC344" s="3069"/>
      <c r="AD344" s="3070"/>
      <c r="AE344" s="3069"/>
      <c r="AF344" s="3070"/>
      <c r="AG344" s="3069"/>
      <c r="AH344" s="3070"/>
      <c r="AI344" s="3069"/>
      <c r="AJ344" s="3070"/>
      <c r="AK344" s="3069"/>
      <c r="AL344" s="3070"/>
      <c r="AM344" s="3069"/>
      <c r="AN344" s="3070"/>
      <c r="AO344" s="3069"/>
      <c r="AP344" s="1920"/>
      <c r="AQ344" s="5236"/>
      <c r="AR344" s="1220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>
      <c r="A345" s="7708" t="s">
        <v>1895</v>
      </c>
      <c r="B345" s="8499"/>
      <c r="C345" s="7709"/>
      <c r="D345" s="1243">
        <f>SUM(E345:F345)</f>
        <v>0</v>
      </c>
      <c r="E345" s="1349">
        <f t="shared" si="323"/>
        <v>0</v>
      </c>
      <c r="F345" s="1336">
        <f t="shared" si="323"/>
        <v>0</v>
      </c>
      <c r="G345" s="1184"/>
      <c r="H345" s="1110"/>
      <c r="I345" s="1184"/>
      <c r="J345" s="1110"/>
      <c r="K345" s="1184"/>
      <c r="L345" s="1110"/>
      <c r="M345" s="1184"/>
      <c r="N345" s="1110"/>
      <c r="O345" s="1184"/>
      <c r="P345" s="1110"/>
      <c r="Q345" s="1184"/>
      <c r="R345" s="1110"/>
      <c r="S345" s="1184"/>
      <c r="T345" s="1110"/>
      <c r="U345" s="1184"/>
      <c r="V345" s="1110"/>
      <c r="W345" s="1184"/>
      <c r="X345" s="1110"/>
      <c r="Y345" s="1184"/>
      <c r="Z345" s="1110"/>
      <c r="AA345" s="1184"/>
      <c r="AB345" s="1110"/>
      <c r="AC345" s="1184"/>
      <c r="AD345" s="1110"/>
      <c r="AE345" s="1184"/>
      <c r="AF345" s="1110"/>
      <c r="AG345" s="1184"/>
      <c r="AH345" s="1110"/>
      <c r="AI345" s="1184"/>
      <c r="AJ345" s="1110"/>
      <c r="AK345" s="1184"/>
      <c r="AL345" s="1110"/>
      <c r="AM345" s="1184"/>
      <c r="AN345" s="1110"/>
      <c r="AO345" s="1184"/>
      <c r="AP345" s="1215"/>
      <c r="AQ345" s="5237"/>
      <c r="AR345" s="1214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>
      <c r="A346" s="9" t="s">
        <v>1896</v>
      </c>
      <c r="B346" s="3071"/>
      <c r="C346" s="3071"/>
      <c r="D346" s="3072"/>
      <c r="E346" s="370"/>
    </row>
    <row r="347" spans="1:94" ht="31.5">
      <c r="A347" s="8276" t="s">
        <v>1472</v>
      </c>
      <c r="B347" s="8287"/>
      <c r="C347" s="5234" t="s">
        <v>1897</v>
      </c>
      <c r="D347" s="5233" t="s">
        <v>1898</v>
      </c>
      <c r="E347" s="5233" t="s">
        <v>1899</v>
      </c>
    </row>
    <row r="348" spans="1:94">
      <c r="A348" s="8494" t="s">
        <v>1684</v>
      </c>
      <c r="B348" s="8495"/>
      <c r="C348" s="3774"/>
      <c r="D348" s="5177"/>
      <c r="E348" s="5177"/>
    </row>
    <row r="349" spans="1:94">
      <c r="A349" s="8490" t="s">
        <v>1900</v>
      </c>
      <c r="B349" s="8491"/>
      <c r="C349" s="3783"/>
      <c r="D349" s="3883"/>
      <c r="E349" s="3883"/>
    </row>
    <row r="350" spans="1:94">
      <c r="A350" s="8496" t="s">
        <v>1901</v>
      </c>
      <c r="B350" s="8497"/>
      <c r="C350" s="3783"/>
      <c r="D350" s="3883"/>
      <c r="E350" s="3883"/>
    </row>
    <row r="351" spans="1:94">
      <c r="A351" s="8490" t="s">
        <v>1689</v>
      </c>
      <c r="B351" s="8491"/>
      <c r="C351" s="3783"/>
      <c r="D351" s="3883"/>
      <c r="E351" s="3883"/>
    </row>
    <row r="352" spans="1:94">
      <c r="A352" s="8490" t="s">
        <v>1691</v>
      </c>
      <c r="B352" s="8491"/>
      <c r="C352" s="3783"/>
      <c r="D352" s="3883"/>
      <c r="E352" s="3883"/>
    </row>
    <row r="353" spans="1:5">
      <c r="A353" s="8490" t="s">
        <v>1902</v>
      </c>
      <c r="B353" s="8491"/>
      <c r="C353" s="3783"/>
      <c r="D353" s="3883"/>
      <c r="E353" s="3883"/>
    </row>
    <row r="354" spans="1:5">
      <c r="A354" s="8490" t="s">
        <v>1688</v>
      </c>
      <c r="B354" s="8491"/>
      <c r="C354" s="3783"/>
      <c r="D354" s="3883"/>
      <c r="E354" s="3883"/>
    </row>
    <row r="355" spans="1:5" ht="21" customHeight="1">
      <c r="A355" s="8492" t="s">
        <v>1903</v>
      </c>
      <c r="B355" s="8493"/>
      <c r="C355" s="3783"/>
      <c r="D355" s="3883"/>
      <c r="E355" s="3883"/>
    </row>
    <row r="356" spans="1:5">
      <c r="A356" s="8492" t="s">
        <v>1692</v>
      </c>
      <c r="B356" s="8493"/>
      <c r="C356" s="3783"/>
      <c r="D356" s="3883"/>
      <c r="E356" s="3883"/>
    </row>
    <row r="357" spans="1:5">
      <c r="A357" s="8492" t="s">
        <v>1693</v>
      </c>
      <c r="B357" s="8493"/>
      <c r="C357" s="3783"/>
      <c r="D357" s="3883"/>
      <c r="E357" s="3883"/>
    </row>
    <row r="358" spans="1:5">
      <c r="A358" s="8488" t="s">
        <v>1904</v>
      </c>
      <c r="B358" s="8489"/>
      <c r="C358" s="1186"/>
      <c r="D358" s="1214"/>
      <c r="E358" s="1214"/>
    </row>
    <row r="385" spans="1:2" ht="16.5" hidden="1" customHeight="1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>
      <formula1>0</formula1>
    </dataValidation>
    <dataValidation type="whole" operator="greaterThanOrEqual" allowBlank="1" showInputMessage="1" showErrorMessage="1" sqref="J71:N81 E71:H81 AA227:AX227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>
      <formula1>0</formula1>
    </dataValidation>
    <dataValidation type="whole" allowBlank="1" showInputMessage="1" showErrorMessage="1" sqref="AA202:AB208 Q105:X121 Y217:AB219 Y202:Z203 G128:X142 Y91:AX142 G105:P109 Q126:X126 G115:P120 G91:X103 AA222:AB226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>
      <formula1>0</formula1>
      <formula2>9.99999999999999E+39</formula2>
    </dataValidation>
    <dataValidation type="whole" allowBlank="1" showInputMessage="1" showErrorMessage="1" sqref="E182:E189 F195:F198">
      <formula1>0</formula1>
      <formula2>9.99999999999999E+34</formula2>
    </dataValidation>
    <dataValidation type="whole" allowBlank="1" showInputMessage="1" showErrorMessage="1" sqref="G202:X203 C348:E358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>
      <formula1>0</formula1>
      <formula2>9.99999999999999E+38</formula2>
    </dataValidation>
    <dataValidation type="whole" allowBlank="1" showInputMessage="1" showErrorMessage="1" sqref="AC232:AC235 K232:T235 AE232:AG237 AH232:AI235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EC311"/>
  <sheetViews>
    <sheetView showGridLines="0" zoomScaleNormal="100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>
      <c r="A1" s="25" t="s">
        <v>23</v>
      </c>
    </row>
    <row r="2" spans="1:133">
      <c r="A2" s="25" t="str">
        <f>CONCATENATE("COMUNA: ",NOMBRE!B2, " (",NOMBRE!C2,NOMBRE!D2,NOMBRE!E2,NOMBRE!F2,NOMBRE!G2,")")</f>
        <v>COMUNA: MAIPU ()</v>
      </c>
    </row>
    <row r="3" spans="1:133">
      <c r="A3" s="25" t="str">
        <f>CONCATENATE("ESTABLECIMIENTO/ESTRATEGIA: ", NOMBRE!B3, " (",NOMBRE!C3,NOMBRE!D3,NOMBRE!E3,NOMBRE!F3,NOMBRE!G3,NOMBRE!H3,")")</f>
        <v>ESTABLECIMIENTO/ESTRATEGIA: PADDS ()</v>
      </c>
    </row>
    <row r="4" spans="1:133">
      <c r="A4" s="25" t="str">
        <f>CONCATENATE("MES: ",NOMBRE!B6, " (",NOMBRE!C6,NOMBRE!D6,")")</f>
        <v>MES: MARZO (03)</v>
      </c>
    </row>
    <row r="5" spans="1:133">
      <c r="A5" s="25" t="str">
        <f>CONCATENATE("AÑO: ",NOMBRE!B7)</f>
        <v>AÑO: 2026</v>
      </c>
    </row>
    <row r="6" spans="1:133" s="226" customFormat="1" ht="18" customHeight="1">
      <c r="A6" s="7244" t="s">
        <v>1905</v>
      </c>
      <c r="B6" s="7244"/>
      <c r="C6" s="7244"/>
      <c r="D6" s="7244"/>
      <c r="E6" s="7244"/>
      <c r="F6" s="7244"/>
      <c r="G6" s="7244"/>
      <c r="H6" s="7244"/>
      <c r="I6" s="7244"/>
      <c r="J6" s="7244"/>
      <c r="K6" s="7244"/>
      <c r="L6" s="7244"/>
      <c r="M6" s="7244"/>
      <c r="N6" s="7244"/>
      <c r="O6" s="7244"/>
      <c r="P6" s="7244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>
      <c r="A10" s="8391" t="s">
        <v>1908</v>
      </c>
      <c r="B10" s="8300" t="s">
        <v>77</v>
      </c>
      <c r="C10" s="8502"/>
      <c r="D10" s="8503" t="s">
        <v>29</v>
      </c>
      <c r="E10" s="8504"/>
      <c r="F10" s="8504"/>
      <c r="G10" s="8504"/>
      <c r="H10" s="8504"/>
      <c r="I10" s="8504"/>
      <c r="J10" s="8504"/>
      <c r="K10" s="8504"/>
      <c r="L10" s="8504"/>
      <c r="M10" s="8504"/>
      <c r="N10" s="8504"/>
      <c r="O10" s="8504"/>
      <c r="P10" s="8504"/>
      <c r="Q10" s="8504"/>
      <c r="R10" s="8504"/>
      <c r="S10" s="8504"/>
      <c r="T10" s="8504"/>
      <c r="U10" s="8504"/>
      <c r="V10" s="8504"/>
      <c r="W10" s="8504"/>
      <c r="X10" s="8504"/>
      <c r="Y10" s="8504"/>
      <c r="Z10" s="8504"/>
      <c r="AA10" s="8504"/>
      <c r="AB10" s="8504"/>
      <c r="AC10" s="8504"/>
      <c r="AD10" s="8504"/>
      <c r="AE10" s="8504"/>
      <c r="AF10" s="8504"/>
      <c r="AG10" s="8504"/>
      <c r="AH10" s="8504"/>
      <c r="AI10" s="8504"/>
      <c r="AJ10" s="8504"/>
      <c r="AK10" s="8504"/>
      <c r="AL10" s="8504"/>
      <c r="AM10" s="8504"/>
      <c r="AN10" s="8504"/>
      <c r="AO10" s="8504"/>
      <c r="AP10" s="8504"/>
      <c r="AQ10" s="8505"/>
      <c r="AR10" s="8506" t="s">
        <v>1909</v>
      </c>
      <c r="AS10" s="8507"/>
      <c r="AT10" s="8508" t="s">
        <v>462</v>
      </c>
      <c r="AU10" s="8509"/>
      <c r="AV10" s="7733" t="s">
        <v>36</v>
      </c>
      <c r="AW10" s="8514" t="s">
        <v>37</v>
      </c>
    </row>
    <row r="11" spans="1:133">
      <c r="A11" s="7663"/>
      <c r="B11" s="8301"/>
      <c r="C11" s="8076"/>
      <c r="D11" s="8512" t="s">
        <v>1910</v>
      </c>
      <c r="E11" s="8506"/>
      <c r="F11" s="8512" t="s">
        <v>947</v>
      </c>
      <c r="G11" s="8506"/>
      <c r="H11" s="8512" t="s">
        <v>1911</v>
      </c>
      <c r="I11" s="8513"/>
      <c r="J11" s="8506" t="s">
        <v>949</v>
      </c>
      <c r="K11" s="8506"/>
      <c r="L11" s="8512" t="s">
        <v>331</v>
      </c>
      <c r="M11" s="8506"/>
      <c r="N11" s="8512" t="s">
        <v>94</v>
      </c>
      <c r="O11" s="8506"/>
      <c r="P11" s="8512" t="s">
        <v>44</v>
      </c>
      <c r="Q11" s="8506"/>
      <c r="R11" s="8512" t="s">
        <v>45</v>
      </c>
      <c r="S11" s="8506"/>
      <c r="T11" s="8512" t="s">
        <v>46</v>
      </c>
      <c r="U11" s="8513"/>
      <c r="V11" s="8512" t="s">
        <v>47</v>
      </c>
      <c r="W11" s="8513"/>
      <c r="X11" s="8512" t="s">
        <v>48</v>
      </c>
      <c r="Y11" s="8513"/>
      <c r="Z11" s="8512" t="s">
        <v>49</v>
      </c>
      <c r="AA11" s="8513"/>
      <c r="AB11" s="8512" t="s">
        <v>50</v>
      </c>
      <c r="AC11" s="8513"/>
      <c r="AD11" s="8512" t="s">
        <v>51</v>
      </c>
      <c r="AE11" s="8513"/>
      <c r="AF11" s="8512" t="s">
        <v>52</v>
      </c>
      <c r="AG11" s="8513"/>
      <c r="AH11" s="8512" t="s">
        <v>53</v>
      </c>
      <c r="AI11" s="8513"/>
      <c r="AJ11" s="8512" t="s">
        <v>54</v>
      </c>
      <c r="AK11" s="8513"/>
      <c r="AL11" s="8512" t="s">
        <v>55</v>
      </c>
      <c r="AM11" s="8513"/>
      <c r="AN11" s="8512" t="s">
        <v>56</v>
      </c>
      <c r="AO11" s="8513"/>
      <c r="AP11" s="8512" t="s">
        <v>57</v>
      </c>
      <c r="AQ11" s="8507"/>
      <c r="AR11" s="8455" t="s">
        <v>58</v>
      </c>
      <c r="AS11" s="8453" t="s">
        <v>59</v>
      </c>
      <c r="AT11" s="8510"/>
      <c r="AU11" s="8511"/>
      <c r="AV11" s="7660"/>
      <c r="AW11" s="7663"/>
    </row>
    <row r="12" spans="1:133">
      <c r="A12" s="7241"/>
      <c r="B12" s="3079" t="s">
        <v>1912</v>
      </c>
      <c r="C12" s="3076" t="s">
        <v>1913</v>
      </c>
      <c r="D12" s="3079" t="s">
        <v>1912</v>
      </c>
      <c r="E12" s="3080" t="s">
        <v>1913</v>
      </c>
      <c r="F12" s="3079" t="s">
        <v>1912</v>
      </c>
      <c r="G12" s="3080" t="s">
        <v>1913</v>
      </c>
      <c r="H12" s="3079" t="s">
        <v>1912</v>
      </c>
      <c r="I12" s="3081" t="s">
        <v>1913</v>
      </c>
      <c r="J12" s="3082" t="s">
        <v>1912</v>
      </c>
      <c r="K12" s="3080" t="s">
        <v>1913</v>
      </c>
      <c r="L12" s="3079" t="s">
        <v>1912</v>
      </c>
      <c r="M12" s="3081" t="s">
        <v>1913</v>
      </c>
      <c r="N12" s="3082" t="s">
        <v>1912</v>
      </c>
      <c r="O12" s="3080" t="s">
        <v>1913</v>
      </c>
      <c r="P12" s="3079" t="s">
        <v>1912</v>
      </c>
      <c r="Q12" s="3080" t="s">
        <v>1913</v>
      </c>
      <c r="R12" s="3079" t="s">
        <v>1912</v>
      </c>
      <c r="S12" s="3080" t="s">
        <v>1913</v>
      </c>
      <c r="T12" s="3079" t="s">
        <v>1912</v>
      </c>
      <c r="U12" s="3080" t="s">
        <v>1913</v>
      </c>
      <c r="V12" s="3079" t="s">
        <v>1912</v>
      </c>
      <c r="W12" s="3080" t="s">
        <v>1913</v>
      </c>
      <c r="X12" s="3079" t="s">
        <v>1912</v>
      </c>
      <c r="Y12" s="3080" t="s">
        <v>1913</v>
      </c>
      <c r="Z12" s="3079" t="s">
        <v>1912</v>
      </c>
      <c r="AA12" s="3080" t="s">
        <v>1913</v>
      </c>
      <c r="AB12" s="3079" t="s">
        <v>1912</v>
      </c>
      <c r="AC12" s="3080" t="s">
        <v>1913</v>
      </c>
      <c r="AD12" s="3079" t="s">
        <v>1912</v>
      </c>
      <c r="AE12" s="3080" t="s">
        <v>1913</v>
      </c>
      <c r="AF12" s="3079" t="s">
        <v>1912</v>
      </c>
      <c r="AG12" s="3080" t="s">
        <v>1913</v>
      </c>
      <c r="AH12" s="3079" t="s">
        <v>1912</v>
      </c>
      <c r="AI12" s="3080" t="s">
        <v>1913</v>
      </c>
      <c r="AJ12" s="3079" t="s">
        <v>1912</v>
      </c>
      <c r="AK12" s="3080" t="s">
        <v>1913</v>
      </c>
      <c r="AL12" s="3079" t="s">
        <v>1912</v>
      </c>
      <c r="AM12" s="3080" t="s">
        <v>1913</v>
      </c>
      <c r="AN12" s="3079" t="s">
        <v>1912</v>
      </c>
      <c r="AO12" s="3080" t="s">
        <v>1913</v>
      </c>
      <c r="AP12" s="3079" t="s">
        <v>1912</v>
      </c>
      <c r="AQ12" s="3083" t="s">
        <v>1913</v>
      </c>
      <c r="AR12" s="7988"/>
      <c r="AS12" s="7770"/>
      <c r="AT12" s="212" t="s">
        <v>467</v>
      </c>
      <c r="AU12" s="2498" t="s">
        <v>468</v>
      </c>
      <c r="AV12" s="7661"/>
      <c r="AW12" s="7664"/>
    </row>
    <row r="13" spans="1:133">
      <c r="A13" s="3084" t="s">
        <v>1914</v>
      </c>
      <c r="B13" s="3085">
        <f>+N13+P13+R13+T13+V13+X13+Z13+AB13+AD13+AF13+AH13+AJ13+AL13+AN13+AP13</f>
        <v>0</v>
      </c>
      <c r="C13" s="3086">
        <f>+O13+Q13+S13+U13+W13+Y13+AA13+AC13+AE13+AG13+AI13+AK13+AM13+AO13+AQ13</f>
        <v>0</v>
      </c>
      <c r="D13" s="3087"/>
      <c r="E13" s="741"/>
      <c r="F13" s="3087"/>
      <c r="G13" s="741"/>
      <c r="H13" s="3087"/>
      <c r="I13" s="741"/>
      <c r="J13" s="3087"/>
      <c r="K13" s="741"/>
      <c r="L13" s="3087"/>
      <c r="M13" s="742"/>
      <c r="N13" s="1443"/>
      <c r="O13" s="740"/>
      <c r="P13" s="1962"/>
      <c r="Q13" s="740"/>
      <c r="R13" s="1962"/>
      <c r="S13" s="740"/>
      <c r="T13" s="1962"/>
      <c r="U13" s="740"/>
      <c r="V13" s="1962"/>
      <c r="W13" s="740"/>
      <c r="X13" s="1962"/>
      <c r="Y13" s="740"/>
      <c r="Z13" s="1962"/>
      <c r="AA13" s="740"/>
      <c r="AB13" s="1962"/>
      <c r="AC13" s="740"/>
      <c r="AD13" s="1962"/>
      <c r="AE13" s="740"/>
      <c r="AF13" s="1962"/>
      <c r="AG13" s="740"/>
      <c r="AH13" s="1962"/>
      <c r="AI13" s="740"/>
      <c r="AJ13" s="1962"/>
      <c r="AK13" s="740"/>
      <c r="AL13" s="1962"/>
      <c r="AM13" s="740"/>
      <c r="AN13" s="1962"/>
      <c r="AO13" s="740"/>
      <c r="AP13" s="1962"/>
      <c r="AQ13" s="771"/>
      <c r="AR13" s="3088"/>
      <c r="AS13" s="3089"/>
      <c r="AT13" s="3090"/>
      <c r="AU13" s="3089"/>
      <c r="AV13" s="3651"/>
      <c r="AW13" s="5274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>
      <c r="A14" s="3093" t="s">
        <v>1915</v>
      </c>
      <c r="B14" s="3094">
        <f t="shared" ref="B14:C20" si="35">+N14+P14+R14+T14+V14+X14+Z14+AB14+AD14+AF14+AH14+AJ14+AL14+AN14+AP14</f>
        <v>0</v>
      </c>
      <c r="C14" s="1162">
        <f t="shared" si="35"/>
        <v>0</v>
      </c>
      <c r="D14" s="3095"/>
      <c r="E14" s="3096"/>
      <c r="F14" s="3095"/>
      <c r="G14" s="3096"/>
      <c r="H14" s="3095"/>
      <c r="I14" s="3096"/>
      <c r="J14" s="3095"/>
      <c r="K14" s="3096"/>
      <c r="L14" s="3095"/>
      <c r="M14" s="3097"/>
      <c r="N14" s="3091"/>
      <c r="O14" s="3098"/>
      <c r="P14" s="3099"/>
      <c r="Q14" s="3098"/>
      <c r="R14" s="3099"/>
      <c r="S14" s="3098"/>
      <c r="T14" s="3099"/>
      <c r="U14" s="3098"/>
      <c r="V14" s="3099"/>
      <c r="W14" s="3098"/>
      <c r="X14" s="3099"/>
      <c r="Y14" s="3098"/>
      <c r="Z14" s="3099"/>
      <c r="AA14" s="3098"/>
      <c r="AB14" s="3099"/>
      <c r="AC14" s="3098"/>
      <c r="AD14" s="3099"/>
      <c r="AE14" s="3098"/>
      <c r="AF14" s="3099"/>
      <c r="AG14" s="3098"/>
      <c r="AH14" s="3099"/>
      <c r="AI14" s="3098"/>
      <c r="AJ14" s="3099"/>
      <c r="AK14" s="3098"/>
      <c r="AL14" s="3099"/>
      <c r="AM14" s="3098"/>
      <c r="AN14" s="3099"/>
      <c r="AO14" s="3098"/>
      <c r="AP14" s="3099"/>
      <c r="AQ14" s="3089"/>
      <c r="AR14" s="3088"/>
      <c r="AS14" s="3089"/>
      <c r="AT14" s="3090"/>
      <c r="AU14" s="3089"/>
      <c r="AV14" s="3651"/>
      <c r="AW14" s="3996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>
      <c r="A15" s="3093" t="s">
        <v>1916</v>
      </c>
      <c r="B15" s="3094">
        <f t="shared" si="35"/>
        <v>0</v>
      </c>
      <c r="C15" s="1162">
        <f t="shared" si="35"/>
        <v>0</v>
      </c>
      <c r="D15" s="3095"/>
      <c r="E15" s="3096"/>
      <c r="F15" s="3095"/>
      <c r="G15" s="3096"/>
      <c r="H15" s="3095"/>
      <c r="I15" s="3096"/>
      <c r="J15" s="3095"/>
      <c r="K15" s="3096"/>
      <c r="L15" s="3095"/>
      <c r="M15" s="3097"/>
      <c r="N15" s="3091"/>
      <c r="O15" s="3098"/>
      <c r="P15" s="3099"/>
      <c r="Q15" s="3098"/>
      <c r="R15" s="3099"/>
      <c r="S15" s="3098"/>
      <c r="T15" s="3099"/>
      <c r="U15" s="3098"/>
      <c r="V15" s="3099"/>
      <c r="W15" s="3098"/>
      <c r="X15" s="3099"/>
      <c r="Y15" s="3098"/>
      <c r="Z15" s="3099"/>
      <c r="AA15" s="3098"/>
      <c r="AB15" s="3099"/>
      <c r="AC15" s="3098"/>
      <c r="AD15" s="3099"/>
      <c r="AE15" s="3098"/>
      <c r="AF15" s="3099"/>
      <c r="AG15" s="3098"/>
      <c r="AH15" s="3099"/>
      <c r="AI15" s="3098"/>
      <c r="AJ15" s="3099"/>
      <c r="AK15" s="3098"/>
      <c r="AL15" s="3099"/>
      <c r="AM15" s="3098"/>
      <c r="AN15" s="3099"/>
      <c r="AO15" s="3098"/>
      <c r="AP15" s="3099"/>
      <c r="AQ15" s="3089"/>
      <c r="AR15" s="3088"/>
      <c r="AS15" s="3089"/>
      <c r="AT15" s="3090"/>
      <c r="AU15" s="3089"/>
      <c r="AV15" s="3651"/>
      <c r="AW15" s="3996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>
      <c r="A16" s="3093" t="s">
        <v>1917</v>
      </c>
      <c r="B16" s="3094">
        <f t="shared" si="35"/>
        <v>0</v>
      </c>
      <c r="C16" s="1162">
        <f t="shared" si="35"/>
        <v>0</v>
      </c>
      <c r="D16" s="3095"/>
      <c r="E16" s="3096"/>
      <c r="F16" s="3095"/>
      <c r="G16" s="3096"/>
      <c r="H16" s="3095"/>
      <c r="I16" s="3096"/>
      <c r="J16" s="3095"/>
      <c r="K16" s="3096"/>
      <c r="L16" s="3095"/>
      <c r="M16" s="3097"/>
      <c r="N16" s="3091"/>
      <c r="O16" s="3098"/>
      <c r="P16" s="3099"/>
      <c r="Q16" s="3098"/>
      <c r="R16" s="3099"/>
      <c r="S16" s="3098"/>
      <c r="T16" s="3099"/>
      <c r="U16" s="3098"/>
      <c r="V16" s="3099"/>
      <c r="W16" s="3098"/>
      <c r="X16" s="3099"/>
      <c r="Y16" s="3098"/>
      <c r="Z16" s="3099"/>
      <c r="AA16" s="3098"/>
      <c r="AB16" s="3099"/>
      <c r="AC16" s="3098"/>
      <c r="AD16" s="3099"/>
      <c r="AE16" s="3098"/>
      <c r="AF16" s="3099"/>
      <c r="AG16" s="3098"/>
      <c r="AH16" s="3099"/>
      <c r="AI16" s="3098"/>
      <c r="AJ16" s="3099"/>
      <c r="AK16" s="3098"/>
      <c r="AL16" s="3099"/>
      <c r="AM16" s="3098"/>
      <c r="AN16" s="3099"/>
      <c r="AO16" s="3098"/>
      <c r="AP16" s="3099"/>
      <c r="AQ16" s="3089"/>
      <c r="AR16" s="3088"/>
      <c r="AS16" s="3089"/>
      <c r="AT16" s="3090"/>
      <c r="AU16" s="3089"/>
      <c r="AV16" s="3651"/>
      <c r="AW16" s="3996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>
      <c r="A17" s="3068" t="s">
        <v>1918</v>
      </c>
      <c r="B17" s="3094">
        <f t="shared" si="35"/>
        <v>0</v>
      </c>
      <c r="C17" s="1162">
        <f t="shared" si="35"/>
        <v>0</v>
      </c>
      <c r="D17" s="3095"/>
      <c r="E17" s="3096"/>
      <c r="F17" s="3095"/>
      <c r="G17" s="3096"/>
      <c r="H17" s="3095"/>
      <c r="I17" s="3096"/>
      <c r="J17" s="3095"/>
      <c r="K17" s="3096"/>
      <c r="L17" s="3095"/>
      <c r="M17" s="3097"/>
      <c r="N17" s="3091"/>
      <c r="O17" s="3098"/>
      <c r="P17" s="3099"/>
      <c r="Q17" s="3098"/>
      <c r="R17" s="3099"/>
      <c r="S17" s="3098"/>
      <c r="T17" s="3099"/>
      <c r="U17" s="3098"/>
      <c r="V17" s="3099"/>
      <c r="W17" s="3098"/>
      <c r="X17" s="3099"/>
      <c r="Y17" s="3098"/>
      <c r="Z17" s="3099"/>
      <c r="AA17" s="3098"/>
      <c r="AB17" s="3099"/>
      <c r="AC17" s="3098"/>
      <c r="AD17" s="3099"/>
      <c r="AE17" s="3098"/>
      <c r="AF17" s="3099"/>
      <c r="AG17" s="3098"/>
      <c r="AH17" s="3099"/>
      <c r="AI17" s="3098"/>
      <c r="AJ17" s="3099"/>
      <c r="AK17" s="3098"/>
      <c r="AL17" s="3099"/>
      <c r="AM17" s="3098"/>
      <c r="AN17" s="3099"/>
      <c r="AO17" s="3098"/>
      <c r="AP17" s="3099"/>
      <c r="AQ17" s="3089"/>
      <c r="AR17" s="3088"/>
      <c r="AS17" s="3089"/>
      <c r="AT17" s="3090"/>
      <c r="AU17" s="3089"/>
      <c r="AV17" s="3651"/>
      <c r="AW17" s="3996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>
      <c r="A18" s="3068" t="s">
        <v>1919</v>
      </c>
      <c r="B18" s="3094">
        <f t="shared" si="35"/>
        <v>0</v>
      </c>
      <c r="C18" s="1162">
        <f>+O18+Q18+S18+U18+W18+Y18+AA18+AC18+AE18+AG18+AI18+AK18+AM18+AO18+AQ18</f>
        <v>0</v>
      </c>
      <c r="D18" s="3095"/>
      <c r="E18" s="3096"/>
      <c r="F18" s="3095"/>
      <c r="G18" s="3096"/>
      <c r="H18" s="3095"/>
      <c r="I18" s="3096"/>
      <c r="J18" s="3095"/>
      <c r="K18" s="3096"/>
      <c r="L18" s="3095"/>
      <c r="M18" s="3097"/>
      <c r="N18" s="3091"/>
      <c r="O18" s="3098"/>
      <c r="P18" s="3099"/>
      <c r="Q18" s="3098"/>
      <c r="R18" s="3099"/>
      <c r="S18" s="3098"/>
      <c r="T18" s="3099"/>
      <c r="U18" s="3098"/>
      <c r="V18" s="3099"/>
      <c r="W18" s="3098"/>
      <c r="X18" s="3099"/>
      <c r="Y18" s="3098"/>
      <c r="Z18" s="3099"/>
      <c r="AA18" s="3098"/>
      <c r="AB18" s="3099"/>
      <c r="AC18" s="3098"/>
      <c r="AD18" s="3099"/>
      <c r="AE18" s="3098"/>
      <c r="AF18" s="3099"/>
      <c r="AG18" s="3098"/>
      <c r="AH18" s="3099"/>
      <c r="AI18" s="3098"/>
      <c r="AJ18" s="3099"/>
      <c r="AK18" s="3098"/>
      <c r="AL18" s="3099"/>
      <c r="AM18" s="3098"/>
      <c r="AN18" s="3099"/>
      <c r="AO18" s="3098"/>
      <c r="AP18" s="3099"/>
      <c r="AQ18" s="3089"/>
      <c r="AR18" s="3091"/>
      <c r="AS18" s="3089"/>
      <c r="AT18" s="3090"/>
      <c r="AU18" s="3089"/>
      <c r="AV18" s="3651"/>
      <c r="AW18" s="3996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>
      <c r="A19" s="3068" t="s">
        <v>1920</v>
      </c>
      <c r="B19" s="3094">
        <f t="shared" si="35"/>
        <v>0</v>
      </c>
      <c r="C19" s="1162">
        <f t="shared" si="35"/>
        <v>0</v>
      </c>
      <c r="D19" s="3095"/>
      <c r="E19" s="3096"/>
      <c r="F19" s="3095"/>
      <c r="G19" s="3096"/>
      <c r="H19" s="3095"/>
      <c r="I19" s="3096"/>
      <c r="J19" s="3095"/>
      <c r="K19" s="3096"/>
      <c r="L19" s="3095"/>
      <c r="M19" s="3097"/>
      <c r="N19" s="3091"/>
      <c r="O19" s="3098"/>
      <c r="P19" s="3099"/>
      <c r="Q19" s="3098"/>
      <c r="R19" s="3099"/>
      <c r="S19" s="3098"/>
      <c r="T19" s="3099"/>
      <c r="U19" s="3098"/>
      <c r="V19" s="3099"/>
      <c r="W19" s="3098"/>
      <c r="X19" s="3099"/>
      <c r="Y19" s="3098"/>
      <c r="Z19" s="3099"/>
      <c r="AA19" s="3098"/>
      <c r="AB19" s="3099"/>
      <c r="AC19" s="3098"/>
      <c r="AD19" s="3099"/>
      <c r="AE19" s="3098"/>
      <c r="AF19" s="3099"/>
      <c r="AG19" s="3098"/>
      <c r="AH19" s="3099"/>
      <c r="AI19" s="3098"/>
      <c r="AJ19" s="3099"/>
      <c r="AK19" s="3098"/>
      <c r="AL19" s="3099"/>
      <c r="AM19" s="3098"/>
      <c r="AN19" s="3099"/>
      <c r="AO19" s="3098"/>
      <c r="AP19" s="3099"/>
      <c r="AQ19" s="3089"/>
      <c r="AR19" s="3088"/>
      <c r="AS19" s="3089"/>
      <c r="AT19" s="3090"/>
      <c r="AU19" s="3089"/>
      <c r="AV19" s="3651"/>
      <c r="AW19" s="3996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>
      <c r="A20" s="3093" t="s">
        <v>1921</v>
      </c>
      <c r="B20" s="3094">
        <f t="shared" si="35"/>
        <v>0</v>
      </c>
      <c r="C20" s="1162">
        <f>+O20+Q20+S20+U20+W20+Y20+AA20+AC20+AE20+AG20+AI20+AK20+AM20+AO20+AQ20</f>
        <v>0</v>
      </c>
      <c r="D20" s="3095"/>
      <c r="E20" s="3096"/>
      <c r="F20" s="3095"/>
      <c r="G20" s="3096"/>
      <c r="H20" s="3095"/>
      <c r="I20" s="3096"/>
      <c r="J20" s="3095"/>
      <c r="K20" s="3096"/>
      <c r="L20" s="3095"/>
      <c r="M20" s="3097"/>
      <c r="N20" s="3091"/>
      <c r="O20" s="3098"/>
      <c r="P20" s="3099"/>
      <c r="Q20" s="3098"/>
      <c r="R20" s="3099"/>
      <c r="S20" s="3098"/>
      <c r="T20" s="3099"/>
      <c r="U20" s="3098"/>
      <c r="V20" s="3099"/>
      <c r="W20" s="3098"/>
      <c r="X20" s="3099"/>
      <c r="Y20" s="3098"/>
      <c r="Z20" s="3099"/>
      <c r="AA20" s="3098"/>
      <c r="AB20" s="3099"/>
      <c r="AC20" s="3098"/>
      <c r="AD20" s="3099"/>
      <c r="AE20" s="3098"/>
      <c r="AF20" s="3099"/>
      <c r="AG20" s="3098"/>
      <c r="AH20" s="3099"/>
      <c r="AI20" s="3098"/>
      <c r="AJ20" s="3099"/>
      <c r="AK20" s="3098"/>
      <c r="AL20" s="3099"/>
      <c r="AM20" s="3098"/>
      <c r="AN20" s="3099"/>
      <c r="AO20" s="3098"/>
      <c r="AP20" s="3099"/>
      <c r="AQ20" s="3089"/>
      <c r="AR20" s="3088"/>
      <c r="AS20" s="3089"/>
      <c r="AT20" s="3090"/>
      <c r="AU20" s="3089"/>
      <c r="AV20" s="3651"/>
      <c r="AW20" s="3996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>
      <c r="A21" s="3093" t="s">
        <v>1922</v>
      </c>
      <c r="B21" s="3094">
        <f>+D21+F21+H21+J21+L21+N21+P21+R21+T21+V21+X21+Z21+AB21+AD21+AF21+AH21+AJ21+AL21+AN21+AP21</f>
        <v>0</v>
      </c>
      <c r="C21" s="1162">
        <f>+E21+G21+I21+K21+M21+O21+Q21+S21+U21+W21+Y21+AA21+AC21+AE21+AG21+AI21+AK21+AM21+AO21+AQ21</f>
        <v>0</v>
      </c>
      <c r="D21" s="3099"/>
      <c r="E21" s="3098"/>
      <c r="F21" s="3099"/>
      <c r="G21" s="3098"/>
      <c r="H21" s="3099"/>
      <c r="I21" s="3092"/>
      <c r="J21" s="3091"/>
      <c r="K21" s="3091"/>
      <c r="L21" s="3099"/>
      <c r="M21" s="3092"/>
      <c r="N21" s="3091"/>
      <c r="O21" s="3098"/>
      <c r="P21" s="3099"/>
      <c r="Q21" s="3098"/>
      <c r="R21" s="3099"/>
      <c r="S21" s="3098"/>
      <c r="T21" s="3099"/>
      <c r="U21" s="3098"/>
      <c r="V21" s="3099"/>
      <c r="W21" s="3098"/>
      <c r="X21" s="3099"/>
      <c r="Y21" s="3098"/>
      <c r="Z21" s="3099"/>
      <c r="AA21" s="3098"/>
      <c r="AB21" s="3099"/>
      <c r="AC21" s="3098"/>
      <c r="AD21" s="3099"/>
      <c r="AE21" s="3098"/>
      <c r="AF21" s="3099"/>
      <c r="AG21" s="3098"/>
      <c r="AH21" s="3099"/>
      <c r="AI21" s="3098"/>
      <c r="AJ21" s="3099"/>
      <c r="AK21" s="3098"/>
      <c r="AL21" s="3099"/>
      <c r="AM21" s="3098"/>
      <c r="AN21" s="3099"/>
      <c r="AO21" s="3098"/>
      <c r="AP21" s="3099"/>
      <c r="AQ21" s="3089"/>
      <c r="AR21" s="3088"/>
      <c r="AS21" s="3089"/>
      <c r="AT21" s="3090"/>
      <c r="AU21" s="3089"/>
      <c r="AV21" s="3651"/>
      <c r="AW21" s="3996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>
      <c r="A22" s="3068" t="s">
        <v>1923</v>
      </c>
      <c r="B22" s="3094">
        <f>+D22+F22+H22</f>
        <v>0</v>
      </c>
      <c r="C22" s="1162">
        <f>+E22+G22+I22</f>
        <v>0</v>
      </c>
      <c r="D22" s="3099"/>
      <c r="E22" s="3098"/>
      <c r="F22" s="3099"/>
      <c r="G22" s="3098"/>
      <c r="H22" s="3099"/>
      <c r="I22" s="3092"/>
      <c r="J22" s="3100"/>
      <c r="K22" s="3101"/>
      <c r="L22" s="3100"/>
      <c r="M22" s="3101"/>
      <c r="N22" s="3100"/>
      <c r="O22" s="3101"/>
      <c r="P22" s="3100"/>
      <c r="Q22" s="3101"/>
      <c r="R22" s="3100"/>
      <c r="S22" s="3101"/>
      <c r="T22" s="3100"/>
      <c r="U22" s="3101"/>
      <c r="V22" s="3100"/>
      <c r="W22" s="3101"/>
      <c r="X22" s="3100"/>
      <c r="Y22" s="3101"/>
      <c r="Z22" s="3100"/>
      <c r="AA22" s="3101"/>
      <c r="AB22" s="3100"/>
      <c r="AC22" s="3101"/>
      <c r="AD22" s="3100"/>
      <c r="AE22" s="3101"/>
      <c r="AF22" s="3100"/>
      <c r="AG22" s="3101"/>
      <c r="AH22" s="3100"/>
      <c r="AI22" s="3101"/>
      <c r="AJ22" s="3100"/>
      <c r="AK22" s="3101"/>
      <c r="AL22" s="3100"/>
      <c r="AM22" s="3101"/>
      <c r="AN22" s="3100"/>
      <c r="AO22" s="3101"/>
      <c r="AP22" s="3100"/>
      <c r="AQ22" s="3102"/>
      <c r="AR22" s="3091"/>
      <c r="AS22" s="3089"/>
      <c r="AT22" s="3090"/>
      <c r="AU22" s="3089"/>
      <c r="AV22" s="3651"/>
      <c r="AW22" s="3996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>
      <c r="A23" s="3068" t="s">
        <v>1924</v>
      </c>
      <c r="B23" s="3094">
        <f>+P23+R23+T23+V23+X23+Z23+AB23+AD23+AF23+AH23+AJ23+AL23+AN23+AP23</f>
        <v>0</v>
      </c>
      <c r="C23" s="1162">
        <f>+Q23+S23+U23+W23+Y23+AA23+AC23+AE23+AG23+AI23+AK23+AM23+AO23+AQ23</f>
        <v>0</v>
      </c>
      <c r="D23" s="3095"/>
      <c r="E23" s="3096"/>
      <c r="F23" s="3095"/>
      <c r="G23" s="3096"/>
      <c r="H23" s="3095"/>
      <c r="I23" s="3096"/>
      <c r="J23" s="3095"/>
      <c r="K23" s="3096"/>
      <c r="L23" s="3095"/>
      <c r="M23" s="3097"/>
      <c r="N23" s="3103"/>
      <c r="O23" s="3096"/>
      <c r="P23" s="3099"/>
      <c r="Q23" s="3098"/>
      <c r="R23" s="3099"/>
      <c r="S23" s="3098"/>
      <c r="T23" s="3099"/>
      <c r="U23" s="3098"/>
      <c r="V23" s="3099"/>
      <c r="W23" s="3098"/>
      <c r="X23" s="3099"/>
      <c r="Y23" s="3098"/>
      <c r="Z23" s="3099"/>
      <c r="AA23" s="3098"/>
      <c r="AB23" s="3099"/>
      <c r="AC23" s="3098"/>
      <c r="AD23" s="3099"/>
      <c r="AE23" s="3098"/>
      <c r="AF23" s="3099"/>
      <c r="AG23" s="3098"/>
      <c r="AH23" s="3099"/>
      <c r="AI23" s="3098"/>
      <c r="AJ23" s="3099"/>
      <c r="AK23" s="3098"/>
      <c r="AL23" s="3099"/>
      <c r="AM23" s="3098"/>
      <c r="AN23" s="3099"/>
      <c r="AO23" s="3098"/>
      <c r="AP23" s="3099"/>
      <c r="AQ23" s="3089"/>
      <c r="AR23" s="3091"/>
      <c r="AS23" s="3089"/>
      <c r="AT23" s="3090"/>
      <c r="AU23" s="3089"/>
      <c r="AV23" s="3651"/>
      <c r="AW23" s="3996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>
      <c r="A24" s="3093" t="s">
        <v>1925</v>
      </c>
      <c r="B24" s="3094">
        <f>+N24+P24+R24+T24+V24+X24+Z24+AB24+AD24+AF24+AH24+AJ24+AL24+AN24+AP24</f>
        <v>0</v>
      </c>
      <c r="C24" s="1162">
        <f>+O24+Q24+S24+U24+W24+Y24+AA24+AC24+AE24+AG24+AI24+AK24+AM24+AO24+AQ24</f>
        <v>0</v>
      </c>
      <c r="D24" s="3100"/>
      <c r="E24" s="3101"/>
      <c r="F24" s="3100"/>
      <c r="G24" s="3101"/>
      <c r="H24" s="3100"/>
      <c r="I24" s="3104"/>
      <c r="J24" s="3088"/>
      <c r="K24" s="3088"/>
      <c r="L24" s="3100"/>
      <c r="M24" s="3104"/>
      <c r="N24" s="3091"/>
      <c r="O24" s="3098"/>
      <c r="P24" s="3099"/>
      <c r="Q24" s="3098"/>
      <c r="R24" s="3099"/>
      <c r="S24" s="3098"/>
      <c r="T24" s="3099"/>
      <c r="U24" s="3098"/>
      <c r="V24" s="3099"/>
      <c r="W24" s="3098"/>
      <c r="X24" s="3099"/>
      <c r="Y24" s="3098"/>
      <c r="Z24" s="3099"/>
      <c r="AA24" s="3098"/>
      <c r="AB24" s="3099"/>
      <c r="AC24" s="3098"/>
      <c r="AD24" s="3099"/>
      <c r="AE24" s="3098"/>
      <c r="AF24" s="3099"/>
      <c r="AG24" s="3098"/>
      <c r="AH24" s="3099"/>
      <c r="AI24" s="3098"/>
      <c r="AJ24" s="3099"/>
      <c r="AK24" s="3098"/>
      <c r="AL24" s="3099"/>
      <c r="AM24" s="3098"/>
      <c r="AN24" s="3099"/>
      <c r="AO24" s="3092"/>
      <c r="AP24" s="3099"/>
      <c r="AQ24" s="3089"/>
      <c r="AR24" s="3091"/>
      <c r="AS24" s="3089"/>
      <c r="AT24" s="3090"/>
      <c r="AU24" s="3089"/>
      <c r="AV24" s="3651"/>
      <c r="AW24" s="3996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>
      <c r="A25" s="3093" t="s">
        <v>1926</v>
      </c>
      <c r="B25" s="3094">
        <f>+D25+F25+H25+J25+L25+N25+P25+R25+T25+V25+X25+Z25+AB25+AD25+AF25+AH25+AJ25+AL25+AN25+AP25</f>
        <v>0</v>
      </c>
      <c r="C25" s="1162">
        <f>+E25+G25+I25+K25+M25+O25+Q25+S25+U25+W25+Y25+AA25+AC25+AE25+AG25+AI25+AK25+AM25+AO25+AQ25</f>
        <v>0</v>
      </c>
      <c r="D25" s="3099"/>
      <c r="E25" s="3098"/>
      <c r="F25" s="3099"/>
      <c r="G25" s="3098"/>
      <c r="H25" s="3099"/>
      <c r="I25" s="3092"/>
      <c r="J25" s="3091"/>
      <c r="K25" s="3091"/>
      <c r="L25" s="3099"/>
      <c r="M25" s="3092"/>
      <c r="N25" s="3091"/>
      <c r="O25" s="3098"/>
      <c r="P25" s="3099"/>
      <c r="Q25" s="3098"/>
      <c r="R25" s="3099"/>
      <c r="S25" s="3098"/>
      <c r="T25" s="3099"/>
      <c r="U25" s="3098"/>
      <c r="V25" s="3099"/>
      <c r="W25" s="3098"/>
      <c r="X25" s="3099"/>
      <c r="Y25" s="3098"/>
      <c r="Z25" s="3099"/>
      <c r="AA25" s="3098"/>
      <c r="AB25" s="3099"/>
      <c r="AC25" s="3098"/>
      <c r="AD25" s="3099"/>
      <c r="AE25" s="3098"/>
      <c r="AF25" s="3099"/>
      <c r="AG25" s="3098"/>
      <c r="AH25" s="3099"/>
      <c r="AI25" s="3098"/>
      <c r="AJ25" s="3099"/>
      <c r="AK25" s="3098"/>
      <c r="AL25" s="3099"/>
      <c r="AM25" s="3098"/>
      <c r="AN25" s="3099"/>
      <c r="AO25" s="3098"/>
      <c r="AP25" s="3099"/>
      <c r="AQ25" s="3089"/>
      <c r="AR25" s="3091"/>
      <c r="AS25" s="3089"/>
      <c r="AT25" s="3090"/>
      <c r="AU25" s="3089"/>
      <c r="AV25" s="3651"/>
      <c r="AW25" s="3996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>
      <c r="A26" s="3093" t="s">
        <v>1927</v>
      </c>
      <c r="B26" s="3094">
        <f>+P26+R26+T26+V26+X26+Z26+AB26+AD26+AF26+AH26+AJ26+AL26+AN26+AP26</f>
        <v>0</v>
      </c>
      <c r="C26" s="1162">
        <f>+Q26+S26+U26+W26+Y26+AA26+AC26+AE26+AG26+AI26+AK26+AM26+AO26+AQ26</f>
        <v>0</v>
      </c>
      <c r="D26" s="3095"/>
      <c r="E26" s="3096"/>
      <c r="F26" s="3095"/>
      <c r="G26" s="3096"/>
      <c r="H26" s="3095"/>
      <c r="I26" s="3096"/>
      <c r="J26" s="3095"/>
      <c r="K26" s="3096"/>
      <c r="L26" s="3095"/>
      <c r="M26" s="3097"/>
      <c r="N26" s="3103"/>
      <c r="O26" s="3096"/>
      <c r="P26" s="3099"/>
      <c r="Q26" s="3098"/>
      <c r="R26" s="3099"/>
      <c r="S26" s="3098"/>
      <c r="T26" s="3099"/>
      <c r="U26" s="3098"/>
      <c r="V26" s="3099"/>
      <c r="W26" s="3098"/>
      <c r="X26" s="3099"/>
      <c r="Y26" s="3098"/>
      <c r="Z26" s="3099"/>
      <c r="AA26" s="3098"/>
      <c r="AB26" s="3099"/>
      <c r="AC26" s="3098"/>
      <c r="AD26" s="3099"/>
      <c r="AE26" s="3098"/>
      <c r="AF26" s="3099"/>
      <c r="AG26" s="3098"/>
      <c r="AH26" s="3099"/>
      <c r="AI26" s="3098"/>
      <c r="AJ26" s="3099"/>
      <c r="AK26" s="3098"/>
      <c r="AL26" s="3099"/>
      <c r="AM26" s="3098"/>
      <c r="AN26" s="3099"/>
      <c r="AO26" s="3098"/>
      <c r="AP26" s="3099"/>
      <c r="AQ26" s="3089"/>
      <c r="AR26" s="3091"/>
      <c r="AS26" s="3089"/>
      <c r="AT26" s="3090"/>
      <c r="AU26" s="3089"/>
      <c r="AV26" s="3651"/>
      <c r="AW26" s="3996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>
      <c r="A27" s="3093" t="s">
        <v>1928</v>
      </c>
      <c r="B27" s="3094">
        <f>+P27+R27+T27+V27+X27+Z27+AB27+AD27+AF27+AH27</f>
        <v>0</v>
      </c>
      <c r="C27" s="1162">
        <f>+Q27+S27+U27+W27+Y27+AA27+AC27+AE27+AG27+AI27</f>
        <v>0</v>
      </c>
      <c r="D27" s="3095"/>
      <c r="E27" s="3096"/>
      <c r="F27" s="3095"/>
      <c r="G27" s="3096"/>
      <c r="H27" s="3095"/>
      <c r="I27" s="3096"/>
      <c r="J27" s="3095"/>
      <c r="K27" s="3096"/>
      <c r="L27" s="3095"/>
      <c r="M27" s="3097"/>
      <c r="N27" s="3103"/>
      <c r="O27" s="3096"/>
      <c r="P27" s="3099"/>
      <c r="Q27" s="3098"/>
      <c r="R27" s="3099"/>
      <c r="S27" s="3098"/>
      <c r="T27" s="3099"/>
      <c r="U27" s="3098"/>
      <c r="V27" s="3099"/>
      <c r="W27" s="3098"/>
      <c r="X27" s="3099"/>
      <c r="Y27" s="3098"/>
      <c r="Z27" s="3099"/>
      <c r="AA27" s="3098"/>
      <c r="AB27" s="3099"/>
      <c r="AC27" s="3098"/>
      <c r="AD27" s="3099"/>
      <c r="AE27" s="3098"/>
      <c r="AF27" s="3099"/>
      <c r="AG27" s="3098"/>
      <c r="AH27" s="3099"/>
      <c r="AI27" s="3098"/>
      <c r="AJ27" s="3095"/>
      <c r="AK27" s="3096"/>
      <c r="AL27" s="3095"/>
      <c r="AM27" s="3096"/>
      <c r="AN27" s="3095"/>
      <c r="AO27" s="3096"/>
      <c r="AP27" s="3095"/>
      <c r="AQ27" s="3105"/>
      <c r="AR27" s="3091"/>
      <c r="AS27" s="3089"/>
      <c r="AT27" s="3090"/>
      <c r="AU27" s="3089"/>
      <c r="AV27" s="3651"/>
      <c r="AW27" s="3996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>
      <c r="A28" s="3093" t="s">
        <v>1929</v>
      </c>
      <c r="B28" s="3094">
        <f t="shared" ref="B28:C30" si="58">+D28+F28+H28+J28+L28+N28+P28+R28+T28+V28+X28+Z28+AB28+AD28+AF28+AH28+AJ28+AL28+AN28+AP28</f>
        <v>0</v>
      </c>
      <c r="C28" s="1162">
        <f t="shared" si="58"/>
        <v>0</v>
      </c>
      <c r="D28" s="3099"/>
      <c r="E28" s="3098"/>
      <c r="F28" s="3099"/>
      <c r="G28" s="3098"/>
      <c r="H28" s="3099"/>
      <c r="I28" s="3092"/>
      <c r="J28" s="3091"/>
      <c r="K28" s="3091"/>
      <c r="L28" s="3099"/>
      <c r="M28" s="3092"/>
      <c r="N28" s="3091"/>
      <c r="O28" s="3098"/>
      <c r="P28" s="3099"/>
      <c r="Q28" s="3098"/>
      <c r="R28" s="3099"/>
      <c r="S28" s="3098"/>
      <c r="T28" s="3099"/>
      <c r="U28" s="3098"/>
      <c r="V28" s="3099"/>
      <c r="W28" s="3098"/>
      <c r="X28" s="3099"/>
      <c r="Y28" s="3098"/>
      <c r="Z28" s="3099"/>
      <c r="AA28" s="3098"/>
      <c r="AB28" s="3099"/>
      <c r="AC28" s="3098"/>
      <c r="AD28" s="3099"/>
      <c r="AE28" s="3098"/>
      <c r="AF28" s="3099"/>
      <c r="AG28" s="3098"/>
      <c r="AH28" s="3099"/>
      <c r="AI28" s="3098"/>
      <c r="AJ28" s="3099"/>
      <c r="AK28" s="3098"/>
      <c r="AL28" s="3099"/>
      <c r="AM28" s="3098"/>
      <c r="AN28" s="3099"/>
      <c r="AO28" s="3098"/>
      <c r="AP28" s="3099"/>
      <c r="AQ28" s="3089"/>
      <c r="AR28" s="3091"/>
      <c r="AS28" s="3089"/>
      <c r="AT28" s="3090"/>
      <c r="AU28" s="3089"/>
      <c r="AV28" s="3651"/>
      <c r="AW28" s="3996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>
      <c r="A29" s="3093" t="s">
        <v>1930</v>
      </c>
      <c r="B29" s="3094">
        <f t="shared" si="58"/>
        <v>0</v>
      </c>
      <c r="C29" s="1162">
        <f t="shared" si="58"/>
        <v>0</v>
      </c>
      <c r="D29" s="3099"/>
      <c r="E29" s="3098"/>
      <c r="F29" s="3099"/>
      <c r="G29" s="3098"/>
      <c r="H29" s="3099"/>
      <c r="I29" s="3092"/>
      <c r="J29" s="3091"/>
      <c r="K29" s="3091"/>
      <c r="L29" s="3099"/>
      <c r="M29" s="3092"/>
      <c r="N29" s="3091"/>
      <c r="O29" s="3098"/>
      <c r="P29" s="3099"/>
      <c r="Q29" s="3098"/>
      <c r="R29" s="3099"/>
      <c r="S29" s="3098"/>
      <c r="T29" s="3099"/>
      <c r="U29" s="3098"/>
      <c r="V29" s="3099"/>
      <c r="W29" s="3098"/>
      <c r="X29" s="3099"/>
      <c r="Y29" s="3098"/>
      <c r="Z29" s="3099"/>
      <c r="AA29" s="3098"/>
      <c r="AB29" s="3099"/>
      <c r="AC29" s="3098"/>
      <c r="AD29" s="3099"/>
      <c r="AE29" s="3098"/>
      <c r="AF29" s="3099"/>
      <c r="AG29" s="3098"/>
      <c r="AH29" s="3099"/>
      <c r="AI29" s="3098"/>
      <c r="AJ29" s="3099"/>
      <c r="AK29" s="3098"/>
      <c r="AL29" s="3099"/>
      <c r="AM29" s="3098"/>
      <c r="AN29" s="3099"/>
      <c r="AO29" s="3098"/>
      <c r="AP29" s="3099"/>
      <c r="AQ29" s="3089"/>
      <c r="AR29" s="3091"/>
      <c r="AS29" s="3089"/>
      <c r="AT29" s="3090"/>
      <c r="AU29" s="3089"/>
      <c r="AV29" s="3651"/>
      <c r="AW29" s="3996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>
      <c r="A30" s="3106" t="s">
        <v>1931</v>
      </c>
      <c r="B30" s="2567">
        <f t="shared" si="58"/>
        <v>0</v>
      </c>
      <c r="C30" s="2455">
        <f t="shared" si="58"/>
        <v>0</v>
      </c>
      <c r="D30" s="1128"/>
      <c r="E30" s="1144"/>
      <c r="F30" s="1128"/>
      <c r="G30" s="1144"/>
      <c r="H30" s="1128"/>
      <c r="I30" s="1130"/>
      <c r="J30" s="1131"/>
      <c r="K30" s="1131"/>
      <c r="L30" s="1128"/>
      <c r="M30" s="1130"/>
      <c r="N30" s="1131"/>
      <c r="O30" s="1144"/>
      <c r="P30" s="1128"/>
      <c r="Q30" s="1144"/>
      <c r="R30" s="1128"/>
      <c r="S30" s="1144"/>
      <c r="T30" s="1128"/>
      <c r="U30" s="1144"/>
      <c r="V30" s="1128"/>
      <c r="W30" s="1144"/>
      <c r="X30" s="1128"/>
      <c r="Y30" s="1144"/>
      <c r="Z30" s="1128"/>
      <c r="AA30" s="1144"/>
      <c r="AB30" s="1128"/>
      <c r="AC30" s="1144"/>
      <c r="AD30" s="1128"/>
      <c r="AE30" s="1144"/>
      <c r="AF30" s="1128"/>
      <c r="AG30" s="1144"/>
      <c r="AH30" s="1128"/>
      <c r="AI30" s="1144"/>
      <c r="AJ30" s="1128"/>
      <c r="AK30" s="1144"/>
      <c r="AL30" s="1128"/>
      <c r="AM30" s="1144"/>
      <c r="AN30" s="1128"/>
      <c r="AO30" s="1144"/>
      <c r="AP30" s="1128"/>
      <c r="AQ30" s="1134"/>
      <c r="AR30" s="1131"/>
      <c r="AS30" s="1134"/>
      <c r="AT30" s="1143"/>
      <c r="AU30" s="1134"/>
      <c r="AV30" s="1133"/>
      <c r="AW30" s="1290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>
      <c r="A31" s="3107" t="s">
        <v>1932</v>
      </c>
      <c r="B31" s="3107"/>
      <c r="C31" s="3107"/>
      <c r="D31" s="3107"/>
      <c r="E31" s="3107"/>
      <c r="F31" s="3107"/>
      <c r="G31" s="3107"/>
      <c r="H31" s="3107"/>
      <c r="I31" s="3107"/>
      <c r="J31" s="3107"/>
      <c r="K31" s="3107"/>
      <c r="L31" s="3107"/>
      <c r="M31" s="3107"/>
      <c r="N31" s="3107"/>
      <c r="O31" s="3107"/>
      <c r="P31" s="3107"/>
      <c r="Q31" s="3107"/>
      <c r="R31" s="3107"/>
      <c r="S31" s="3107"/>
      <c r="T31" s="3107"/>
      <c r="U31" s="3107"/>
      <c r="V31" s="3107"/>
      <c r="W31" s="3107"/>
      <c r="X31" s="3107"/>
      <c r="Y31" s="3107"/>
      <c r="Z31" s="3107"/>
      <c r="AA31" s="3107"/>
      <c r="AB31" s="3107"/>
      <c r="AC31" s="3107"/>
      <c r="AD31" s="3107"/>
      <c r="AE31" s="3107"/>
      <c r="AF31" s="3107"/>
      <c r="AG31" s="3107"/>
      <c r="AH31" s="3107"/>
      <c r="AI31" s="3107"/>
      <c r="AJ31" s="3107"/>
      <c r="AK31" s="3107"/>
      <c r="AL31" s="3107"/>
      <c r="AM31" s="3107"/>
      <c r="AN31" s="3107"/>
      <c r="AO31" s="3107"/>
      <c r="AP31" s="3107"/>
      <c r="AQ31" s="3107"/>
      <c r="AR31" s="227"/>
      <c r="AS31" s="227"/>
      <c r="AT31" s="227"/>
      <c r="AU31" s="227"/>
      <c r="AV31" s="227"/>
      <c r="AW31" s="227"/>
    </row>
    <row r="32" spans="1:133">
      <c r="A32" s="8391" t="s">
        <v>1908</v>
      </c>
      <c r="B32" s="8515" t="s">
        <v>77</v>
      </c>
      <c r="C32" s="8502"/>
      <c r="D32" s="8503" t="s">
        <v>29</v>
      </c>
      <c r="E32" s="8504"/>
      <c r="F32" s="8504"/>
      <c r="G32" s="8504"/>
      <c r="H32" s="8504"/>
      <c r="I32" s="8504"/>
      <c r="J32" s="8504"/>
      <c r="K32" s="8504"/>
      <c r="L32" s="8504"/>
      <c r="M32" s="8504"/>
      <c r="N32" s="8504"/>
      <c r="O32" s="8504"/>
      <c r="P32" s="8504"/>
      <c r="Q32" s="8504"/>
      <c r="R32" s="8504"/>
      <c r="S32" s="8504"/>
      <c r="T32" s="8504"/>
      <c r="U32" s="8504"/>
      <c r="V32" s="8504"/>
      <c r="W32" s="8504"/>
      <c r="X32" s="8504"/>
      <c r="Y32" s="8504"/>
      <c r="Z32" s="8504"/>
      <c r="AA32" s="8504"/>
      <c r="AB32" s="8504"/>
      <c r="AC32" s="8504"/>
      <c r="AD32" s="8504"/>
      <c r="AE32" s="8504"/>
      <c r="AF32" s="8504"/>
      <c r="AG32" s="8504"/>
      <c r="AH32" s="8504"/>
      <c r="AI32" s="8504"/>
      <c r="AJ32" s="8504"/>
      <c r="AK32" s="8504"/>
      <c r="AL32" s="8504"/>
      <c r="AM32" s="8504"/>
      <c r="AN32" s="8504"/>
      <c r="AO32" s="8504"/>
      <c r="AP32" s="8504"/>
      <c r="AQ32" s="8505"/>
      <c r="AR32" s="8506" t="s">
        <v>1909</v>
      </c>
      <c r="AS32" s="8507"/>
      <c r="AT32" s="8508" t="s">
        <v>462</v>
      </c>
      <c r="AU32" s="8509"/>
      <c r="AV32" s="7733" t="s">
        <v>36</v>
      </c>
      <c r="AW32" s="8514" t="s">
        <v>37</v>
      </c>
    </row>
    <row r="33" spans="1:133">
      <c r="A33" s="7663"/>
      <c r="B33" s="7983"/>
      <c r="C33" s="8076"/>
      <c r="D33" s="8512" t="s">
        <v>1910</v>
      </c>
      <c r="E33" s="8506"/>
      <c r="F33" s="8512" t="s">
        <v>947</v>
      </c>
      <c r="G33" s="8506"/>
      <c r="H33" s="8512" t="s">
        <v>1911</v>
      </c>
      <c r="I33" s="8513"/>
      <c r="J33" s="8506" t="s">
        <v>949</v>
      </c>
      <c r="K33" s="8506"/>
      <c r="L33" s="8512" t="s">
        <v>331</v>
      </c>
      <c r="M33" s="8506"/>
      <c r="N33" s="8512" t="s">
        <v>94</v>
      </c>
      <c r="O33" s="8506"/>
      <c r="P33" s="8512" t="s">
        <v>44</v>
      </c>
      <c r="Q33" s="8506"/>
      <c r="R33" s="8512" t="s">
        <v>45</v>
      </c>
      <c r="S33" s="8506"/>
      <c r="T33" s="8512" t="s">
        <v>46</v>
      </c>
      <c r="U33" s="8513"/>
      <c r="V33" s="8512" t="s">
        <v>47</v>
      </c>
      <c r="W33" s="8513"/>
      <c r="X33" s="8512" t="s">
        <v>48</v>
      </c>
      <c r="Y33" s="8513"/>
      <c r="Z33" s="8512" t="s">
        <v>49</v>
      </c>
      <c r="AA33" s="8513"/>
      <c r="AB33" s="8512" t="s">
        <v>50</v>
      </c>
      <c r="AC33" s="8513"/>
      <c r="AD33" s="8512" t="s">
        <v>51</v>
      </c>
      <c r="AE33" s="8513"/>
      <c r="AF33" s="8512" t="s">
        <v>52</v>
      </c>
      <c r="AG33" s="8513"/>
      <c r="AH33" s="8512" t="s">
        <v>53</v>
      </c>
      <c r="AI33" s="8513"/>
      <c r="AJ33" s="8512" t="s">
        <v>54</v>
      </c>
      <c r="AK33" s="8513"/>
      <c r="AL33" s="8512" t="s">
        <v>55</v>
      </c>
      <c r="AM33" s="8513"/>
      <c r="AN33" s="8512" t="s">
        <v>56</v>
      </c>
      <c r="AO33" s="8513"/>
      <c r="AP33" s="8512" t="s">
        <v>57</v>
      </c>
      <c r="AQ33" s="8507"/>
      <c r="AR33" s="8455" t="s">
        <v>58</v>
      </c>
      <c r="AS33" s="8453" t="s">
        <v>59</v>
      </c>
      <c r="AT33" s="8510"/>
      <c r="AU33" s="8511"/>
      <c r="AV33" s="7660"/>
      <c r="AW33" s="7663"/>
    </row>
    <row r="34" spans="1:133">
      <c r="A34" s="7241"/>
      <c r="B34" s="3082" t="s">
        <v>1912</v>
      </c>
      <c r="C34" s="3081" t="s">
        <v>1913</v>
      </c>
      <c r="D34" s="3079" t="s">
        <v>1912</v>
      </c>
      <c r="E34" s="3080" t="s">
        <v>1913</v>
      </c>
      <c r="F34" s="3079" t="s">
        <v>1912</v>
      </c>
      <c r="G34" s="3080" t="s">
        <v>1913</v>
      </c>
      <c r="H34" s="3079" t="s">
        <v>1912</v>
      </c>
      <c r="I34" s="3081" t="s">
        <v>1913</v>
      </c>
      <c r="J34" s="3082" t="s">
        <v>1912</v>
      </c>
      <c r="K34" s="3080" t="s">
        <v>1913</v>
      </c>
      <c r="L34" s="3079" t="s">
        <v>1912</v>
      </c>
      <c r="M34" s="3080" t="s">
        <v>1913</v>
      </c>
      <c r="N34" s="3079" t="s">
        <v>1912</v>
      </c>
      <c r="O34" s="3080" t="s">
        <v>1913</v>
      </c>
      <c r="P34" s="3079" t="s">
        <v>1912</v>
      </c>
      <c r="Q34" s="3080" t="s">
        <v>1913</v>
      </c>
      <c r="R34" s="3079" t="s">
        <v>1912</v>
      </c>
      <c r="S34" s="3080" t="s">
        <v>1913</v>
      </c>
      <c r="T34" s="3079" t="s">
        <v>1912</v>
      </c>
      <c r="U34" s="3080" t="s">
        <v>1913</v>
      </c>
      <c r="V34" s="3079" t="s">
        <v>1912</v>
      </c>
      <c r="W34" s="3080" t="s">
        <v>1913</v>
      </c>
      <c r="X34" s="3079" t="s">
        <v>1912</v>
      </c>
      <c r="Y34" s="3080" t="s">
        <v>1913</v>
      </c>
      <c r="Z34" s="3079" t="s">
        <v>1912</v>
      </c>
      <c r="AA34" s="3080" t="s">
        <v>1913</v>
      </c>
      <c r="AB34" s="3079" t="s">
        <v>1912</v>
      </c>
      <c r="AC34" s="3080" t="s">
        <v>1913</v>
      </c>
      <c r="AD34" s="3079" t="s">
        <v>1912</v>
      </c>
      <c r="AE34" s="3080" t="s">
        <v>1913</v>
      </c>
      <c r="AF34" s="3079" t="s">
        <v>1912</v>
      </c>
      <c r="AG34" s="3080" t="s">
        <v>1913</v>
      </c>
      <c r="AH34" s="3079" t="s">
        <v>1912</v>
      </c>
      <c r="AI34" s="3080" t="s">
        <v>1913</v>
      </c>
      <c r="AJ34" s="3079" t="s">
        <v>1912</v>
      </c>
      <c r="AK34" s="3080" t="s">
        <v>1913</v>
      </c>
      <c r="AL34" s="3079" t="s">
        <v>1912</v>
      </c>
      <c r="AM34" s="3080" t="s">
        <v>1913</v>
      </c>
      <c r="AN34" s="3079" t="s">
        <v>1912</v>
      </c>
      <c r="AO34" s="3080" t="s">
        <v>1913</v>
      </c>
      <c r="AP34" s="3079" t="s">
        <v>1912</v>
      </c>
      <c r="AQ34" s="3083" t="s">
        <v>1913</v>
      </c>
      <c r="AR34" s="7988"/>
      <c r="AS34" s="7770"/>
      <c r="AT34" s="212" t="s">
        <v>467</v>
      </c>
      <c r="AU34" s="2498" t="s">
        <v>468</v>
      </c>
      <c r="AV34" s="7661"/>
      <c r="AW34" s="7664"/>
    </row>
    <row r="35" spans="1:133">
      <c r="A35" s="3109" t="s">
        <v>1914</v>
      </c>
      <c r="B35" s="3085">
        <f t="shared" ref="B35:C42" si="59">+N35+P35+R35+T35+V35+X35+Z35+AB35+AD35+AF35+AH35+AJ35+AL35+AN35+AP35</f>
        <v>0</v>
      </c>
      <c r="C35" s="3086">
        <f t="shared" si="59"/>
        <v>0</v>
      </c>
      <c r="D35" s="3103"/>
      <c r="E35" s="3096"/>
      <c r="F35" s="3095"/>
      <c r="G35" s="3096"/>
      <c r="H35" s="3095"/>
      <c r="I35" s="3096"/>
      <c r="J35" s="3095"/>
      <c r="K35" s="3096"/>
      <c r="L35" s="3095"/>
      <c r="M35" s="3097"/>
      <c r="N35" s="3091"/>
      <c r="O35" s="3098"/>
      <c r="P35" s="3099"/>
      <c r="Q35" s="3098"/>
      <c r="R35" s="3099"/>
      <c r="S35" s="3098"/>
      <c r="T35" s="3099"/>
      <c r="U35" s="3098"/>
      <c r="V35" s="3099"/>
      <c r="W35" s="3098"/>
      <c r="X35" s="3099"/>
      <c r="Y35" s="3098"/>
      <c r="Z35" s="3099"/>
      <c r="AA35" s="3098"/>
      <c r="AB35" s="3099"/>
      <c r="AC35" s="3098"/>
      <c r="AD35" s="3099"/>
      <c r="AE35" s="3098"/>
      <c r="AF35" s="3099"/>
      <c r="AG35" s="3098"/>
      <c r="AH35" s="3099"/>
      <c r="AI35" s="3098"/>
      <c r="AJ35" s="3099"/>
      <c r="AK35" s="3098"/>
      <c r="AL35" s="3099"/>
      <c r="AM35" s="3098"/>
      <c r="AN35" s="3099"/>
      <c r="AO35" s="3098"/>
      <c r="AP35" s="3099"/>
      <c r="AQ35" s="3089"/>
      <c r="AR35" s="3088"/>
      <c r="AS35" s="3089"/>
      <c r="AT35" s="3090"/>
      <c r="AU35" s="3089"/>
      <c r="AV35" s="3651"/>
      <c r="AW35" s="5274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>
      <c r="A36" s="3110" t="s">
        <v>1915</v>
      </c>
      <c r="B36" s="3094">
        <f t="shared" si="59"/>
        <v>0</v>
      </c>
      <c r="C36" s="1162">
        <f t="shared" si="59"/>
        <v>0</v>
      </c>
      <c r="D36" s="3103"/>
      <c r="E36" s="3096"/>
      <c r="F36" s="3095"/>
      <c r="G36" s="3096"/>
      <c r="H36" s="3095"/>
      <c r="I36" s="3096"/>
      <c r="J36" s="3095"/>
      <c r="K36" s="3096"/>
      <c r="L36" s="3095"/>
      <c r="M36" s="3097"/>
      <c r="N36" s="3091"/>
      <c r="O36" s="3098"/>
      <c r="P36" s="3099"/>
      <c r="Q36" s="3098"/>
      <c r="R36" s="3099"/>
      <c r="S36" s="3098"/>
      <c r="T36" s="3099"/>
      <c r="U36" s="3098"/>
      <c r="V36" s="3099"/>
      <c r="W36" s="3098"/>
      <c r="X36" s="3099"/>
      <c r="Y36" s="3098"/>
      <c r="Z36" s="3099"/>
      <c r="AA36" s="3098"/>
      <c r="AB36" s="3099"/>
      <c r="AC36" s="3098"/>
      <c r="AD36" s="3099"/>
      <c r="AE36" s="3098"/>
      <c r="AF36" s="3099"/>
      <c r="AG36" s="3098"/>
      <c r="AH36" s="3099"/>
      <c r="AI36" s="3098"/>
      <c r="AJ36" s="3099"/>
      <c r="AK36" s="3098"/>
      <c r="AL36" s="3099"/>
      <c r="AM36" s="3098"/>
      <c r="AN36" s="3099"/>
      <c r="AO36" s="3098"/>
      <c r="AP36" s="3099"/>
      <c r="AQ36" s="3089"/>
      <c r="AR36" s="3088"/>
      <c r="AS36" s="3089"/>
      <c r="AT36" s="3090"/>
      <c r="AU36" s="3089"/>
      <c r="AV36" s="3651"/>
      <c r="AW36" s="3996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>
      <c r="A37" s="3110" t="s">
        <v>1916</v>
      </c>
      <c r="B37" s="3094">
        <f t="shared" si="59"/>
        <v>0</v>
      </c>
      <c r="C37" s="1162">
        <f t="shared" si="59"/>
        <v>0</v>
      </c>
      <c r="D37" s="3103"/>
      <c r="E37" s="3096"/>
      <c r="F37" s="3095"/>
      <c r="G37" s="3096"/>
      <c r="H37" s="3095"/>
      <c r="I37" s="3096"/>
      <c r="J37" s="3095"/>
      <c r="K37" s="3096"/>
      <c r="L37" s="3095"/>
      <c r="M37" s="3097"/>
      <c r="N37" s="3091"/>
      <c r="O37" s="3098"/>
      <c r="P37" s="3099"/>
      <c r="Q37" s="3098"/>
      <c r="R37" s="3099"/>
      <c r="S37" s="3098"/>
      <c r="T37" s="3099"/>
      <c r="U37" s="3098"/>
      <c r="V37" s="3099"/>
      <c r="W37" s="3098"/>
      <c r="X37" s="3099"/>
      <c r="Y37" s="3098"/>
      <c r="Z37" s="3099"/>
      <c r="AA37" s="3098"/>
      <c r="AB37" s="3099"/>
      <c r="AC37" s="3098"/>
      <c r="AD37" s="3099"/>
      <c r="AE37" s="3098"/>
      <c r="AF37" s="3099"/>
      <c r="AG37" s="3098"/>
      <c r="AH37" s="3099"/>
      <c r="AI37" s="3098"/>
      <c r="AJ37" s="3099"/>
      <c r="AK37" s="3098"/>
      <c r="AL37" s="3099"/>
      <c r="AM37" s="3098"/>
      <c r="AN37" s="3099"/>
      <c r="AO37" s="3098"/>
      <c r="AP37" s="3099"/>
      <c r="AQ37" s="3089"/>
      <c r="AR37" s="3088"/>
      <c r="AS37" s="3089"/>
      <c r="AT37" s="3090"/>
      <c r="AU37" s="3089"/>
      <c r="AV37" s="3651"/>
      <c r="AW37" s="3996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>
      <c r="A38" s="3110" t="s">
        <v>1917</v>
      </c>
      <c r="B38" s="3094">
        <f t="shared" si="59"/>
        <v>0</v>
      </c>
      <c r="C38" s="1162">
        <f t="shared" si="59"/>
        <v>0</v>
      </c>
      <c r="D38" s="3103"/>
      <c r="E38" s="3096"/>
      <c r="F38" s="3095"/>
      <c r="G38" s="3096"/>
      <c r="H38" s="3095"/>
      <c r="I38" s="3096"/>
      <c r="J38" s="3095"/>
      <c r="K38" s="3096"/>
      <c r="L38" s="3095"/>
      <c r="M38" s="3097"/>
      <c r="N38" s="3091"/>
      <c r="O38" s="3098"/>
      <c r="P38" s="3099"/>
      <c r="Q38" s="3098"/>
      <c r="R38" s="3099"/>
      <c r="S38" s="3098"/>
      <c r="T38" s="3099"/>
      <c r="U38" s="3098"/>
      <c r="V38" s="3099"/>
      <c r="W38" s="3098"/>
      <c r="X38" s="3099"/>
      <c r="Y38" s="3098"/>
      <c r="Z38" s="3099"/>
      <c r="AA38" s="3098"/>
      <c r="AB38" s="3099"/>
      <c r="AC38" s="3098"/>
      <c r="AD38" s="3099"/>
      <c r="AE38" s="3098"/>
      <c r="AF38" s="3099"/>
      <c r="AG38" s="3098"/>
      <c r="AH38" s="3099"/>
      <c r="AI38" s="3098"/>
      <c r="AJ38" s="3099"/>
      <c r="AK38" s="3098"/>
      <c r="AL38" s="3099"/>
      <c r="AM38" s="3098"/>
      <c r="AN38" s="3099"/>
      <c r="AO38" s="3098"/>
      <c r="AP38" s="3099"/>
      <c r="AQ38" s="3089"/>
      <c r="AR38" s="3088"/>
      <c r="AS38" s="3089"/>
      <c r="AT38" s="3090"/>
      <c r="AU38" s="3089"/>
      <c r="AV38" s="3651"/>
      <c r="AW38" s="3996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>
      <c r="A39" s="3111" t="s">
        <v>1918</v>
      </c>
      <c r="B39" s="3094">
        <f t="shared" si="59"/>
        <v>0</v>
      </c>
      <c r="C39" s="1162">
        <f t="shared" si="59"/>
        <v>0</v>
      </c>
      <c r="D39" s="3103"/>
      <c r="E39" s="3096"/>
      <c r="F39" s="3095"/>
      <c r="G39" s="3096"/>
      <c r="H39" s="3095"/>
      <c r="I39" s="3096"/>
      <c r="J39" s="3095"/>
      <c r="K39" s="3096"/>
      <c r="L39" s="3095"/>
      <c r="M39" s="3097"/>
      <c r="N39" s="3091"/>
      <c r="O39" s="3098"/>
      <c r="P39" s="3099"/>
      <c r="Q39" s="3098"/>
      <c r="R39" s="3099"/>
      <c r="S39" s="3098"/>
      <c r="T39" s="3099"/>
      <c r="U39" s="3098"/>
      <c r="V39" s="3099"/>
      <c r="W39" s="3098"/>
      <c r="X39" s="3099"/>
      <c r="Y39" s="3098"/>
      <c r="Z39" s="3099"/>
      <c r="AA39" s="3098"/>
      <c r="AB39" s="3099"/>
      <c r="AC39" s="3098"/>
      <c r="AD39" s="3099"/>
      <c r="AE39" s="3098"/>
      <c r="AF39" s="3099"/>
      <c r="AG39" s="3098"/>
      <c r="AH39" s="3099"/>
      <c r="AI39" s="3098"/>
      <c r="AJ39" s="3099"/>
      <c r="AK39" s="3098"/>
      <c r="AL39" s="3099"/>
      <c r="AM39" s="3098"/>
      <c r="AN39" s="3099"/>
      <c r="AO39" s="3098"/>
      <c r="AP39" s="3099"/>
      <c r="AQ39" s="3089"/>
      <c r="AR39" s="3088"/>
      <c r="AS39" s="3089"/>
      <c r="AT39" s="3090"/>
      <c r="AU39" s="3089"/>
      <c r="AV39" s="3651"/>
      <c r="AW39" s="3996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>
      <c r="A40" s="3111" t="s">
        <v>1919</v>
      </c>
      <c r="B40" s="3094">
        <f t="shared" si="59"/>
        <v>0</v>
      </c>
      <c r="C40" s="1162">
        <f t="shared" si="59"/>
        <v>0</v>
      </c>
      <c r="D40" s="3103"/>
      <c r="E40" s="3096"/>
      <c r="F40" s="3095"/>
      <c r="G40" s="3096"/>
      <c r="H40" s="3095"/>
      <c r="I40" s="3096"/>
      <c r="J40" s="3095"/>
      <c r="K40" s="3096"/>
      <c r="L40" s="3095"/>
      <c r="M40" s="3097"/>
      <c r="N40" s="3091"/>
      <c r="O40" s="3098"/>
      <c r="P40" s="3099"/>
      <c r="Q40" s="3098"/>
      <c r="R40" s="3099"/>
      <c r="S40" s="3098"/>
      <c r="T40" s="3099"/>
      <c r="U40" s="3098"/>
      <c r="V40" s="3099"/>
      <c r="W40" s="3098"/>
      <c r="X40" s="3099"/>
      <c r="Y40" s="3098"/>
      <c r="Z40" s="3099"/>
      <c r="AA40" s="3098"/>
      <c r="AB40" s="3099"/>
      <c r="AC40" s="3098"/>
      <c r="AD40" s="3099"/>
      <c r="AE40" s="3098"/>
      <c r="AF40" s="3099"/>
      <c r="AG40" s="3098"/>
      <c r="AH40" s="3099"/>
      <c r="AI40" s="3098"/>
      <c r="AJ40" s="3099"/>
      <c r="AK40" s="3098"/>
      <c r="AL40" s="3099"/>
      <c r="AM40" s="3098"/>
      <c r="AN40" s="3099"/>
      <c r="AO40" s="3098"/>
      <c r="AP40" s="3099"/>
      <c r="AQ40" s="3089"/>
      <c r="AR40" s="3091"/>
      <c r="AS40" s="3089"/>
      <c r="AT40" s="3090"/>
      <c r="AU40" s="3089"/>
      <c r="AV40" s="3651"/>
      <c r="AW40" s="3996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>
      <c r="A41" s="3111" t="s">
        <v>1920</v>
      </c>
      <c r="B41" s="3094">
        <f t="shared" si="59"/>
        <v>0</v>
      </c>
      <c r="C41" s="1162">
        <f t="shared" si="59"/>
        <v>0</v>
      </c>
      <c r="D41" s="3103"/>
      <c r="E41" s="3096"/>
      <c r="F41" s="3095"/>
      <c r="G41" s="3096"/>
      <c r="H41" s="3095"/>
      <c r="I41" s="3096"/>
      <c r="J41" s="3095"/>
      <c r="K41" s="3096"/>
      <c r="L41" s="3095"/>
      <c r="M41" s="3097"/>
      <c r="N41" s="3091"/>
      <c r="O41" s="3098"/>
      <c r="P41" s="3099"/>
      <c r="Q41" s="3098"/>
      <c r="R41" s="3099"/>
      <c r="S41" s="3098"/>
      <c r="T41" s="3099"/>
      <c r="U41" s="3098"/>
      <c r="V41" s="3099"/>
      <c r="W41" s="3098"/>
      <c r="X41" s="3099"/>
      <c r="Y41" s="3098"/>
      <c r="Z41" s="3099"/>
      <c r="AA41" s="3098"/>
      <c r="AB41" s="3099"/>
      <c r="AC41" s="3098"/>
      <c r="AD41" s="3099"/>
      <c r="AE41" s="3098"/>
      <c r="AF41" s="3099"/>
      <c r="AG41" s="3098"/>
      <c r="AH41" s="3099"/>
      <c r="AI41" s="3098"/>
      <c r="AJ41" s="3099"/>
      <c r="AK41" s="3098"/>
      <c r="AL41" s="3099"/>
      <c r="AM41" s="3098"/>
      <c r="AN41" s="3099"/>
      <c r="AO41" s="3098"/>
      <c r="AP41" s="3099"/>
      <c r="AQ41" s="3089"/>
      <c r="AR41" s="3088"/>
      <c r="AS41" s="3089"/>
      <c r="AT41" s="3090"/>
      <c r="AU41" s="3089"/>
      <c r="AV41" s="3651"/>
      <c r="AW41" s="3996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>
      <c r="A42" s="3110" t="s">
        <v>1921</v>
      </c>
      <c r="B42" s="3094">
        <f t="shared" si="59"/>
        <v>0</v>
      </c>
      <c r="C42" s="1162">
        <f t="shared" si="59"/>
        <v>0</v>
      </c>
      <c r="D42" s="3103"/>
      <c r="E42" s="3096"/>
      <c r="F42" s="3095"/>
      <c r="G42" s="3096"/>
      <c r="H42" s="3095"/>
      <c r="I42" s="3096"/>
      <c r="J42" s="3095"/>
      <c r="K42" s="3096"/>
      <c r="L42" s="3095"/>
      <c r="M42" s="3097"/>
      <c r="N42" s="3091"/>
      <c r="O42" s="3098"/>
      <c r="P42" s="3099"/>
      <c r="Q42" s="3098"/>
      <c r="R42" s="3099"/>
      <c r="S42" s="3098"/>
      <c r="T42" s="3099"/>
      <c r="U42" s="3098"/>
      <c r="V42" s="3099"/>
      <c r="W42" s="3098"/>
      <c r="X42" s="3099"/>
      <c r="Y42" s="3098"/>
      <c r="Z42" s="3099"/>
      <c r="AA42" s="3098"/>
      <c r="AB42" s="3099"/>
      <c r="AC42" s="3098"/>
      <c r="AD42" s="3099"/>
      <c r="AE42" s="3098"/>
      <c r="AF42" s="3099"/>
      <c r="AG42" s="3098"/>
      <c r="AH42" s="3099"/>
      <c r="AI42" s="3098"/>
      <c r="AJ42" s="3099"/>
      <c r="AK42" s="3098"/>
      <c r="AL42" s="3099"/>
      <c r="AM42" s="3098"/>
      <c r="AN42" s="3099"/>
      <c r="AO42" s="3098"/>
      <c r="AP42" s="3099"/>
      <c r="AQ42" s="3089"/>
      <c r="AR42" s="3088"/>
      <c r="AS42" s="3089"/>
      <c r="AT42" s="3090"/>
      <c r="AU42" s="3089"/>
      <c r="AV42" s="3651"/>
      <c r="AW42" s="3996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>
      <c r="A43" s="3110" t="s">
        <v>1922</v>
      </c>
      <c r="B43" s="3094">
        <f>+D43+F43+H43+J43+L43+N43+P43+R43+T43+V43+X43+Z43+AB43+AD43+AF43+AH43+AJ43+AL43+AN43+AP43</f>
        <v>0</v>
      </c>
      <c r="C43" s="1162">
        <f>+E43+G43+I43+K43+M43+O43+Q43+S43+U43+W43+Y43+AA43+AC43+AE43+AG43+AI43+AK43+AM43+AO43+AQ43</f>
        <v>0</v>
      </c>
      <c r="D43" s="3091"/>
      <c r="E43" s="3098"/>
      <c r="F43" s="3099"/>
      <c r="G43" s="3098"/>
      <c r="H43" s="3099"/>
      <c r="I43" s="3092"/>
      <c r="J43" s="3091"/>
      <c r="K43" s="3091"/>
      <c r="L43" s="3099"/>
      <c r="M43" s="3092"/>
      <c r="N43" s="3091"/>
      <c r="O43" s="3098"/>
      <c r="P43" s="3099"/>
      <c r="Q43" s="3098"/>
      <c r="R43" s="3099"/>
      <c r="S43" s="3098"/>
      <c r="T43" s="3099"/>
      <c r="U43" s="3098"/>
      <c r="V43" s="3099"/>
      <c r="W43" s="3098"/>
      <c r="X43" s="3099"/>
      <c r="Y43" s="3098"/>
      <c r="Z43" s="3099"/>
      <c r="AA43" s="3098"/>
      <c r="AB43" s="3099"/>
      <c r="AC43" s="3098"/>
      <c r="AD43" s="3099"/>
      <c r="AE43" s="3098"/>
      <c r="AF43" s="3099"/>
      <c r="AG43" s="3098"/>
      <c r="AH43" s="3099"/>
      <c r="AI43" s="3098"/>
      <c r="AJ43" s="3099"/>
      <c r="AK43" s="3098"/>
      <c r="AL43" s="3099"/>
      <c r="AM43" s="3098"/>
      <c r="AN43" s="3099"/>
      <c r="AO43" s="3098"/>
      <c r="AP43" s="3099"/>
      <c r="AQ43" s="3089"/>
      <c r="AR43" s="3088"/>
      <c r="AS43" s="3089"/>
      <c r="AT43" s="3090"/>
      <c r="AU43" s="3089"/>
      <c r="AV43" s="3651"/>
      <c r="AW43" s="3996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>
      <c r="A44" s="3111" t="s">
        <v>1923</v>
      </c>
      <c r="B44" s="3094">
        <f>+D44+F44+H44</f>
        <v>0</v>
      </c>
      <c r="C44" s="1162">
        <f>+E44+G44+I44</f>
        <v>0</v>
      </c>
      <c r="D44" s="3091"/>
      <c r="E44" s="3098"/>
      <c r="F44" s="3099"/>
      <c r="G44" s="3098"/>
      <c r="H44" s="3099"/>
      <c r="I44" s="3092"/>
      <c r="J44" s="3100"/>
      <c r="K44" s="3101"/>
      <c r="L44" s="3100"/>
      <c r="M44" s="3101"/>
      <c r="N44" s="3100"/>
      <c r="O44" s="3101"/>
      <c r="P44" s="3100"/>
      <c r="Q44" s="3101"/>
      <c r="R44" s="3100"/>
      <c r="S44" s="3101"/>
      <c r="T44" s="3100"/>
      <c r="U44" s="3101"/>
      <c r="V44" s="3100"/>
      <c r="W44" s="3101"/>
      <c r="X44" s="3100"/>
      <c r="Y44" s="3101"/>
      <c r="Z44" s="3100"/>
      <c r="AA44" s="3101"/>
      <c r="AB44" s="3100"/>
      <c r="AC44" s="3101"/>
      <c r="AD44" s="3100"/>
      <c r="AE44" s="3101"/>
      <c r="AF44" s="3100"/>
      <c r="AG44" s="3101"/>
      <c r="AH44" s="3100"/>
      <c r="AI44" s="3101"/>
      <c r="AJ44" s="3100"/>
      <c r="AK44" s="3101"/>
      <c r="AL44" s="3100"/>
      <c r="AM44" s="3101"/>
      <c r="AN44" s="3100"/>
      <c r="AO44" s="3101"/>
      <c r="AP44" s="3100"/>
      <c r="AQ44" s="3102"/>
      <c r="AR44" s="3091"/>
      <c r="AS44" s="3089"/>
      <c r="AT44" s="3090"/>
      <c r="AU44" s="3089"/>
      <c r="AV44" s="3651"/>
      <c r="AW44" s="3996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>
      <c r="A45" s="3111" t="s">
        <v>1924</v>
      </c>
      <c r="B45" s="3094">
        <f>+P45+R45+T45+V45+X45+Z45+AB45+AD45+AF45+AH45+AJ45+AL45+AN45+AP45</f>
        <v>0</v>
      </c>
      <c r="C45" s="1162">
        <f>+Q45+S45+U45+W45+Y45+AA45+AC45+AE45+AG45+AI45+AK45+AM45+AO45+AQ45</f>
        <v>0</v>
      </c>
      <c r="D45" s="3103"/>
      <c r="E45" s="3096"/>
      <c r="F45" s="3095"/>
      <c r="G45" s="3096"/>
      <c r="H45" s="3095"/>
      <c r="I45" s="3096"/>
      <c r="J45" s="3095"/>
      <c r="K45" s="3096"/>
      <c r="L45" s="3095"/>
      <c r="M45" s="3097"/>
      <c r="N45" s="3103"/>
      <c r="O45" s="3096"/>
      <c r="P45" s="3099"/>
      <c r="Q45" s="3098"/>
      <c r="R45" s="3099"/>
      <c r="S45" s="3098"/>
      <c r="T45" s="3099"/>
      <c r="U45" s="3098"/>
      <c r="V45" s="3099"/>
      <c r="W45" s="3098"/>
      <c r="X45" s="3099"/>
      <c r="Y45" s="3098"/>
      <c r="Z45" s="3099"/>
      <c r="AA45" s="3098"/>
      <c r="AB45" s="3099"/>
      <c r="AC45" s="3098"/>
      <c r="AD45" s="3099"/>
      <c r="AE45" s="3098"/>
      <c r="AF45" s="3099"/>
      <c r="AG45" s="3098"/>
      <c r="AH45" s="3099"/>
      <c r="AI45" s="3098"/>
      <c r="AJ45" s="3099"/>
      <c r="AK45" s="3098"/>
      <c r="AL45" s="3099"/>
      <c r="AM45" s="3098"/>
      <c r="AN45" s="3099"/>
      <c r="AO45" s="3098"/>
      <c r="AP45" s="3099"/>
      <c r="AQ45" s="3089"/>
      <c r="AR45" s="3091"/>
      <c r="AS45" s="3089"/>
      <c r="AT45" s="3090"/>
      <c r="AU45" s="3089"/>
      <c r="AV45" s="3651"/>
      <c r="AW45" s="3996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>
      <c r="A46" s="3110" t="s">
        <v>1925</v>
      </c>
      <c r="B46" s="3094">
        <f>+N46+P46+R46+T46+V46+X46+Z46+AB46+AD46+AF46+AH46+AJ46+AL46+AN46+AP46</f>
        <v>0</v>
      </c>
      <c r="C46" s="1162">
        <f>+O46+Q46+S46+U46+W46+Y46+AA46+AC46+AE46+AG46+AI46+AK46+AM46+AO46+AQ46</f>
        <v>0</v>
      </c>
      <c r="D46" s="3088"/>
      <c r="E46" s="3101"/>
      <c r="F46" s="3100"/>
      <c r="G46" s="3101"/>
      <c r="H46" s="3100"/>
      <c r="I46" s="3104"/>
      <c r="J46" s="3088"/>
      <c r="K46" s="3088"/>
      <c r="L46" s="3100"/>
      <c r="M46" s="3104"/>
      <c r="N46" s="3091"/>
      <c r="O46" s="3098"/>
      <c r="P46" s="3099"/>
      <c r="Q46" s="3098"/>
      <c r="R46" s="3099"/>
      <c r="S46" s="3098"/>
      <c r="T46" s="3099"/>
      <c r="U46" s="3098"/>
      <c r="V46" s="3099"/>
      <c r="W46" s="3098"/>
      <c r="X46" s="3099"/>
      <c r="Y46" s="3098"/>
      <c r="Z46" s="3099"/>
      <c r="AA46" s="3098"/>
      <c r="AB46" s="3099"/>
      <c r="AC46" s="3098"/>
      <c r="AD46" s="3099"/>
      <c r="AE46" s="3098"/>
      <c r="AF46" s="3099"/>
      <c r="AG46" s="3098"/>
      <c r="AH46" s="3099"/>
      <c r="AI46" s="3098"/>
      <c r="AJ46" s="3099"/>
      <c r="AK46" s="3098"/>
      <c r="AL46" s="3099"/>
      <c r="AM46" s="3098"/>
      <c r="AN46" s="3099"/>
      <c r="AO46" s="3098"/>
      <c r="AP46" s="3099"/>
      <c r="AQ46" s="3089"/>
      <c r="AR46" s="3091"/>
      <c r="AS46" s="3089"/>
      <c r="AT46" s="3090"/>
      <c r="AU46" s="3089"/>
      <c r="AV46" s="3651"/>
      <c r="AW46" s="3996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>
      <c r="A47" s="3110" t="s">
        <v>1926</v>
      </c>
      <c r="B47" s="3094">
        <f>+D47+F47+H47+J47+L47+N47+P47+R47+T47+V47+X47+Z47+AB47+AD47+AF47+AH47+AJ47+AL47+AN47+AP47</f>
        <v>0</v>
      </c>
      <c r="C47" s="1162">
        <f>+E47+G47+I47+K47+M47+O47+Q47+S47+U47+W47+Y47+AA47+AC47+AE47+AG47+AI47+AK47+AM47+AO47+AQ47</f>
        <v>0</v>
      </c>
      <c r="D47" s="3091"/>
      <c r="E47" s="3098"/>
      <c r="F47" s="3099"/>
      <c r="G47" s="3098"/>
      <c r="H47" s="3099"/>
      <c r="I47" s="3092"/>
      <c r="J47" s="3091"/>
      <c r="K47" s="3091"/>
      <c r="L47" s="3099"/>
      <c r="M47" s="3092"/>
      <c r="N47" s="3091"/>
      <c r="O47" s="3098"/>
      <c r="P47" s="3099"/>
      <c r="Q47" s="3098"/>
      <c r="R47" s="3099"/>
      <c r="S47" s="3098"/>
      <c r="T47" s="3099"/>
      <c r="U47" s="3098"/>
      <c r="V47" s="3099"/>
      <c r="W47" s="3098"/>
      <c r="X47" s="3099"/>
      <c r="Y47" s="3098"/>
      <c r="Z47" s="3099"/>
      <c r="AA47" s="3098"/>
      <c r="AB47" s="3099"/>
      <c r="AC47" s="3098"/>
      <c r="AD47" s="3099"/>
      <c r="AE47" s="3098"/>
      <c r="AF47" s="3099"/>
      <c r="AG47" s="3098"/>
      <c r="AH47" s="3099"/>
      <c r="AI47" s="3098"/>
      <c r="AJ47" s="3099"/>
      <c r="AK47" s="3098"/>
      <c r="AL47" s="3099"/>
      <c r="AM47" s="3098"/>
      <c r="AN47" s="3099"/>
      <c r="AO47" s="3098"/>
      <c r="AP47" s="3099"/>
      <c r="AQ47" s="3089"/>
      <c r="AR47" s="3091"/>
      <c r="AS47" s="3089"/>
      <c r="AT47" s="3090"/>
      <c r="AU47" s="3089"/>
      <c r="AV47" s="3651"/>
      <c r="AW47" s="3996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>
      <c r="A48" s="3093" t="s">
        <v>1927</v>
      </c>
      <c r="B48" s="3094">
        <f>+P48+R48+T48+V48+X48+Z48+AB48+AD48+AF48+AH48+AJ48+AL48+AN48+AP48</f>
        <v>0</v>
      </c>
      <c r="C48" s="1162">
        <f>+Q48+S48+U48+W48+Y48+AA48+AC48+AE48+AG48+AI48+AK48+AM48+AO48+AQ48</f>
        <v>0</v>
      </c>
      <c r="D48" s="3103"/>
      <c r="E48" s="3096"/>
      <c r="F48" s="3095"/>
      <c r="G48" s="3096"/>
      <c r="H48" s="3095"/>
      <c r="I48" s="3096"/>
      <c r="J48" s="3095"/>
      <c r="K48" s="3096"/>
      <c r="L48" s="3095"/>
      <c r="M48" s="3097"/>
      <c r="N48" s="3103"/>
      <c r="O48" s="3096"/>
      <c r="P48" s="3099"/>
      <c r="Q48" s="3098"/>
      <c r="R48" s="3099"/>
      <c r="S48" s="3098"/>
      <c r="T48" s="3099"/>
      <c r="U48" s="3098"/>
      <c r="V48" s="3099"/>
      <c r="W48" s="3098"/>
      <c r="X48" s="3099"/>
      <c r="Y48" s="3098"/>
      <c r="Z48" s="3099"/>
      <c r="AA48" s="3098"/>
      <c r="AB48" s="3099"/>
      <c r="AC48" s="3098"/>
      <c r="AD48" s="3099"/>
      <c r="AE48" s="3098"/>
      <c r="AF48" s="3099"/>
      <c r="AG48" s="3098"/>
      <c r="AH48" s="3099"/>
      <c r="AI48" s="3098"/>
      <c r="AJ48" s="3099"/>
      <c r="AK48" s="3098"/>
      <c r="AL48" s="3099"/>
      <c r="AM48" s="3098"/>
      <c r="AN48" s="3099"/>
      <c r="AO48" s="3098"/>
      <c r="AP48" s="3099"/>
      <c r="AQ48" s="3089"/>
      <c r="AR48" s="3091"/>
      <c r="AS48" s="3089"/>
      <c r="AT48" s="3090"/>
      <c r="AU48" s="3089"/>
      <c r="AV48" s="3651"/>
      <c r="AW48" s="3996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>
      <c r="A49" s="3110" t="s">
        <v>1928</v>
      </c>
      <c r="B49" s="3094">
        <f>+P49+R49+T49+V49+X49+Z49+AB49+AD49+AF49+AH49</f>
        <v>0</v>
      </c>
      <c r="C49" s="1162">
        <f>+Q49+S49+U49+W49+Y49+AA49+AC49+AE49+AG49+AI49</f>
        <v>0</v>
      </c>
      <c r="D49" s="3103"/>
      <c r="E49" s="3096"/>
      <c r="F49" s="3095"/>
      <c r="G49" s="3096"/>
      <c r="H49" s="3095"/>
      <c r="I49" s="3096"/>
      <c r="J49" s="3095"/>
      <c r="K49" s="3096"/>
      <c r="L49" s="3095"/>
      <c r="M49" s="3097"/>
      <c r="N49" s="3103"/>
      <c r="O49" s="3096"/>
      <c r="P49" s="3099"/>
      <c r="Q49" s="3098"/>
      <c r="R49" s="3099"/>
      <c r="S49" s="3098"/>
      <c r="T49" s="3099"/>
      <c r="U49" s="3098"/>
      <c r="V49" s="3099"/>
      <c r="W49" s="3098"/>
      <c r="X49" s="3099"/>
      <c r="Y49" s="3098"/>
      <c r="Z49" s="3099"/>
      <c r="AA49" s="3098"/>
      <c r="AB49" s="3099"/>
      <c r="AC49" s="3098"/>
      <c r="AD49" s="3099"/>
      <c r="AE49" s="3098"/>
      <c r="AF49" s="3099"/>
      <c r="AG49" s="3098"/>
      <c r="AH49" s="3099"/>
      <c r="AI49" s="3098"/>
      <c r="AJ49" s="3095"/>
      <c r="AK49" s="3096"/>
      <c r="AL49" s="3095"/>
      <c r="AM49" s="3096"/>
      <c r="AN49" s="3095"/>
      <c r="AO49" s="3096"/>
      <c r="AP49" s="3095"/>
      <c r="AQ49" s="3105"/>
      <c r="AR49" s="3091"/>
      <c r="AS49" s="3089"/>
      <c r="AT49" s="3090"/>
      <c r="AU49" s="3089"/>
      <c r="AV49" s="3651"/>
      <c r="AW49" s="3996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>
      <c r="A50" s="3110" t="s">
        <v>1929</v>
      </c>
      <c r="B50" s="3094">
        <f>+D50+F50+H50+J50+L50+N50+P50+R50+T50+V50+X50+Z50+AB50+AD50+AF50+AH50+AJ50+AL50+AN50+AP50</f>
        <v>0</v>
      </c>
      <c r="C50" s="1162">
        <f>+E50+G50+I50+K50+M50+O50+Q50+S50+U50+W50+Y50+AA50+AC50+AE50+AG50+AI50+AK50+AM50+AO50+AQ50</f>
        <v>0</v>
      </c>
      <c r="D50" s="3091"/>
      <c r="E50" s="3098"/>
      <c r="F50" s="3099"/>
      <c r="G50" s="3098"/>
      <c r="H50" s="3099"/>
      <c r="I50" s="3092"/>
      <c r="J50" s="3091"/>
      <c r="K50" s="3091"/>
      <c r="L50" s="3099"/>
      <c r="M50" s="3092"/>
      <c r="N50" s="3091"/>
      <c r="O50" s="3098"/>
      <c r="P50" s="3099"/>
      <c r="Q50" s="3098"/>
      <c r="R50" s="3099"/>
      <c r="S50" s="3098"/>
      <c r="T50" s="3099"/>
      <c r="U50" s="3098"/>
      <c r="V50" s="3099"/>
      <c r="W50" s="3098"/>
      <c r="X50" s="3099"/>
      <c r="Y50" s="3098"/>
      <c r="Z50" s="3099"/>
      <c r="AA50" s="3098"/>
      <c r="AB50" s="3099"/>
      <c r="AC50" s="3098"/>
      <c r="AD50" s="3099"/>
      <c r="AE50" s="3098"/>
      <c r="AF50" s="3099"/>
      <c r="AG50" s="3098"/>
      <c r="AH50" s="3099"/>
      <c r="AI50" s="3098"/>
      <c r="AJ50" s="3099"/>
      <c r="AK50" s="3098"/>
      <c r="AL50" s="3099"/>
      <c r="AM50" s="3098"/>
      <c r="AN50" s="3099"/>
      <c r="AO50" s="3098"/>
      <c r="AP50" s="3099"/>
      <c r="AQ50" s="3089"/>
      <c r="AR50" s="3091"/>
      <c r="AS50" s="3089"/>
      <c r="AT50" s="3090"/>
      <c r="AU50" s="3089"/>
      <c r="AV50" s="3651"/>
      <c r="AW50" s="3996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>
      <c r="A51" s="3110" t="s">
        <v>1930</v>
      </c>
      <c r="B51" s="3094">
        <f>+D51+F51+H51+J51+L51+N51+P51+R51+T51+V51+X51+Z51+AB51+AD51+AF51+AH51+AJ51+AL51+AN51+AP51</f>
        <v>0</v>
      </c>
      <c r="C51" s="1162">
        <f>+E51+G51+I51+K51+M51+O51+Q51+S51+U51+W51+Y51+AA51+AC51+AE51+AG51+AI51+AK51+AM51+AO51+AQ51</f>
        <v>0</v>
      </c>
      <c r="D51" s="3091"/>
      <c r="E51" s="3098"/>
      <c r="F51" s="3099"/>
      <c r="G51" s="3098"/>
      <c r="H51" s="3099"/>
      <c r="I51" s="3092"/>
      <c r="J51" s="3091"/>
      <c r="K51" s="3091"/>
      <c r="L51" s="3099"/>
      <c r="M51" s="3092"/>
      <c r="N51" s="3091"/>
      <c r="O51" s="3098"/>
      <c r="P51" s="3099"/>
      <c r="Q51" s="3098"/>
      <c r="R51" s="3099"/>
      <c r="S51" s="3098"/>
      <c r="T51" s="3099"/>
      <c r="U51" s="3098"/>
      <c r="V51" s="3099"/>
      <c r="W51" s="3098"/>
      <c r="X51" s="3099"/>
      <c r="Y51" s="3098"/>
      <c r="Z51" s="3099"/>
      <c r="AA51" s="3098"/>
      <c r="AB51" s="3099"/>
      <c r="AC51" s="3098"/>
      <c r="AD51" s="3099"/>
      <c r="AE51" s="3098"/>
      <c r="AF51" s="3099"/>
      <c r="AG51" s="3098"/>
      <c r="AH51" s="3099"/>
      <c r="AI51" s="3098"/>
      <c r="AJ51" s="3099"/>
      <c r="AK51" s="3098"/>
      <c r="AL51" s="3099"/>
      <c r="AM51" s="3098"/>
      <c r="AN51" s="3099"/>
      <c r="AO51" s="3098"/>
      <c r="AP51" s="3099"/>
      <c r="AQ51" s="3089"/>
      <c r="AR51" s="3091"/>
      <c r="AS51" s="3089"/>
      <c r="AT51" s="3090"/>
      <c r="AU51" s="3089"/>
      <c r="AV51" s="3651"/>
      <c r="AW51" s="3996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>
      <c r="A52" s="3112" t="s">
        <v>1931</v>
      </c>
      <c r="B52" s="2567">
        <f t="shared" ref="B52:C52" si="119">+D52+F52+H52+J52+L52+N52+P52+R52+T52+V52+X52+Z52+AB52+AD52+AF52+AH52+AJ52+AL52+AN52+AP52</f>
        <v>0</v>
      </c>
      <c r="C52" s="2455">
        <f t="shared" si="119"/>
        <v>0</v>
      </c>
      <c r="D52" s="1131"/>
      <c r="E52" s="1144"/>
      <c r="F52" s="1128"/>
      <c r="G52" s="1144"/>
      <c r="H52" s="1128"/>
      <c r="I52" s="1130"/>
      <c r="J52" s="1131"/>
      <c r="K52" s="1131"/>
      <c r="L52" s="1128"/>
      <c r="M52" s="1130"/>
      <c r="N52" s="1131"/>
      <c r="O52" s="1144"/>
      <c r="P52" s="1128"/>
      <c r="Q52" s="1144"/>
      <c r="R52" s="1128"/>
      <c r="S52" s="1144"/>
      <c r="T52" s="1128"/>
      <c r="U52" s="1144"/>
      <c r="V52" s="1128"/>
      <c r="W52" s="1144"/>
      <c r="X52" s="1128"/>
      <c r="Y52" s="1144"/>
      <c r="Z52" s="1128"/>
      <c r="AA52" s="1144"/>
      <c r="AB52" s="1128"/>
      <c r="AC52" s="1144"/>
      <c r="AD52" s="1128"/>
      <c r="AE52" s="1144"/>
      <c r="AF52" s="1128"/>
      <c r="AG52" s="1144"/>
      <c r="AH52" s="1128"/>
      <c r="AI52" s="1144"/>
      <c r="AJ52" s="1128"/>
      <c r="AK52" s="1144"/>
      <c r="AL52" s="1128"/>
      <c r="AM52" s="1144"/>
      <c r="AN52" s="1128"/>
      <c r="AO52" s="1144"/>
      <c r="AP52" s="1128"/>
      <c r="AQ52" s="1134"/>
      <c r="AR52" s="1131"/>
      <c r="AS52" s="1134"/>
      <c r="AT52" s="1143"/>
      <c r="AU52" s="1134"/>
      <c r="AV52" s="1133"/>
      <c r="AW52" s="1290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>
      <c r="A53" s="3107" t="s">
        <v>1933</v>
      </c>
      <c r="B53" s="3107"/>
      <c r="C53" s="3107"/>
      <c r="D53" s="3107"/>
      <c r="E53" s="3107"/>
      <c r="F53" s="3107"/>
      <c r="G53" s="3107"/>
      <c r="H53" s="3107"/>
      <c r="I53" s="3107"/>
      <c r="J53" s="3107"/>
      <c r="K53" s="3107"/>
      <c r="L53" s="3107"/>
      <c r="M53" s="3107"/>
      <c r="N53" s="3107"/>
      <c r="O53" s="3107"/>
      <c r="P53" s="3107"/>
      <c r="Q53" s="3107"/>
      <c r="R53" s="3107"/>
      <c r="S53" s="3107"/>
      <c r="T53" s="3107"/>
      <c r="U53" s="3107"/>
      <c r="V53" s="3107"/>
      <c r="W53" s="3107"/>
      <c r="X53" s="3107"/>
      <c r="Y53" s="3107"/>
      <c r="Z53" s="3107"/>
      <c r="AA53" s="3107"/>
      <c r="AB53" s="3107"/>
      <c r="AC53" s="3107"/>
      <c r="AD53" s="3107"/>
      <c r="AE53" s="3107"/>
      <c r="AF53" s="3107"/>
      <c r="AG53" s="3107"/>
      <c r="AH53" s="3107"/>
      <c r="AI53" s="3107"/>
      <c r="AJ53" s="3107"/>
      <c r="AK53" s="3107"/>
      <c r="AL53" s="3107"/>
      <c r="AM53" s="3107"/>
      <c r="AN53" s="3107"/>
      <c r="AO53" s="3107"/>
      <c r="AP53" s="3107"/>
      <c r="AQ53" s="3107"/>
      <c r="AR53" s="227"/>
      <c r="AS53" s="227"/>
      <c r="AT53" s="227"/>
      <c r="AU53" s="227"/>
      <c r="AV53" s="227"/>
      <c r="AW53" s="227"/>
    </row>
    <row r="54" spans="1:133">
      <c r="A54" s="8391" t="s">
        <v>1908</v>
      </c>
      <c r="B54" s="8515" t="s">
        <v>77</v>
      </c>
      <c r="C54" s="8502"/>
      <c r="D54" s="8503" t="s">
        <v>29</v>
      </c>
      <c r="E54" s="8504"/>
      <c r="F54" s="8504"/>
      <c r="G54" s="8504"/>
      <c r="H54" s="8504"/>
      <c r="I54" s="8504"/>
      <c r="J54" s="8504"/>
      <c r="K54" s="8504"/>
      <c r="L54" s="8504"/>
      <c r="M54" s="8504"/>
      <c r="N54" s="8504"/>
      <c r="O54" s="8504"/>
      <c r="P54" s="8504"/>
      <c r="Q54" s="8504"/>
      <c r="R54" s="8504"/>
      <c r="S54" s="8504"/>
      <c r="T54" s="8504"/>
      <c r="U54" s="8504"/>
      <c r="V54" s="8504"/>
      <c r="W54" s="8504"/>
      <c r="X54" s="8504"/>
      <c r="Y54" s="8504"/>
      <c r="Z54" s="8504"/>
      <c r="AA54" s="8504"/>
      <c r="AB54" s="8504"/>
      <c r="AC54" s="8504"/>
      <c r="AD54" s="8504"/>
      <c r="AE54" s="8504"/>
      <c r="AF54" s="8504"/>
      <c r="AG54" s="8504"/>
      <c r="AH54" s="8504"/>
      <c r="AI54" s="8504"/>
      <c r="AJ54" s="8504"/>
      <c r="AK54" s="8504"/>
      <c r="AL54" s="8504"/>
      <c r="AM54" s="8504"/>
      <c r="AN54" s="8504"/>
      <c r="AO54" s="8504"/>
      <c r="AP54" s="8504"/>
      <c r="AQ54" s="8505"/>
      <c r="AR54" s="8506" t="s">
        <v>1909</v>
      </c>
      <c r="AS54" s="8507"/>
      <c r="AT54" s="8508" t="s">
        <v>462</v>
      </c>
      <c r="AU54" s="8509"/>
      <c r="AV54" s="8516" t="s">
        <v>36</v>
      </c>
      <c r="AW54" s="7783" t="s">
        <v>37</v>
      </c>
    </row>
    <row r="55" spans="1:133">
      <c r="A55" s="7663"/>
      <c r="B55" s="7983"/>
      <c r="C55" s="8076"/>
      <c r="D55" s="8512" t="s">
        <v>1910</v>
      </c>
      <c r="E55" s="8506"/>
      <c r="F55" s="8512" t="s">
        <v>947</v>
      </c>
      <c r="G55" s="8506"/>
      <c r="H55" s="8512" t="s">
        <v>1911</v>
      </c>
      <c r="I55" s="8513"/>
      <c r="J55" s="8506" t="s">
        <v>949</v>
      </c>
      <c r="K55" s="8506"/>
      <c r="L55" s="8512" t="s">
        <v>331</v>
      </c>
      <c r="M55" s="8506"/>
      <c r="N55" s="8512" t="s">
        <v>94</v>
      </c>
      <c r="O55" s="8506"/>
      <c r="P55" s="8512" t="s">
        <v>44</v>
      </c>
      <c r="Q55" s="8506"/>
      <c r="R55" s="8512" t="s">
        <v>45</v>
      </c>
      <c r="S55" s="8506"/>
      <c r="T55" s="8512" t="s">
        <v>46</v>
      </c>
      <c r="U55" s="8513"/>
      <c r="V55" s="8512" t="s">
        <v>47</v>
      </c>
      <c r="W55" s="8513"/>
      <c r="X55" s="8512" t="s">
        <v>48</v>
      </c>
      <c r="Y55" s="8513"/>
      <c r="Z55" s="8512" t="s">
        <v>49</v>
      </c>
      <c r="AA55" s="8513"/>
      <c r="AB55" s="8512" t="s">
        <v>50</v>
      </c>
      <c r="AC55" s="8513"/>
      <c r="AD55" s="8512" t="s">
        <v>51</v>
      </c>
      <c r="AE55" s="8513"/>
      <c r="AF55" s="8512" t="s">
        <v>52</v>
      </c>
      <c r="AG55" s="8513"/>
      <c r="AH55" s="8512" t="s">
        <v>53</v>
      </c>
      <c r="AI55" s="8513"/>
      <c r="AJ55" s="8512" t="s">
        <v>54</v>
      </c>
      <c r="AK55" s="8513"/>
      <c r="AL55" s="8512" t="s">
        <v>55</v>
      </c>
      <c r="AM55" s="8513"/>
      <c r="AN55" s="8512" t="s">
        <v>56</v>
      </c>
      <c r="AO55" s="8513"/>
      <c r="AP55" s="8512" t="s">
        <v>57</v>
      </c>
      <c r="AQ55" s="8507"/>
      <c r="AR55" s="8455" t="s">
        <v>58</v>
      </c>
      <c r="AS55" s="8453" t="s">
        <v>59</v>
      </c>
      <c r="AT55" s="8510"/>
      <c r="AU55" s="8511"/>
      <c r="AV55" s="8517"/>
      <c r="AW55" s="7653"/>
    </row>
    <row r="56" spans="1:133">
      <c r="A56" s="7241"/>
      <c r="B56" s="3082" t="s">
        <v>1912</v>
      </c>
      <c r="C56" s="3081" t="s">
        <v>1913</v>
      </c>
      <c r="D56" s="3079" t="s">
        <v>1912</v>
      </c>
      <c r="E56" s="3080" t="s">
        <v>1913</v>
      </c>
      <c r="F56" s="3079" t="s">
        <v>1912</v>
      </c>
      <c r="G56" s="3080" t="s">
        <v>1913</v>
      </c>
      <c r="H56" s="3079" t="s">
        <v>1912</v>
      </c>
      <c r="I56" s="3081" t="s">
        <v>1913</v>
      </c>
      <c r="J56" s="3082" t="s">
        <v>1912</v>
      </c>
      <c r="K56" s="3080" t="s">
        <v>1913</v>
      </c>
      <c r="L56" s="3079" t="s">
        <v>1912</v>
      </c>
      <c r="M56" s="3080" t="s">
        <v>1913</v>
      </c>
      <c r="N56" s="3079" t="s">
        <v>1912</v>
      </c>
      <c r="O56" s="3080" t="s">
        <v>1913</v>
      </c>
      <c r="P56" s="3079" t="s">
        <v>1912</v>
      </c>
      <c r="Q56" s="3080" t="s">
        <v>1913</v>
      </c>
      <c r="R56" s="3079" t="s">
        <v>1912</v>
      </c>
      <c r="S56" s="3080" t="s">
        <v>1913</v>
      </c>
      <c r="T56" s="3079" t="s">
        <v>1912</v>
      </c>
      <c r="U56" s="3080" t="s">
        <v>1913</v>
      </c>
      <c r="V56" s="3079" t="s">
        <v>1912</v>
      </c>
      <c r="W56" s="3080" t="s">
        <v>1913</v>
      </c>
      <c r="X56" s="3079" t="s">
        <v>1912</v>
      </c>
      <c r="Y56" s="3080" t="s">
        <v>1913</v>
      </c>
      <c r="Z56" s="3079" t="s">
        <v>1912</v>
      </c>
      <c r="AA56" s="3080" t="s">
        <v>1913</v>
      </c>
      <c r="AB56" s="3079" t="s">
        <v>1912</v>
      </c>
      <c r="AC56" s="3080" t="s">
        <v>1913</v>
      </c>
      <c r="AD56" s="3079" t="s">
        <v>1912</v>
      </c>
      <c r="AE56" s="3080" t="s">
        <v>1913</v>
      </c>
      <c r="AF56" s="3079" t="s">
        <v>1912</v>
      </c>
      <c r="AG56" s="3080" t="s">
        <v>1913</v>
      </c>
      <c r="AH56" s="3079" t="s">
        <v>1912</v>
      </c>
      <c r="AI56" s="3080" t="s">
        <v>1913</v>
      </c>
      <c r="AJ56" s="3079" t="s">
        <v>1912</v>
      </c>
      <c r="AK56" s="3080" t="s">
        <v>1913</v>
      </c>
      <c r="AL56" s="3079" t="s">
        <v>1912</v>
      </c>
      <c r="AM56" s="3080" t="s">
        <v>1913</v>
      </c>
      <c r="AN56" s="3079" t="s">
        <v>1912</v>
      </c>
      <c r="AO56" s="3080" t="s">
        <v>1913</v>
      </c>
      <c r="AP56" s="3079" t="s">
        <v>1912</v>
      </c>
      <c r="AQ56" s="3083" t="s">
        <v>1913</v>
      </c>
      <c r="AR56" s="7988"/>
      <c r="AS56" s="7770"/>
      <c r="AT56" s="212" t="s">
        <v>467</v>
      </c>
      <c r="AU56" s="2498" t="s">
        <v>468</v>
      </c>
      <c r="AV56" s="8518"/>
      <c r="AW56" s="7649"/>
    </row>
    <row r="57" spans="1:133">
      <c r="A57" s="3109" t="s">
        <v>1914</v>
      </c>
      <c r="B57" s="3085">
        <f t="shared" ref="B57:C64" si="148">+N57+P57+R57+T57+V57+X57+Z57+AB57+AD57+AF57+AH57+AJ57+AL57+AN57+AP57</f>
        <v>0</v>
      </c>
      <c r="C57" s="3086">
        <f t="shared" si="148"/>
        <v>0</v>
      </c>
      <c r="D57" s="3103"/>
      <c r="E57" s="3096"/>
      <c r="F57" s="3095"/>
      <c r="G57" s="3096"/>
      <c r="H57" s="3095"/>
      <c r="I57" s="3096"/>
      <c r="J57" s="3095"/>
      <c r="K57" s="3096"/>
      <c r="L57" s="3095"/>
      <c r="M57" s="3097"/>
      <c r="N57" s="3091"/>
      <c r="O57" s="3098"/>
      <c r="P57" s="3099"/>
      <c r="Q57" s="3098"/>
      <c r="R57" s="3099"/>
      <c r="S57" s="3098"/>
      <c r="T57" s="3099"/>
      <c r="U57" s="3098"/>
      <c r="V57" s="3099"/>
      <c r="W57" s="3098"/>
      <c r="X57" s="3099"/>
      <c r="Y57" s="3098"/>
      <c r="Z57" s="3099"/>
      <c r="AA57" s="3098"/>
      <c r="AB57" s="3099"/>
      <c r="AC57" s="3098"/>
      <c r="AD57" s="3099"/>
      <c r="AE57" s="3098"/>
      <c r="AF57" s="3099"/>
      <c r="AG57" s="3098"/>
      <c r="AH57" s="3099"/>
      <c r="AI57" s="3098"/>
      <c r="AJ57" s="3099"/>
      <c r="AK57" s="3098"/>
      <c r="AL57" s="3099"/>
      <c r="AM57" s="3098"/>
      <c r="AN57" s="3099"/>
      <c r="AO57" s="3098"/>
      <c r="AP57" s="3099"/>
      <c r="AQ57" s="3089"/>
      <c r="AR57" s="3088"/>
      <c r="AS57" s="3089"/>
      <c r="AT57" s="3090"/>
      <c r="AU57" s="3089"/>
      <c r="AV57" s="3831"/>
      <c r="AW57" s="3647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>
      <c r="A58" s="3110" t="s">
        <v>1915</v>
      </c>
      <c r="B58" s="3094">
        <f t="shared" si="148"/>
        <v>0</v>
      </c>
      <c r="C58" s="1162">
        <f t="shared" si="148"/>
        <v>0</v>
      </c>
      <c r="D58" s="3103"/>
      <c r="E58" s="3096"/>
      <c r="F58" s="3095"/>
      <c r="G58" s="3096"/>
      <c r="H58" s="3095"/>
      <c r="I58" s="3096"/>
      <c r="J58" s="3095"/>
      <c r="K58" s="3096"/>
      <c r="L58" s="3095"/>
      <c r="M58" s="3097"/>
      <c r="N58" s="3091"/>
      <c r="O58" s="3098"/>
      <c r="P58" s="3099"/>
      <c r="Q58" s="3098"/>
      <c r="R58" s="3099"/>
      <c r="S58" s="3098"/>
      <c r="T58" s="3099"/>
      <c r="U58" s="3098"/>
      <c r="V58" s="3099"/>
      <c r="W58" s="3098"/>
      <c r="X58" s="3099"/>
      <c r="Y58" s="3098"/>
      <c r="Z58" s="3099"/>
      <c r="AA58" s="3098"/>
      <c r="AB58" s="3099"/>
      <c r="AC58" s="3098"/>
      <c r="AD58" s="3099"/>
      <c r="AE58" s="3098"/>
      <c r="AF58" s="3099"/>
      <c r="AG58" s="3098"/>
      <c r="AH58" s="3099"/>
      <c r="AI58" s="3098"/>
      <c r="AJ58" s="3099"/>
      <c r="AK58" s="3098"/>
      <c r="AL58" s="3099"/>
      <c r="AM58" s="3098"/>
      <c r="AN58" s="3099"/>
      <c r="AO58" s="3098"/>
      <c r="AP58" s="3099"/>
      <c r="AQ58" s="3089"/>
      <c r="AR58" s="3088"/>
      <c r="AS58" s="3089"/>
      <c r="AT58" s="3090"/>
      <c r="AU58" s="3089"/>
      <c r="AV58" s="3836"/>
      <c r="AW58" s="3647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>
      <c r="A59" s="3110" t="s">
        <v>1916</v>
      </c>
      <c r="B59" s="3094">
        <f t="shared" si="148"/>
        <v>0</v>
      </c>
      <c r="C59" s="1162">
        <f t="shared" si="148"/>
        <v>0</v>
      </c>
      <c r="D59" s="3103"/>
      <c r="E59" s="3096"/>
      <c r="F59" s="3095"/>
      <c r="G59" s="3096"/>
      <c r="H59" s="3095"/>
      <c r="I59" s="3096"/>
      <c r="J59" s="3095"/>
      <c r="K59" s="3096"/>
      <c r="L59" s="3095"/>
      <c r="M59" s="3097"/>
      <c r="N59" s="3091"/>
      <c r="O59" s="3098"/>
      <c r="P59" s="3099"/>
      <c r="Q59" s="3098"/>
      <c r="R59" s="3099"/>
      <c r="S59" s="3098"/>
      <c r="T59" s="3099"/>
      <c r="U59" s="3098"/>
      <c r="V59" s="3099"/>
      <c r="W59" s="3098"/>
      <c r="X59" s="3099"/>
      <c r="Y59" s="3098"/>
      <c r="Z59" s="3099"/>
      <c r="AA59" s="3098"/>
      <c r="AB59" s="3099"/>
      <c r="AC59" s="3098"/>
      <c r="AD59" s="3099"/>
      <c r="AE59" s="3098"/>
      <c r="AF59" s="3099"/>
      <c r="AG59" s="3098"/>
      <c r="AH59" s="3099"/>
      <c r="AI59" s="3098"/>
      <c r="AJ59" s="3099"/>
      <c r="AK59" s="3098"/>
      <c r="AL59" s="3099"/>
      <c r="AM59" s="3098"/>
      <c r="AN59" s="3099"/>
      <c r="AO59" s="3098"/>
      <c r="AP59" s="3099"/>
      <c r="AQ59" s="3089"/>
      <c r="AR59" s="3088"/>
      <c r="AS59" s="3089"/>
      <c r="AT59" s="3090"/>
      <c r="AU59" s="3089"/>
      <c r="AV59" s="3836"/>
      <c r="AW59" s="3647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>
      <c r="A60" s="3110" t="s">
        <v>1917</v>
      </c>
      <c r="B60" s="3094">
        <f t="shared" si="148"/>
        <v>0</v>
      </c>
      <c r="C60" s="1162">
        <f t="shared" si="148"/>
        <v>0</v>
      </c>
      <c r="D60" s="3103"/>
      <c r="E60" s="3096"/>
      <c r="F60" s="3095"/>
      <c r="G60" s="3096"/>
      <c r="H60" s="3095"/>
      <c r="I60" s="3096"/>
      <c r="J60" s="3095"/>
      <c r="K60" s="3096"/>
      <c r="L60" s="3095"/>
      <c r="M60" s="3097"/>
      <c r="N60" s="3091"/>
      <c r="O60" s="3098"/>
      <c r="P60" s="3099"/>
      <c r="Q60" s="3098"/>
      <c r="R60" s="3099"/>
      <c r="S60" s="3098"/>
      <c r="T60" s="3099"/>
      <c r="U60" s="3098"/>
      <c r="V60" s="3099"/>
      <c r="W60" s="3098"/>
      <c r="X60" s="3099"/>
      <c r="Y60" s="3098"/>
      <c r="Z60" s="3099"/>
      <c r="AA60" s="3098"/>
      <c r="AB60" s="3099"/>
      <c r="AC60" s="3098"/>
      <c r="AD60" s="3099"/>
      <c r="AE60" s="3098"/>
      <c r="AF60" s="3099"/>
      <c r="AG60" s="3098"/>
      <c r="AH60" s="3099"/>
      <c r="AI60" s="3098"/>
      <c r="AJ60" s="3099"/>
      <c r="AK60" s="3098"/>
      <c r="AL60" s="3099"/>
      <c r="AM60" s="3098"/>
      <c r="AN60" s="3099"/>
      <c r="AO60" s="3098"/>
      <c r="AP60" s="3099"/>
      <c r="AQ60" s="3089"/>
      <c r="AR60" s="3088"/>
      <c r="AS60" s="3089"/>
      <c r="AT60" s="3090"/>
      <c r="AU60" s="3089"/>
      <c r="AV60" s="3836"/>
      <c r="AW60" s="3647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>
      <c r="A61" s="3111" t="s">
        <v>1918</v>
      </c>
      <c r="B61" s="3094">
        <f t="shared" si="148"/>
        <v>0</v>
      </c>
      <c r="C61" s="1162">
        <f t="shared" si="148"/>
        <v>0</v>
      </c>
      <c r="D61" s="3103"/>
      <c r="E61" s="3096"/>
      <c r="F61" s="3095"/>
      <c r="G61" s="3096"/>
      <c r="H61" s="3095"/>
      <c r="I61" s="3096"/>
      <c r="J61" s="3095"/>
      <c r="K61" s="3096"/>
      <c r="L61" s="3095"/>
      <c r="M61" s="3097"/>
      <c r="N61" s="3091"/>
      <c r="O61" s="3098"/>
      <c r="P61" s="3099"/>
      <c r="Q61" s="3098"/>
      <c r="R61" s="3099"/>
      <c r="S61" s="3098"/>
      <c r="T61" s="3099"/>
      <c r="U61" s="3098"/>
      <c r="V61" s="3099"/>
      <c r="W61" s="3098"/>
      <c r="X61" s="3099"/>
      <c r="Y61" s="3098"/>
      <c r="Z61" s="3099"/>
      <c r="AA61" s="3098"/>
      <c r="AB61" s="3099"/>
      <c r="AC61" s="3098"/>
      <c r="AD61" s="3099"/>
      <c r="AE61" s="3098"/>
      <c r="AF61" s="3099"/>
      <c r="AG61" s="3098"/>
      <c r="AH61" s="3099"/>
      <c r="AI61" s="3098"/>
      <c r="AJ61" s="3099"/>
      <c r="AK61" s="3098"/>
      <c r="AL61" s="3099"/>
      <c r="AM61" s="3098"/>
      <c r="AN61" s="3099"/>
      <c r="AO61" s="3098"/>
      <c r="AP61" s="3099"/>
      <c r="AQ61" s="3089"/>
      <c r="AR61" s="3088"/>
      <c r="AS61" s="3089"/>
      <c r="AT61" s="3090"/>
      <c r="AU61" s="3089"/>
      <c r="AV61" s="3836"/>
      <c r="AW61" s="3647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>
      <c r="A62" s="3111" t="s">
        <v>1919</v>
      </c>
      <c r="B62" s="3094">
        <f t="shared" si="148"/>
        <v>0</v>
      </c>
      <c r="C62" s="1162">
        <f t="shared" si="148"/>
        <v>0</v>
      </c>
      <c r="D62" s="3103"/>
      <c r="E62" s="3096"/>
      <c r="F62" s="3095"/>
      <c r="G62" s="3096"/>
      <c r="H62" s="3095"/>
      <c r="I62" s="3096"/>
      <c r="J62" s="3095"/>
      <c r="K62" s="3096"/>
      <c r="L62" s="3095"/>
      <c r="M62" s="3097"/>
      <c r="N62" s="3091"/>
      <c r="O62" s="3098"/>
      <c r="P62" s="3099"/>
      <c r="Q62" s="3098"/>
      <c r="R62" s="3099"/>
      <c r="S62" s="3098"/>
      <c r="T62" s="3099"/>
      <c r="U62" s="3098"/>
      <c r="V62" s="3099"/>
      <c r="W62" s="3098"/>
      <c r="X62" s="3099"/>
      <c r="Y62" s="3098"/>
      <c r="Z62" s="3099"/>
      <c r="AA62" s="3098"/>
      <c r="AB62" s="3099"/>
      <c r="AC62" s="3098"/>
      <c r="AD62" s="3099"/>
      <c r="AE62" s="3098"/>
      <c r="AF62" s="3099"/>
      <c r="AG62" s="3098"/>
      <c r="AH62" s="3099"/>
      <c r="AI62" s="3098"/>
      <c r="AJ62" s="3099"/>
      <c r="AK62" s="3098"/>
      <c r="AL62" s="3099"/>
      <c r="AM62" s="3098"/>
      <c r="AN62" s="3099"/>
      <c r="AO62" s="3098"/>
      <c r="AP62" s="3099"/>
      <c r="AQ62" s="3089"/>
      <c r="AR62" s="3091"/>
      <c r="AS62" s="3089"/>
      <c r="AT62" s="3090"/>
      <c r="AU62" s="3089"/>
      <c r="AV62" s="3836"/>
      <c r="AW62" s="3647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>
      <c r="A63" s="3111" t="s">
        <v>1920</v>
      </c>
      <c r="B63" s="3094">
        <f t="shared" si="148"/>
        <v>0</v>
      </c>
      <c r="C63" s="1162">
        <f t="shared" si="148"/>
        <v>0</v>
      </c>
      <c r="D63" s="3103"/>
      <c r="E63" s="3096"/>
      <c r="F63" s="3095"/>
      <c r="G63" s="3096"/>
      <c r="H63" s="3095"/>
      <c r="I63" s="3096"/>
      <c r="J63" s="3095"/>
      <c r="K63" s="3096"/>
      <c r="L63" s="3095"/>
      <c r="M63" s="3097"/>
      <c r="N63" s="3091"/>
      <c r="O63" s="3098"/>
      <c r="P63" s="3099"/>
      <c r="Q63" s="3098"/>
      <c r="R63" s="3099"/>
      <c r="S63" s="3098"/>
      <c r="T63" s="3099"/>
      <c r="U63" s="3098"/>
      <c r="V63" s="3099"/>
      <c r="W63" s="3098"/>
      <c r="X63" s="3099"/>
      <c r="Y63" s="3098"/>
      <c r="Z63" s="3099"/>
      <c r="AA63" s="3098"/>
      <c r="AB63" s="3099"/>
      <c r="AC63" s="3098"/>
      <c r="AD63" s="3099"/>
      <c r="AE63" s="3098"/>
      <c r="AF63" s="3099"/>
      <c r="AG63" s="3098"/>
      <c r="AH63" s="3099"/>
      <c r="AI63" s="3098"/>
      <c r="AJ63" s="3099"/>
      <c r="AK63" s="3098"/>
      <c r="AL63" s="3099"/>
      <c r="AM63" s="3098"/>
      <c r="AN63" s="3099"/>
      <c r="AO63" s="3098"/>
      <c r="AP63" s="3099"/>
      <c r="AQ63" s="3089"/>
      <c r="AR63" s="3088"/>
      <c r="AS63" s="3089"/>
      <c r="AT63" s="3090"/>
      <c r="AU63" s="3089"/>
      <c r="AV63" s="3836"/>
      <c r="AW63" s="3647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>
      <c r="A64" s="3110" t="s">
        <v>1921</v>
      </c>
      <c r="B64" s="3094">
        <f t="shared" si="148"/>
        <v>0</v>
      </c>
      <c r="C64" s="1162">
        <f t="shared" si="148"/>
        <v>0</v>
      </c>
      <c r="D64" s="3103"/>
      <c r="E64" s="3096"/>
      <c r="F64" s="3095"/>
      <c r="G64" s="3096"/>
      <c r="H64" s="3095"/>
      <c r="I64" s="3096"/>
      <c r="J64" s="3095"/>
      <c r="K64" s="3096"/>
      <c r="L64" s="3095"/>
      <c r="M64" s="3097"/>
      <c r="N64" s="3091"/>
      <c r="O64" s="3098"/>
      <c r="P64" s="3099"/>
      <c r="Q64" s="3098"/>
      <c r="R64" s="3099"/>
      <c r="S64" s="3098"/>
      <c r="T64" s="3099"/>
      <c r="U64" s="3098"/>
      <c r="V64" s="3099"/>
      <c r="W64" s="3098"/>
      <c r="X64" s="3099"/>
      <c r="Y64" s="3098"/>
      <c r="Z64" s="3099"/>
      <c r="AA64" s="3098"/>
      <c r="AB64" s="3099"/>
      <c r="AC64" s="3098"/>
      <c r="AD64" s="3099"/>
      <c r="AE64" s="3098"/>
      <c r="AF64" s="3099"/>
      <c r="AG64" s="3098"/>
      <c r="AH64" s="3099"/>
      <c r="AI64" s="3098"/>
      <c r="AJ64" s="3099"/>
      <c r="AK64" s="3098"/>
      <c r="AL64" s="3099"/>
      <c r="AM64" s="3098"/>
      <c r="AN64" s="3099"/>
      <c r="AO64" s="3098"/>
      <c r="AP64" s="3099"/>
      <c r="AQ64" s="3089"/>
      <c r="AR64" s="3088"/>
      <c r="AS64" s="3089"/>
      <c r="AT64" s="3090"/>
      <c r="AU64" s="3089"/>
      <c r="AV64" s="3836"/>
      <c r="AW64" s="3647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>
      <c r="A65" s="3110" t="s">
        <v>1922</v>
      </c>
      <c r="B65" s="3094">
        <f>+D65+F65+H65+J65+L65+N65+P65+R65+T65+V65+X65+Z65+AB65+AD65+AF65+AH65+AJ65+AL65+AN65+AP65</f>
        <v>0</v>
      </c>
      <c r="C65" s="1162">
        <f>+E65+G65+I65+K65+M65+O65+Q65+S65+U65+W65+Y65+AA65+AC65+AE65+AG65+AI65+AK65+AM65+AO65+AQ65</f>
        <v>0</v>
      </c>
      <c r="D65" s="3091"/>
      <c r="E65" s="3098"/>
      <c r="F65" s="3099"/>
      <c r="G65" s="3098"/>
      <c r="H65" s="3099"/>
      <c r="I65" s="3092"/>
      <c r="J65" s="3091"/>
      <c r="K65" s="3091"/>
      <c r="L65" s="3099"/>
      <c r="M65" s="3092"/>
      <c r="N65" s="3091"/>
      <c r="O65" s="3098"/>
      <c r="P65" s="3099"/>
      <c r="Q65" s="3098"/>
      <c r="R65" s="3099"/>
      <c r="S65" s="3098"/>
      <c r="T65" s="3099"/>
      <c r="U65" s="3098"/>
      <c r="V65" s="3099"/>
      <c r="W65" s="3098"/>
      <c r="X65" s="3099"/>
      <c r="Y65" s="3098"/>
      <c r="Z65" s="3099"/>
      <c r="AA65" s="3098"/>
      <c r="AB65" s="3099"/>
      <c r="AC65" s="3098"/>
      <c r="AD65" s="3099"/>
      <c r="AE65" s="3098"/>
      <c r="AF65" s="3099"/>
      <c r="AG65" s="3098"/>
      <c r="AH65" s="3099"/>
      <c r="AI65" s="3098"/>
      <c r="AJ65" s="3099"/>
      <c r="AK65" s="3098"/>
      <c r="AL65" s="3099"/>
      <c r="AM65" s="3098"/>
      <c r="AN65" s="3099"/>
      <c r="AO65" s="3098"/>
      <c r="AP65" s="3099"/>
      <c r="AQ65" s="3089"/>
      <c r="AR65" s="3088"/>
      <c r="AS65" s="3089"/>
      <c r="AT65" s="3090"/>
      <c r="AU65" s="3089"/>
      <c r="AV65" s="3836"/>
      <c r="AW65" s="3647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>
      <c r="A66" s="3111" t="s">
        <v>1923</v>
      </c>
      <c r="B66" s="3094">
        <f>+D66+F66+H66</f>
        <v>0</v>
      </c>
      <c r="C66" s="1162">
        <f>+E66+G66+I66</f>
        <v>0</v>
      </c>
      <c r="D66" s="3091"/>
      <c r="E66" s="3098"/>
      <c r="F66" s="3099"/>
      <c r="G66" s="3098"/>
      <c r="H66" s="3099"/>
      <c r="I66" s="3092"/>
      <c r="J66" s="3100"/>
      <c r="K66" s="3101"/>
      <c r="L66" s="3100"/>
      <c r="M66" s="3101"/>
      <c r="N66" s="3100"/>
      <c r="O66" s="3101"/>
      <c r="P66" s="3100"/>
      <c r="Q66" s="3101"/>
      <c r="R66" s="3100"/>
      <c r="S66" s="3101"/>
      <c r="T66" s="3100"/>
      <c r="U66" s="3101"/>
      <c r="V66" s="3100"/>
      <c r="W66" s="3101"/>
      <c r="X66" s="3100"/>
      <c r="Y66" s="3101"/>
      <c r="Z66" s="3100"/>
      <c r="AA66" s="3101"/>
      <c r="AB66" s="3100"/>
      <c r="AC66" s="3101"/>
      <c r="AD66" s="3100"/>
      <c r="AE66" s="3101"/>
      <c r="AF66" s="3100"/>
      <c r="AG66" s="3101"/>
      <c r="AH66" s="3100"/>
      <c r="AI66" s="3101"/>
      <c r="AJ66" s="3100"/>
      <c r="AK66" s="3101"/>
      <c r="AL66" s="3100"/>
      <c r="AM66" s="3101"/>
      <c r="AN66" s="3100"/>
      <c r="AO66" s="3101"/>
      <c r="AP66" s="3100"/>
      <c r="AQ66" s="3102"/>
      <c r="AR66" s="3091"/>
      <c r="AS66" s="3089"/>
      <c r="AT66" s="3090"/>
      <c r="AU66" s="3089"/>
      <c r="AV66" s="3836"/>
      <c r="AW66" s="3647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>
      <c r="A67" s="3111" t="s">
        <v>1924</v>
      </c>
      <c r="B67" s="3094">
        <f>+P67+R67+T67+V67+X67+Z67+AB67+AD67+AF67+AH67+AJ67+AL67+AN67+AP67</f>
        <v>0</v>
      </c>
      <c r="C67" s="1162">
        <f>+Q67+S67+U67+W67+Y67+AA67+AC67+AE67+AG67+AI67+AK67+AM67+AO67+AQ67</f>
        <v>0</v>
      </c>
      <c r="D67" s="3103"/>
      <c r="E67" s="3096"/>
      <c r="F67" s="3095"/>
      <c r="G67" s="3096"/>
      <c r="H67" s="3095"/>
      <c r="I67" s="3096"/>
      <c r="J67" s="3095"/>
      <c r="K67" s="3096"/>
      <c r="L67" s="3095"/>
      <c r="M67" s="3097"/>
      <c r="N67" s="3103"/>
      <c r="O67" s="3096"/>
      <c r="P67" s="3099"/>
      <c r="Q67" s="3098"/>
      <c r="R67" s="3099"/>
      <c r="S67" s="3098"/>
      <c r="T67" s="3099"/>
      <c r="U67" s="3098"/>
      <c r="V67" s="3099"/>
      <c r="W67" s="3098"/>
      <c r="X67" s="3099"/>
      <c r="Y67" s="3098"/>
      <c r="Z67" s="3099"/>
      <c r="AA67" s="3098"/>
      <c r="AB67" s="3099"/>
      <c r="AC67" s="3098"/>
      <c r="AD67" s="3099"/>
      <c r="AE67" s="3098"/>
      <c r="AF67" s="3099"/>
      <c r="AG67" s="3098"/>
      <c r="AH67" s="3099"/>
      <c r="AI67" s="3098"/>
      <c r="AJ67" s="3099"/>
      <c r="AK67" s="3098"/>
      <c r="AL67" s="3099"/>
      <c r="AM67" s="3098"/>
      <c r="AN67" s="3099"/>
      <c r="AO67" s="3098"/>
      <c r="AP67" s="3099"/>
      <c r="AQ67" s="3089"/>
      <c r="AR67" s="3091"/>
      <c r="AS67" s="3089"/>
      <c r="AT67" s="3090"/>
      <c r="AU67" s="3089"/>
      <c r="AV67" s="3836"/>
      <c r="AW67" s="3647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>
      <c r="A68" s="3110" t="s">
        <v>1925</v>
      </c>
      <c r="B68" s="3094">
        <f>+N68+P68+R68+T68+V68+X68+Z68+AB68+AD68+AF68+AH68+AJ68+AL68+AN68+AP68</f>
        <v>0</v>
      </c>
      <c r="C68" s="1162">
        <f>+O68+Q68+S68+U68+W68+Y68+AA68+AC68+AE68+AG68+AI68+AK68+AM68+AO68+AQ68</f>
        <v>0</v>
      </c>
      <c r="D68" s="3088"/>
      <c r="E68" s="3101"/>
      <c r="F68" s="3100"/>
      <c r="G68" s="3101"/>
      <c r="H68" s="3100"/>
      <c r="I68" s="3104"/>
      <c r="J68" s="3088"/>
      <c r="K68" s="3088"/>
      <c r="L68" s="3100"/>
      <c r="M68" s="3104"/>
      <c r="N68" s="3091"/>
      <c r="O68" s="3098"/>
      <c r="P68" s="3099"/>
      <c r="Q68" s="3098"/>
      <c r="R68" s="3099"/>
      <c r="S68" s="3098"/>
      <c r="T68" s="3099"/>
      <c r="U68" s="3098"/>
      <c r="V68" s="3099"/>
      <c r="W68" s="3098"/>
      <c r="X68" s="3099"/>
      <c r="Y68" s="3098"/>
      <c r="Z68" s="3099"/>
      <c r="AA68" s="3098"/>
      <c r="AB68" s="3099"/>
      <c r="AC68" s="3098"/>
      <c r="AD68" s="3099"/>
      <c r="AE68" s="3098"/>
      <c r="AF68" s="3099"/>
      <c r="AG68" s="3098"/>
      <c r="AH68" s="3099"/>
      <c r="AI68" s="3098"/>
      <c r="AJ68" s="3099"/>
      <c r="AK68" s="3098"/>
      <c r="AL68" s="3099"/>
      <c r="AM68" s="3098"/>
      <c r="AN68" s="3099"/>
      <c r="AO68" s="3098"/>
      <c r="AP68" s="3099"/>
      <c r="AQ68" s="3089"/>
      <c r="AR68" s="3091"/>
      <c r="AS68" s="3089"/>
      <c r="AT68" s="3090"/>
      <c r="AU68" s="3089"/>
      <c r="AV68" s="3836"/>
      <c r="AW68" s="3647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>
      <c r="A69" s="3110" t="s">
        <v>1926</v>
      </c>
      <c r="B69" s="3094">
        <f>+D69+F69+H69+J69+L69+N69+P69+R69+T69+V69+X69+Z69+AB69+AD69+AF69+AH69+AJ69+AL69+AN69+AP69</f>
        <v>0</v>
      </c>
      <c r="C69" s="1162">
        <f>+E69+G69+I69+K69+M69+O69+Q69+S69+U69+W69+Y69+AA69+AC69+AE69+AG69+AI69+AK69+AM69+AO69+AQ69</f>
        <v>0</v>
      </c>
      <c r="D69" s="3091"/>
      <c r="E69" s="3098"/>
      <c r="F69" s="3099"/>
      <c r="G69" s="3098"/>
      <c r="H69" s="3099"/>
      <c r="I69" s="3092"/>
      <c r="J69" s="3091"/>
      <c r="K69" s="3091"/>
      <c r="L69" s="3099"/>
      <c r="M69" s="3092"/>
      <c r="N69" s="3091"/>
      <c r="O69" s="3098"/>
      <c r="P69" s="3099"/>
      <c r="Q69" s="3098"/>
      <c r="R69" s="3099"/>
      <c r="S69" s="3098"/>
      <c r="T69" s="3099"/>
      <c r="U69" s="3098"/>
      <c r="V69" s="3099"/>
      <c r="W69" s="3098"/>
      <c r="X69" s="3099"/>
      <c r="Y69" s="3098"/>
      <c r="Z69" s="3099"/>
      <c r="AA69" s="3098"/>
      <c r="AB69" s="3099"/>
      <c r="AC69" s="3098"/>
      <c r="AD69" s="3099"/>
      <c r="AE69" s="3098"/>
      <c r="AF69" s="3099"/>
      <c r="AG69" s="3098"/>
      <c r="AH69" s="3099"/>
      <c r="AI69" s="3098"/>
      <c r="AJ69" s="3099"/>
      <c r="AK69" s="3098"/>
      <c r="AL69" s="3099"/>
      <c r="AM69" s="3098"/>
      <c r="AN69" s="3099"/>
      <c r="AO69" s="3098"/>
      <c r="AP69" s="3099"/>
      <c r="AQ69" s="3089"/>
      <c r="AR69" s="3091"/>
      <c r="AS69" s="3089"/>
      <c r="AT69" s="3090"/>
      <c r="AU69" s="3089"/>
      <c r="AV69" s="3836"/>
      <c r="AW69" s="3647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>
      <c r="A70" s="3093" t="s">
        <v>1927</v>
      </c>
      <c r="B70" s="3094">
        <f>+P70+R70+T70+V70+X70+Z70+AB70+AD70+AF70+AH70+AJ70+AL70+AN70+AP70</f>
        <v>0</v>
      </c>
      <c r="C70" s="1162">
        <f>+Q70+S70+U70+W70+Y70+AA70+AC70+AE70+AG70+AI70+AK70+AM70+AO70+AQ70</f>
        <v>0</v>
      </c>
      <c r="D70" s="3103"/>
      <c r="E70" s="3096"/>
      <c r="F70" s="3095"/>
      <c r="G70" s="3096"/>
      <c r="H70" s="3095"/>
      <c r="I70" s="3096"/>
      <c r="J70" s="3095"/>
      <c r="K70" s="3096"/>
      <c r="L70" s="3095"/>
      <c r="M70" s="3097"/>
      <c r="N70" s="3103"/>
      <c r="O70" s="3096"/>
      <c r="P70" s="3099"/>
      <c r="Q70" s="3098"/>
      <c r="R70" s="3099"/>
      <c r="S70" s="3098"/>
      <c r="T70" s="3099"/>
      <c r="U70" s="3098"/>
      <c r="V70" s="3099"/>
      <c r="W70" s="3098"/>
      <c r="X70" s="3099"/>
      <c r="Y70" s="3098"/>
      <c r="Z70" s="3099"/>
      <c r="AA70" s="3098"/>
      <c r="AB70" s="3099"/>
      <c r="AC70" s="3098"/>
      <c r="AD70" s="3099"/>
      <c r="AE70" s="3098"/>
      <c r="AF70" s="3099"/>
      <c r="AG70" s="3098"/>
      <c r="AH70" s="3099"/>
      <c r="AI70" s="3098"/>
      <c r="AJ70" s="3099"/>
      <c r="AK70" s="3098"/>
      <c r="AL70" s="3099"/>
      <c r="AM70" s="3098"/>
      <c r="AN70" s="3099"/>
      <c r="AO70" s="3098"/>
      <c r="AP70" s="3099"/>
      <c r="AQ70" s="3089"/>
      <c r="AR70" s="3091"/>
      <c r="AS70" s="3089"/>
      <c r="AT70" s="3090"/>
      <c r="AU70" s="3089"/>
      <c r="AV70" s="3836"/>
      <c r="AW70" s="3647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>
      <c r="A71" s="3110" t="s">
        <v>1928</v>
      </c>
      <c r="B71" s="3094">
        <f>+P71+R71+T71+V71+X71+Z71+AB71+AD71+AF71+AH71</f>
        <v>0</v>
      </c>
      <c r="C71" s="1162">
        <f>+Q71+S71+U71+W71+Y71+AA71+AC71+AE71+AG71+AI71</f>
        <v>0</v>
      </c>
      <c r="D71" s="3103"/>
      <c r="E71" s="3096"/>
      <c r="F71" s="3095"/>
      <c r="G71" s="3096"/>
      <c r="H71" s="3095"/>
      <c r="I71" s="3096"/>
      <c r="J71" s="3095"/>
      <c r="K71" s="3096"/>
      <c r="L71" s="3095"/>
      <c r="M71" s="3097"/>
      <c r="N71" s="3103"/>
      <c r="O71" s="3096"/>
      <c r="P71" s="3099"/>
      <c r="Q71" s="3098"/>
      <c r="R71" s="3099"/>
      <c r="S71" s="3098"/>
      <c r="T71" s="3099"/>
      <c r="U71" s="3098"/>
      <c r="V71" s="3099"/>
      <c r="W71" s="3098"/>
      <c r="X71" s="3099"/>
      <c r="Y71" s="3098"/>
      <c r="Z71" s="3099"/>
      <c r="AA71" s="3098"/>
      <c r="AB71" s="3099"/>
      <c r="AC71" s="3098"/>
      <c r="AD71" s="3099"/>
      <c r="AE71" s="3098"/>
      <c r="AF71" s="3099"/>
      <c r="AG71" s="3098"/>
      <c r="AH71" s="3099"/>
      <c r="AI71" s="3098"/>
      <c r="AJ71" s="3095"/>
      <c r="AK71" s="3096"/>
      <c r="AL71" s="3095"/>
      <c r="AM71" s="3096"/>
      <c r="AN71" s="3095"/>
      <c r="AO71" s="3096"/>
      <c r="AP71" s="3095"/>
      <c r="AQ71" s="3105"/>
      <c r="AR71" s="3091"/>
      <c r="AS71" s="3089"/>
      <c r="AT71" s="3090"/>
      <c r="AU71" s="3089"/>
      <c r="AV71" s="3836"/>
      <c r="AW71" s="3647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>
      <c r="A72" s="3110" t="s">
        <v>1929</v>
      </c>
      <c r="B72" s="3094">
        <f t="shared" ref="B72:C74" si="205">+D72+F72+H72+J72+L72+N72+P72+R72+T72+V72+X72+Z72+AB72+AD72+AF72+AH72+AJ72+AL72+AN72+AP72</f>
        <v>0</v>
      </c>
      <c r="C72" s="1162">
        <f t="shared" si="205"/>
        <v>0</v>
      </c>
      <c r="D72" s="3091"/>
      <c r="E72" s="3098"/>
      <c r="F72" s="3099"/>
      <c r="G72" s="3098"/>
      <c r="H72" s="3099"/>
      <c r="I72" s="3092"/>
      <c r="J72" s="3091"/>
      <c r="K72" s="3091"/>
      <c r="L72" s="3099"/>
      <c r="M72" s="3092"/>
      <c r="N72" s="3091"/>
      <c r="O72" s="3098"/>
      <c r="P72" s="3099"/>
      <c r="Q72" s="3098"/>
      <c r="R72" s="3099"/>
      <c r="S72" s="3098"/>
      <c r="T72" s="3099"/>
      <c r="U72" s="3098"/>
      <c r="V72" s="3099"/>
      <c r="W72" s="3098"/>
      <c r="X72" s="3099"/>
      <c r="Y72" s="3098"/>
      <c r="Z72" s="3099"/>
      <c r="AA72" s="3098"/>
      <c r="AB72" s="3099"/>
      <c r="AC72" s="3098"/>
      <c r="AD72" s="3099"/>
      <c r="AE72" s="3098"/>
      <c r="AF72" s="3099"/>
      <c r="AG72" s="3098"/>
      <c r="AH72" s="3099"/>
      <c r="AI72" s="3098"/>
      <c r="AJ72" s="3099"/>
      <c r="AK72" s="3098"/>
      <c r="AL72" s="3099"/>
      <c r="AM72" s="3098"/>
      <c r="AN72" s="3099"/>
      <c r="AO72" s="3098"/>
      <c r="AP72" s="3099"/>
      <c r="AQ72" s="3089"/>
      <c r="AR72" s="3091"/>
      <c r="AS72" s="3089"/>
      <c r="AT72" s="3090"/>
      <c r="AU72" s="3089"/>
      <c r="AV72" s="3836"/>
      <c r="AW72" s="3647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>
      <c r="A73" s="3110" t="s">
        <v>1930</v>
      </c>
      <c r="B73" s="3094">
        <f t="shared" si="205"/>
        <v>0</v>
      </c>
      <c r="C73" s="1162">
        <f t="shared" si="205"/>
        <v>0</v>
      </c>
      <c r="D73" s="3091"/>
      <c r="E73" s="3098"/>
      <c r="F73" s="3099"/>
      <c r="G73" s="3098"/>
      <c r="H73" s="3099"/>
      <c r="I73" s="3092"/>
      <c r="J73" s="3091"/>
      <c r="K73" s="3091"/>
      <c r="L73" s="3099"/>
      <c r="M73" s="3092"/>
      <c r="N73" s="3091"/>
      <c r="O73" s="3098"/>
      <c r="P73" s="3099"/>
      <c r="Q73" s="3098"/>
      <c r="R73" s="3099"/>
      <c r="S73" s="3098"/>
      <c r="T73" s="3099"/>
      <c r="U73" s="3098"/>
      <c r="V73" s="3099"/>
      <c r="W73" s="3098"/>
      <c r="X73" s="3099"/>
      <c r="Y73" s="3098"/>
      <c r="Z73" s="3099"/>
      <c r="AA73" s="3098"/>
      <c r="AB73" s="3099"/>
      <c r="AC73" s="3098"/>
      <c r="AD73" s="3099"/>
      <c r="AE73" s="3098"/>
      <c r="AF73" s="3099"/>
      <c r="AG73" s="3098"/>
      <c r="AH73" s="3099"/>
      <c r="AI73" s="3098"/>
      <c r="AJ73" s="3099"/>
      <c r="AK73" s="3098"/>
      <c r="AL73" s="3099"/>
      <c r="AM73" s="3098"/>
      <c r="AN73" s="3099"/>
      <c r="AO73" s="3098"/>
      <c r="AP73" s="3099"/>
      <c r="AQ73" s="3089"/>
      <c r="AR73" s="3091"/>
      <c r="AS73" s="3089"/>
      <c r="AT73" s="3090"/>
      <c r="AU73" s="3089"/>
      <c r="AV73" s="3836"/>
      <c r="AW73" s="3647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>
      <c r="A74" s="3112" t="s">
        <v>1931</v>
      </c>
      <c r="B74" s="2567">
        <f t="shared" si="205"/>
        <v>0</v>
      </c>
      <c r="C74" s="2455">
        <f t="shared" si="205"/>
        <v>0</v>
      </c>
      <c r="D74" s="1131"/>
      <c r="E74" s="1144"/>
      <c r="F74" s="1128"/>
      <c r="G74" s="1144"/>
      <c r="H74" s="1128"/>
      <c r="I74" s="1130"/>
      <c r="J74" s="1131"/>
      <c r="K74" s="1131"/>
      <c r="L74" s="1128"/>
      <c r="M74" s="1130"/>
      <c r="N74" s="1131"/>
      <c r="O74" s="1144"/>
      <c r="P74" s="1128"/>
      <c r="Q74" s="1144"/>
      <c r="R74" s="1128"/>
      <c r="S74" s="1144"/>
      <c r="T74" s="1128"/>
      <c r="U74" s="1144"/>
      <c r="V74" s="1128"/>
      <c r="W74" s="1144"/>
      <c r="X74" s="1128"/>
      <c r="Y74" s="1144"/>
      <c r="Z74" s="1128"/>
      <c r="AA74" s="1144"/>
      <c r="AB74" s="1128"/>
      <c r="AC74" s="1144"/>
      <c r="AD74" s="1128"/>
      <c r="AE74" s="1144"/>
      <c r="AF74" s="1128"/>
      <c r="AG74" s="1144"/>
      <c r="AH74" s="1128"/>
      <c r="AI74" s="1144"/>
      <c r="AJ74" s="1128"/>
      <c r="AK74" s="1144"/>
      <c r="AL74" s="1128"/>
      <c r="AM74" s="1144"/>
      <c r="AN74" s="1128"/>
      <c r="AO74" s="1144"/>
      <c r="AP74" s="1128"/>
      <c r="AQ74" s="1134"/>
      <c r="AR74" s="1131"/>
      <c r="AS74" s="1134"/>
      <c r="AT74" s="1143"/>
      <c r="AU74" s="1134"/>
      <c r="AV74" s="3838"/>
      <c r="AW74" s="1129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>
      <c r="A75" s="3107" t="s">
        <v>1934</v>
      </c>
      <c r="B75" s="3107"/>
      <c r="C75" s="3107"/>
      <c r="D75" s="3107"/>
      <c r="E75" s="3107"/>
      <c r="F75" s="3107"/>
      <c r="G75" s="3107"/>
      <c r="H75" s="3107"/>
      <c r="I75" s="3107"/>
      <c r="J75" s="3107"/>
      <c r="K75" s="3107"/>
      <c r="L75" s="3107"/>
      <c r="M75" s="3107"/>
      <c r="N75" s="3107"/>
      <c r="O75" s="3107"/>
      <c r="P75" s="3107"/>
      <c r="Q75" s="3107"/>
      <c r="R75" s="3107"/>
      <c r="S75" s="3107"/>
      <c r="T75" s="3107"/>
      <c r="U75" s="3107"/>
      <c r="V75" s="3107"/>
      <c r="W75" s="3107"/>
      <c r="X75" s="3107"/>
      <c r="Y75" s="3107"/>
      <c r="Z75" s="3107"/>
      <c r="AA75" s="3107"/>
      <c r="AB75" s="3107"/>
      <c r="AC75" s="3107"/>
      <c r="AD75" s="3107"/>
      <c r="AE75" s="3107"/>
      <c r="AF75" s="3107"/>
      <c r="AG75" s="3107"/>
      <c r="AH75" s="3107"/>
      <c r="AI75" s="3107"/>
      <c r="AJ75" s="3107"/>
      <c r="AK75" s="3107"/>
      <c r="AL75" s="3107"/>
      <c r="AM75" s="3107"/>
      <c r="AN75" s="3107"/>
      <c r="AO75" s="3107"/>
      <c r="AP75" s="3107"/>
      <c r="AQ75" s="3107"/>
      <c r="AR75" s="227"/>
      <c r="AS75" s="227"/>
      <c r="AT75" s="227"/>
      <c r="AU75" s="227"/>
      <c r="AV75" s="227"/>
      <c r="AW75" s="227"/>
    </row>
    <row r="76" spans="1:133">
      <c r="A76" s="8391" t="s">
        <v>1908</v>
      </c>
      <c r="B76" s="8515" t="s">
        <v>77</v>
      </c>
      <c r="C76" s="8502"/>
      <c r="D76" s="8503" t="s">
        <v>29</v>
      </c>
      <c r="E76" s="8504"/>
      <c r="F76" s="8504"/>
      <c r="G76" s="8504"/>
      <c r="H76" s="8504"/>
      <c r="I76" s="8504"/>
      <c r="J76" s="8504"/>
      <c r="K76" s="8504"/>
      <c r="L76" s="8504"/>
      <c r="M76" s="8504"/>
      <c r="N76" s="8504"/>
      <c r="O76" s="8504"/>
      <c r="P76" s="8504"/>
      <c r="Q76" s="8504"/>
      <c r="R76" s="8504"/>
      <c r="S76" s="8504"/>
      <c r="T76" s="8504"/>
      <c r="U76" s="8504"/>
      <c r="V76" s="8504"/>
      <c r="W76" s="8504"/>
      <c r="X76" s="8504"/>
      <c r="Y76" s="8504"/>
      <c r="Z76" s="8504"/>
      <c r="AA76" s="8504"/>
      <c r="AB76" s="8504"/>
      <c r="AC76" s="8504"/>
      <c r="AD76" s="8504"/>
      <c r="AE76" s="8504"/>
      <c r="AF76" s="8504"/>
      <c r="AG76" s="8504"/>
      <c r="AH76" s="8504"/>
      <c r="AI76" s="8504"/>
      <c r="AJ76" s="8504"/>
      <c r="AK76" s="8504"/>
      <c r="AL76" s="8504"/>
      <c r="AM76" s="8504"/>
      <c r="AN76" s="8504"/>
      <c r="AO76" s="8504"/>
      <c r="AP76" s="8504"/>
      <c r="AQ76" s="8505"/>
      <c r="AR76" s="8506" t="s">
        <v>1909</v>
      </c>
      <c r="AS76" s="8507"/>
      <c r="AT76" s="8508" t="s">
        <v>462</v>
      </c>
      <c r="AU76" s="8509"/>
      <c r="AV76" s="8516" t="s">
        <v>36</v>
      </c>
      <c r="AW76" s="7783" t="s">
        <v>37</v>
      </c>
    </row>
    <row r="77" spans="1:133">
      <c r="A77" s="7663"/>
      <c r="B77" s="7983"/>
      <c r="C77" s="8076"/>
      <c r="D77" s="8512" t="s">
        <v>1910</v>
      </c>
      <c r="E77" s="8506"/>
      <c r="F77" s="8512" t="s">
        <v>947</v>
      </c>
      <c r="G77" s="8506"/>
      <c r="H77" s="8512" t="s">
        <v>1911</v>
      </c>
      <c r="I77" s="8513"/>
      <c r="J77" s="8506" t="s">
        <v>949</v>
      </c>
      <c r="K77" s="8506"/>
      <c r="L77" s="8512" t="s">
        <v>331</v>
      </c>
      <c r="M77" s="8506"/>
      <c r="N77" s="8512" t="s">
        <v>94</v>
      </c>
      <c r="O77" s="8506"/>
      <c r="P77" s="8512" t="s">
        <v>44</v>
      </c>
      <c r="Q77" s="8506"/>
      <c r="R77" s="8512" t="s">
        <v>45</v>
      </c>
      <c r="S77" s="8506"/>
      <c r="T77" s="8512" t="s">
        <v>46</v>
      </c>
      <c r="U77" s="8513"/>
      <c r="V77" s="8512" t="s">
        <v>47</v>
      </c>
      <c r="W77" s="8513"/>
      <c r="X77" s="8512" t="s">
        <v>48</v>
      </c>
      <c r="Y77" s="8513"/>
      <c r="Z77" s="8512" t="s">
        <v>49</v>
      </c>
      <c r="AA77" s="8513"/>
      <c r="AB77" s="8512" t="s">
        <v>50</v>
      </c>
      <c r="AC77" s="8513"/>
      <c r="AD77" s="8512" t="s">
        <v>51</v>
      </c>
      <c r="AE77" s="8513"/>
      <c r="AF77" s="8512" t="s">
        <v>52</v>
      </c>
      <c r="AG77" s="8513"/>
      <c r="AH77" s="8512" t="s">
        <v>53</v>
      </c>
      <c r="AI77" s="8513"/>
      <c r="AJ77" s="8512" t="s">
        <v>54</v>
      </c>
      <c r="AK77" s="8513"/>
      <c r="AL77" s="8512" t="s">
        <v>55</v>
      </c>
      <c r="AM77" s="8513"/>
      <c r="AN77" s="8512" t="s">
        <v>56</v>
      </c>
      <c r="AO77" s="8513"/>
      <c r="AP77" s="8512" t="s">
        <v>57</v>
      </c>
      <c r="AQ77" s="8507"/>
      <c r="AR77" s="8455" t="s">
        <v>58</v>
      </c>
      <c r="AS77" s="8453" t="s">
        <v>59</v>
      </c>
      <c r="AT77" s="8510"/>
      <c r="AU77" s="8511"/>
      <c r="AV77" s="8517"/>
      <c r="AW77" s="7653"/>
    </row>
    <row r="78" spans="1:133">
      <c r="A78" s="7241"/>
      <c r="B78" s="3082" t="s">
        <v>1912</v>
      </c>
      <c r="C78" s="3081" t="s">
        <v>1913</v>
      </c>
      <c r="D78" s="3079" t="s">
        <v>1912</v>
      </c>
      <c r="E78" s="3080" t="s">
        <v>1913</v>
      </c>
      <c r="F78" s="3079" t="s">
        <v>1912</v>
      </c>
      <c r="G78" s="3080" t="s">
        <v>1913</v>
      </c>
      <c r="H78" s="3079" t="s">
        <v>1912</v>
      </c>
      <c r="I78" s="3081" t="s">
        <v>1913</v>
      </c>
      <c r="J78" s="3082" t="s">
        <v>1912</v>
      </c>
      <c r="K78" s="3080" t="s">
        <v>1913</v>
      </c>
      <c r="L78" s="3079" t="s">
        <v>1912</v>
      </c>
      <c r="M78" s="3080" t="s">
        <v>1913</v>
      </c>
      <c r="N78" s="3079" t="s">
        <v>1912</v>
      </c>
      <c r="O78" s="3080" t="s">
        <v>1913</v>
      </c>
      <c r="P78" s="3079" t="s">
        <v>1912</v>
      </c>
      <c r="Q78" s="3080" t="s">
        <v>1913</v>
      </c>
      <c r="R78" s="3079" t="s">
        <v>1912</v>
      </c>
      <c r="S78" s="3080" t="s">
        <v>1913</v>
      </c>
      <c r="T78" s="3079" t="s">
        <v>1912</v>
      </c>
      <c r="U78" s="3080" t="s">
        <v>1913</v>
      </c>
      <c r="V78" s="3079" t="s">
        <v>1912</v>
      </c>
      <c r="W78" s="3080" t="s">
        <v>1913</v>
      </c>
      <c r="X78" s="3079" t="s">
        <v>1912</v>
      </c>
      <c r="Y78" s="3080" t="s">
        <v>1913</v>
      </c>
      <c r="Z78" s="3079" t="s">
        <v>1912</v>
      </c>
      <c r="AA78" s="3080" t="s">
        <v>1913</v>
      </c>
      <c r="AB78" s="3079" t="s">
        <v>1912</v>
      </c>
      <c r="AC78" s="3080" t="s">
        <v>1913</v>
      </c>
      <c r="AD78" s="3079" t="s">
        <v>1912</v>
      </c>
      <c r="AE78" s="3080" t="s">
        <v>1913</v>
      </c>
      <c r="AF78" s="3079" t="s">
        <v>1912</v>
      </c>
      <c r="AG78" s="3080" t="s">
        <v>1913</v>
      </c>
      <c r="AH78" s="3079" t="s">
        <v>1912</v>
      </c>
      <c r="AI78" s="3080" t="s">
        <v>1913</v>
      </c>
      <c r="AJ78" s="3079" t="s">
        <v>1912</v>
      </c>
      <c r="AK78" s="3080" t="s">
        <v>1913</v>
      </c>
      <c r="AL78" s="3079" t="s">
        <v>1912</v>
      </c>
      <c r="AM78" s="3080" t="s">
        <v>1913</v>
      </c>
      <c r="AN78" s="3079" t="s">
        <v>1912</v>
      </c>
      <c r="AO78" s="3080" t="s">
        <v>1913</v>
      </c>
      <c r="AP78" s="3079" t="s">
        <v>1912</v>
      </c>
      <c r="AQ78" s="3083" t="s">
        <v>1913</v>
      </c>
      <c r="AR78" s="7988"/>
      <c r="AS78" s="7770"/>
      <c r="AT78" s="212" t="s">
        <v>467</v>
      </c>
      <c r="AU78" s="2498" t="s">
        <v>468</v>
      </c>
      <c r="AV78" s="8518"/>
      <c r="AW78" s="7649"/>
    </row>
    <row r="79" spans="1:133">
      <c r="A79" s="3109" t="s">
        <v>1914</v>
      </c>
      <c r="B79" s="3085">
        <f>+N79+P79+R79+T79+V79+X79+Z79+AB79+AD79+AF79+AH79+AJ79+AL79+AN79+AP79</f>
        <v>0</v>
      </c>
      <c r="C79" s="3086">
        <f t="shared" ref="B79:C86" si="206">+O79+Q79+S79+U79+W79+Y79+AA79+AC79+AE79+AG79+AI79+AK79+AM79+AO79+AQ79</f>
        <v>0</v>
      </c>
      <c r="D79" s="3103"/>
      <c r="E79" s="3096"/>
      <c r="F79" s="3095"/>
      <c r="G79" s="3096"/>
      <c r="H79" s="3095"/>
      <c r="I79" s="3096"/>
      <c r="J79" s="3095"/>
      <c r="K79" s="3096"/>
      <c r="L79" s="3095"/>
      <c r="M79" s="3097"/>
      <c r="N79" s="3091"/>
      <c r="O79" s="3098"/>
      <c r="P79" s="3099"/>
      <c r="Q79" s="3098"/>
      <c r="R79" s="3099"/>
      <c r="S79" s="3098"/>
      <c r="T79" s="3099"/>
      <c r="U79" s="3098"/>
      <c r="V79" s="3099"/>
      <c r="W79" s="3098"/>
      <c r="X79" s="3099"/>
      <c r="Y79" s="3098"/>
      <c r="Z79" s="3099"/>
      <c r="AA79" s="3098"/>
      <c r="AB79" s="3099"/>
      <c r="AC79" s="3098"/>
      <c r="AD79" s="3099"/>
      <c r="AE79" s="3098"/>
      <c r="AF79" s="3099"/>
      <c r="AG79" s="3098"/>
      <c r="AH79" s="3099"/>
      <c r="AI79" s="3098"/>
      <c r="AJ79" s="3099"/>
      <c r="AK79" s="3098"/>
      <c r="AL79" s="3099"/>
      <c r="AM79" s="3098"/>
      <c r="AN79" s="3099"/>
      <c r="AO79" s="3098"/>
      <c r="AP79" s="3099"/>
      <c r="AQ79" s="3089"/>
      <c r="AR79" s="3088"/>
      <c r="AS79" s="3089"/>
      <c r="AT79" s="3090"/>
      <c r="AU79" s="3089"/>
      <c r="AV79" s="3831"/>
      <c r="AW79" s="3647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>
      <c r="A80" s="3110" t="s">
        <v>1915</v>
      </c>
      <c r="B80" s="3094">
        <f t="shared" si="206"/>
        <v>0</v>
      </c>
      <c r="C80" s="1162">
        <f t="shared" si="206"/>
        <v>0</v>
      </c>
      <c r="D80" s="3103"/>
      <c r="E80" s="3096"/>
      <c r="F80" s="3095"/>
      <c r="G80" s="3096"/>
      <c r="H80" s="3095"/>
      <c r="I80" s="3096"/>
      <c r="J80" s="3095"/>
      <c r="K80" s="3096"/>
      <c r="L80" s="3095"/>
      <c r="M80" s="3097"/>
      <c r="N80" s="3091"/>
      <c r="O80" s="3098"/>
      <c r="P80" s="3099"/>
      <c r="Q80" s="3098"/>
      <c r="R80" s="3099"/>
      <c r="S80" s="3098"/>
      <c r="T80" s="3099"/>
      <c r="U80" s="3098"/>
      <c r="V80" s="3099"/>
      <c r="W80" s="3098"/>
      <c r="X80" s="3099"/>
      <c r="Y80" s="3098"/>
      <c r="Z80" s="3099"/>
      <c r="AA80" s="3098"/>
      <c r="AB80" s="3099"/>
      <c r="AC80" s="3098"/>
      <c r="AD80" s="3099"/>
      <c r="AE80" s="3098"/>
      <c r="AF80" s="3099"/>
      <c r="AG80" s="3098"/>
      <c r="AH80" s="3099"/>
      <c r="AI80" s="3098"/>
      <c r="AJ80" s="3099"/>
      <c r="AK80" s="3098"/>
      <c r="AL80" s="3099"/>
      <c r="AM80" s="3098"/>
      <c r="AN80" s="3099"/>
      <c r="AO80" s="3098"/>
      <c r="AP80" s="3099"/>
      <c r="AQ80" s="3089"/>
      <c r="AR80" s="3088"/>
      <c r="AS80" s="3089"/>
      <c r="AT80" s="3090"/>
      <c r="AU80" s="3089"/>
      <c r="AV80" s="3836"/>
      <c r="AW80" s="3647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>
      <c r="A81" s="3110" t="s">
        <v>1916</v>
      </c>
      <c r="B81" s="3094">
        <f t="shared" si="206"/>
        <v>0</v>
      </c>
      <c r="C81" s="1162">
        <f t="shared" si="206"/>
        <v>0</v>
      </c>
      <c r="D81" s="3103"/>
      <c r="E81" s="3096"/>
      <c r="F81" s="3095"/>
      <c r="G81" s="3096"/>
      <c r="H81" s="3095"/>
      <c r="I81" s="3096"/>
      <c r="J81" s="3095"/>
      <c r="K81" s="3096"/>
      <c r="L81" s="3095"/>
      <c r="M81" s="3097"/>
      <c r="N81" s="3091"/>
      <c r="O81" s="3098"/>
      <c r="P81" s="3099"/>
      <c r="Q81" s="3098"/>
      <c r="R81" s="3099"/>
      <c r="S81" s="3098"/>
      <c r="T81" s="3099"/>
      <c r="U81" s="3098"/>
      <c r="V81" s="3099"/>
      <c r="W81" s="3098"/>
      <c r="X81" s="3099"/>
      <c r="Y81" s="3098"/>
      <c r="Z81" s="3099"/>
      <c r="AA81" s="3098"/>
      <c r="AB81" s="3099"/>
      <c r="AC81" s="3098"/>
      <c r="AD81" s="3099"/>
      <c r="AE81" s="3098"/>
      <c r="AF81" s="3099"/>
      <c r="AG81" s="3098"/>
      <c r="AH81" s="3099"/>
      <c r="AI81" s="3098"/>
      <c r="AJ81" s="3099"/>
      <c r="AK81" s="3098"/>
      <c r="AL81" s="3099"/>
      <c r="AM81" s="3098"/>
      <c r="AN81" s="3099"/>
      <c r="AO81" s="3098"/>
      <c r="AP81" s="3099"/>
      <c r="AQ81" s="3089"/>
      <c r="AR81" s="3088"/>
      <c r="AS81" s="3089"/>
      <c r="AT81" s="3090"/>
      <c r="AU81" s="3089"/>
      <c r="AV81" s="3836"/>
      <c r="AW81" s="3647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>
      <c r="A82" s="3110" t="s">
        <v>1917</v>
      </c>
      <c r="B82" s="3094">
        <f t="shared" si="206"/>
        <v>0</v>
      </c>
      <c r="C82" s="1162">
        <f t="shared" si="206"/>
        <v>0</v>
      </c>
      <c r="D82" s="3103"/>
      <c r="E82" s="3096"/>
      <c r="F82" s="3095"/>
      <c r="G82" s="3096"/>
      <c r="H82" s="3095"/>
      <c r="I82" s="3096"/>
      <c r="J82" s="3095"/>
      <c r="K82" s="3096"/>
      <c r="L82" s="3095"/>
      <c r="M82" s="3097"/>
      <c r="N82" s="3091"/>
      <c r="O82" s="3098"/>
      <c r="P82" s="3099"/>
      <c r="Q82" s="3098"/>
      <c r="R82" s="3099"/>
      <c r="S82" s="3098"/>
      <c r="T82" s="3099"/>
      <c r="U82" s="3098"/>
      <c r="V82" s="3099"/>
      <c r="W82" s="3098"/>
      <c r="X82" s="3099"/>
      <c r="Y82" s="3098"/>
      <c r="Z82" s="3099"/>
      <c r="AA82" s="3098"/>
      <c r="AB82" s="3099"/>
      <c r="AC82" s="3098"/>
      <c r="AD82" s="3099"/>
      <c r="AE82" s="3098"/>
      <c r="AF82" s="3099"/>
      <c r="AG82" s="3098"/>
      <c r="AH82" s="3099"/>
      <c r="AI82" s="3098"/>
      <c r="AJ82" s="3099"/>
      <c r="AK82" s="3098"/>
      <c r="AL82" s="3099"/>
      <c r="AM82" s="3098"/>
      <c r="AN82" s="3099"/>
      <c r="AO82" s="3098"/>
      <c r="AP82" s="3099"/>
      <c r="AQ82" s="3089"/>
      <c r="AR82" s="3088"/>
      <c r="AS82" s="3089"/>
      <c r="AT82" s="3090"/>
      <c r="AU82" s="3089"/>
      <c r="AV82" s="3836"/>
      <c r="AW82" s="3647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>
      <c r="A83" s="3111" t="s">
        <v>1918</v>
      </c>
      <c r="B83" s="3094">
        <f t="shared" si="206"/>
        <v>0</v>
      </c>
      <c r="C83" s="1162">
        <f t="shared" si="206"/>
        <v>0</v>
      </c>
      <c r="D83" s="3103"/>
      <c r="E83" s="3096"/>
      <c r="F83" s="3095"/>
      <c r="G83" s="3096"/>
      <c r="H83" s="3095"/>
      <c r="I83" s="3096"/>
      <c r="J83" s="3095"/>
      <c r="K83" s="3096"/>
      <c r="L83" s="3095"/>
      <c r="M83" s="3097"/>
      <c r="N83" s="3091"/>
      <c r="O83" s="3098"/>
      <c r="P83" s="3099"/>
      <c r="Q83" s="3098"/>
      <c r="R83" s="3099"/>
      <c r="S83" s="3098"/>
      <c r="T83" s="3099"/>
      <c r="U83" s="3098"/>
      <c r="V83" s="3099"/>
      <c r="W83" s="3098"/>
      <c r="X83" s="3099"/>
      <c r="Y83" s="3098"/>
      <c r="Z83" s="3099"/>
      <c r="AA83" s="3098"/>
      <c r="AB83" s="3099"/>
      <c r="AC83" s="3098"/>
      <c r="AD83" s="3099"/>
      <c r="AE83" s="3098"/>
      <c r="AF83" s="3099"/>
      <c r="AG83" s="3098"/>
      <c r="AH83" s="3099"/>
      <c r="AI83" s="3098"/>
      <c r="AJ83" s="3099"/>
      <c r="AK83" s="3098"/>
      <c r="AL83" s="3099"/>
      <c r="AM83" s="3098"/>
      <c r="AN83" s="3099"/>
      <c r="AO83" s="3098"/>
      <c r="AP83" s="3099"/>
      <c r="AQ83" s="3089"/>
      <c r="AR83" s="3088"/>
      <c r="AS83" s="3089"/>
      <c r="AT83" s="3090"/>
      <c r="AU83" s="3089"/>
      <c r="AV83" s="3836"/>
      <c r="AW83" s="3647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>
      <c r="A84" s="3111" t="s">
        <v>1919</v>
      </c>
      <c r="B84" s="3094">
        <f t="shared" si="206"/>
        <v>0</v>
      </c>
      <c r="C84" s="1162">
        <f t="shared" si="206"/>
        <v>0</v>
      </c>
      <c r="D84" s="3103"/>
      <c r="E84" s="3096"/>
      <c r="F84" s="3095"/>
      <c r="G84" s="3096"/>
      <c r="H84" s="3095"/>
      <c r="I84" s="3096"/>
      <c r="J84" s="3095"/>
      <c r="K84" s="3096"/>
      <c r="L84" s="3095"/>
      <c r="M84" s="3097"/>
      <c r="N84" s="3091"/>
      <c r="O84" s="3098"/>
      <c r="P84" s="3099"/>
      <c r="Q84" s="3098"/>
      <c r="R84" s="3099"/>
      <c r="S84" s="3098"/>
      <c r="T84" s="3099"/>
      <c r="U84" s="3098"/>
      <c r="V84" s="3099"/>
      <c r="W84" s="3098"/>
      <c r="X84" s="3099"/>
      <c r="Y84" s="3098"/>
      <c r="Z84" s="3099"/>
      <c r="AA84" s="3098"/>
      <c r="AB84" s="3099"/>
      <c r="AC84" s="3098"/>
      <c r="AD84" s="3099"/>
      <c r="AE84" s="3098"/>
      <c r="AF84" s="3099"/>
      <c r="AG84" s="3098"/>
      <c r="AH84" s="3099"/>
      <c r="AI84" s="3098"/>
      <c r="AJ84" s="3099"/>
      <c r="AK84" s="3098"/>
      <c r="AL84" s="3099"/>
      <c r="AM84" s="3098"/>
      <c r="AN84" s="3099"/>
      <c r="AO84" s="3098"/>
      <c r="AP84" s="3099"/>
      <c r="AQ84" s="3089"/>
      <c r="AR84" s="3091"/>
      <c r="AS84" s="3089"/>
      <c r="AT84" s="3090"/>
      <c r="AU84" s="3089"/>
      <c r="AV84" s="3836"/>
      <c r="AW84" s="3647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>
      <c r="A85" s="3111" t="s">
        <v>1920</v>
      </c>
      <c r="B85" s="3094">
        <f t="shared" si="206"/>
        <v>0</v>
      </c>
      <c r="C85" s="1162">
        <f t="shared" si="206"/>
        <v>0</v>
      </c>
      <c r="D85" s="3103"/>
      <c r="E85" s="3096"/>
      <c r="F85" s="3095"/>
      <c r="G85" s="3096"/>
      <c r="H85" s="3095"/>
      <c r="I85" s="3096"/>
      <c r="J85" s="3095"/>
      <c r="K85" s="3096"/>
      <c r="L85" s="3095"/>
      <c r="M85" s="3097"/>
      <c r="N85" s="3091"/>
      <c r="O85" s="3098"/>
      <c r="P85" s="3099"/>
      <c r="Q85" s="3098"/>
      <c r="R85" s="3099"/>
      <c r="S85" s="3098"/>
      <c r="T85" s="3099"/>
      <c r="U85" s="3098"/>
      <c r="V85" s="3099"/>
      <c r="W85" s="3098"/>
      <c r="X85" s="3099"/>
      <c r="Y85" s="3098"/>
      <c r="Z85" s="3099"/>
      <c r="AA85" s="3098"/>
      <c r="AB85" s="3099"/>
      <c r="AC85" s="3098"/>
      <c r="AD85" s="3099"/>
      <c r="AE85" s="3098"/>
      <c r="AF85" s="3099"/>
      <c r="AG85" s="3098"/>
      <c r="AH85" s="3099"/>
      <c r="AI85" s="3098"/>
      <c r="AJ85" s="3099"/>
      <c r="AK85" s="3098"/>
      <c r="AL85" s="3099"/>
      <c r="AM85" s="3098"/>
      <c r="AN85" s="3099"/>
      <c r="AO85" s="3098"/>
      <c r="AP85" s="3099"/>
      <c r="AQ85" s="3089"/>
      <c r="AR85" s="3088"/>
      <c r="AS85" s="3089"/>
      <c r="AT85" s="3090"/>
      <c r="AU85" s="3089"/>
      <c r="AV85" s="3836"/>
      <c r="AW85" s="3647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>
      <c r="A86" s="3110" t="s">
        <v>1921</v>
      </c>
      <c r="B86" s="3094">
        <f t="shared" si="206"/>
        <v>0</v>
      </c>
      <c r="C86" s="1162">
        <f t="shared" si="206"/>
        <v>0</v>
      </c>
      <c r="D86" s="3103"/>
      <c r="E86" s="3096"/>
      <c r="F86" s="3095"/>
      <c r="G86" s="3096"/>
      <c r="H86" s="3095"/>
      <c r="I86" s="3096"/>
      <c r="J86" s="3095"/>
      <c r="K86" s="3096"/>
      <c r="L86" s="3095"/>
      <c r="M86" s="3097"/>
      <c r="N86" s="3091"/>
      <c r="O86" s="3098"/>
      <c r="P86" s="3099"/>
      <c r="Q86" s="3098"/>
      <c r="R86" s="3099"/>
      <c r="S86" s="3098"/>
      <c r="T86" s="3099"/>
      <c r="U86" s="3098"/>
      <c r="V86" s="3099"/>
      <c r="W86" s="3098"/>
      <c r="X86" s="3099"/>
      <c r="Y86" s="3098"/>
      <c r="Z86" s="3099"/>
      <c r="AA86" s="3098"/>
      <c r="AB86" s="3099"/>
      <c r="AC86" s="3098"/>
      <c r="AD86" s="3099"/>
      <c r="AE86" s="3098"/>
      <c r="AF86" s="3099"/>
      <c r="AG86" s="3098"/>
      <c r="AH86" s="3099"/>
      <c r="AI86" s="3098"/>
      <c r="AJ86" s="3099"/>
      <c r="AK86" s="3098"/>
      <c r="AL86" s="3099"/>
      <c r="AM86" s="3098"/>
      <c r="AN86" s="3099"/>
      <c r="AO86" s="3098"/>
      <c r="AP86" s="3099"/>
      <c r="AQ86" s="3089"/>
      <c r="AR86" s="3088"/>
      <c r="AS86" s="3089"/>
      <c r="AT86" s="3090"/>
      <c r="AU86" s="3089"/>
      <c r="AV86" s="3836"/>
      <c r="AW86" s="3647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>
      <c r="A87" s="3110" t="s">
        <v>1922</v>
      </c>
      <c r="B87" s="3094">
        <f>+D87+F87+H87+J87+L87+N87+P87+R87+T87+V87+X87+Z87+AB87+AD87+AF87+AH87+AJ87+AL87+AN87+AP87</f>
        <v>0</v>
      </c>
      <c r="C87" s="1162">
        <f>+E87+G87+I87+K87+M87+O87+Q87+S87+U87+W87+Y87+AA87+AC87+AE87+AG87+AI87+AK87+AM87+AO87+AQ87</f>
        <v>0</v>
      </c>
      <c r="D87" s="3091"/>
      <c r="E87" s="3098"/>
      <c r="F87" s="3099"/>
      <c r="G87" s="3098"/>
      <c r="H87" s="3099"/>
      <c r="I87" s="3092"/>
      <c r="J87" s="3091"/>
      <c r="K87" s="3091"/>
      <c r="L87" s="3099"/>
      <c r="M87" s="3092"/>
      <c r="N87" s="3091"/>
      <c r="O87" s="3098"/>
      <c r="P87" s="3099"/>
      <c r="Q87" s="3098"/>
      <c r="R87" s="3099"/>
      <c r="S87" s="3098"/>
      <c r="T87" s="3099"/>
      <c r="U87" s="3098"/>
      <c r="V87" s="3099"/>
      <c r="W87" s="3098"/>
      <c r="X87" s="3099"/>
      <c r="Y87" s="3098"/>
      <c r="Z87" s="3099"/>
      <c r="AA87" s="3098"/>
      <c r="AB87" s="3099"/>
      <c r="AC87" s="3098"/>
      <c r="AD87" s="3099"/>
      <c r="AE87" s="3098"/>
      <c r="AF87" s="3099"/>
      <c r="AG87" s="3098"/>
      <c r="AH87" s="3099"/>
      <c r="AI87" s="3098"/>
      <c r="AJ87" s="3099"/>
      <c r="AK87" s="3098"/>
      <c r="AL87" s="3099"/>
      <c r="AM87" s="3098"/>
      <c r="AN87" s="3099"/>
      <c r="AO87" s="3098"/>
      <c r="AP87" s="3099"/>
      <c r="AQ87" s="3089"/>
      <c r="AR87" s="3088"/>
      <c r="AS87" s="3089"/>
      <c r="AT87" s="3090"/>
      <c r="AU87" s="3089"/>
      <c r="AV87" s="3836"/>
      <c r="AW87" s="3647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>
      <c r="A88" s="3111" t="s">
        <v>1923</v>
      </c>
      <c r="B88" s="3094">
        <f>+D88+F88+H88</f>
        <v>0</v>
      </c>
      <c r="C88" s="1162">
        <f>+E88+G88+I88</f>
        <v>0</v>
      </c>
      <c r="D88" s="3091"/>
      <c r="E88" s="3098"/>
      <c r="F88" s="3099"/>
      <c r="G88" s="3098"/>
      <c r="H88" s="3099"/>
      <c r="I88" s="3092"/>
      <c r="J88" s="3100"/>
      <c r="K88" s="3101"/>
      <c r="L88" s="3100"/>
      <c r="M88" s="3101"/>
      <c r="N88" s="3100"/>
      <c r="O88" s="3101"/>
      <c r="P88" s="3100"/>
      <c r="Q88" s="3101"/>
      <c r="R88" s="3100"/>
      <c r="S88" s="3101"/>
      <c r="T88" s="3100"/>
      <c r="U88" s="3101"/>
      <c r="V88" s="3100"/>
      <c r="W88" s="3101"/>
      <c r="X88" s="3100"/>
      <c r="Y88" s="3101"/>
      <c r="Z88" s="3100"/>
      <c r="AA88" s="3101"/>
      <c r="AB88" s="3100"/>
      <c r="AC88" s="3101"/>
      <c r="AD88" s="3100"/>
      <c r="AE88" s="3101"/>
      <c r="AF88" s="3100"/>
      <c r="AG88" s="3101"/>
      <c r="AH88" s="3100"/>
      <c r="AI88" s="3101"/>
      <c r="AJ88" s="3100"/>
      <c r="AK88" s="3101"/>
      <c r="AL88" s="3100"/>
      <c r="AM88" s="3101"/>
      <c r="AN88" s="3100"/>
      <c r="AO88" s="3101"/>
      <c r="AP88" s="3100"/>
      <c r="AQ88" s="3102"/>
      <c r="AR88" s="3091"/>
      <c r="AS88" s="3089"/>
      <c r="AT88" s="3090"/>
      <c r="AU88" s="3089"/>
      <c r="AV88" s="3836"/>
      <c r="AW88" s="3647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>
      <c r="A89" s="3111" t="s">
        <v>1924</v>
      </c>
      <c r="B89" s="3094">
        <f>+P89+R89+T89+V89+X89+Z89+AB89+AD89+AF89+AH89+AJ89+AL89+AN89+AP89</f>
        <v>0</v>
      </c>
      <c r="C89" s="1162">
        <f>+Q89+S89+U89+W89+Y89+AA89+AC89+AE89+AG89+AI89+AK89+AM89+AO89+AQ89</f>
        <v>0</v>
      </c>
      <c r="D89" s="3103"/>
      <c r="E89" s="3096"/>
      <c r="F89" s="3095"/>
      <c r="G89" s="3096"/>
      <c r="H89" s="3095"/>
      <c r="I89" s="3096"/>
      <c r="J89" s="3095"/>
      <c r="K89" s="3096"/>
      <c r="L89" s="3095"/>
      <c r="M89" s="3097"/>
      <c r="N89" s="3103"/>
      <c r="O89" s="3096"/>
      <c r="P89" s="3099"/>
      <c r="Q89" s="3098"/>
      <c r="R89" s="3099"/>
      <c r="S89" s="3098"/>
      <c r="T89" s="3099"/>
      <c r="U89" s="3098"/>
      <c r="V89" s="3099"/>
      <c r="W89" s="3098"/>
      <c r="X89" s="3099"/>
      <c r="Y89" s="3098"/>
      <c r="Z89" s="3099"/>
      <c r="AA89" s="3098"/>
      <c r="AB89" s="3099"/>
      <c r="AC89" s="3098"/>
      <c r="AD89" s="3099"/>
      <c r="AE89" s="3098"/>
      <c r="AF89" s="3099"/>
      <c r="AG89" s="3098"/>
      <c r="AH89" s="3099"/>
      <c r="AI89" s="3098"/>
      <c r="AJ89" s="3099"/>
      <c r="AK89" s="3098"/>
      <c r="AL89" s="3099"/>
      <c r="AM89" s="3098"/>
      <c r="AN89" s="3099"/>
      <c r="AO89" s="3098"/>
      <c r="AP89" s="3099"/>
      <c r="AQ89" s="3089"/>
      <c r="AR89" s="3091"/>
      <c r="AS89" s="3089"/>
      <c r="AT89" s="3090"/>
      <c r="AU89" s="3089"/>
      <c r="AV89" s="3836"/>
      <c r="AW89" s="3647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>
      <c r="A90" s="3110" t="s">
        <v>1925</v>
      </c>
      <c r="B90" s="3094">
        <f>+N90+P90+R90+T90+V90+X90+Z90+AB90+AD90+AF90+AH90+AJ90+AL90+AN90+AP90</f>
        <v>0</v>
      </c>
      <c r="C90" s="1162">
        <f>+O90+Q90+S90+U90+W90+Y90+AA90+AC90+AE90+AG90+AI90+AK90+AM90+AO90+AQ90</f>
        <v>0</v>
      </c>
      <c r="D90" s="3088"/>
      <c r="E90" s="3101"/>
      <c r="F90" s="3100"/>
      <c r="G90" s="3101"/>
      <c r="H90" s="3100"/>
      <c r="I90" s="3104"/>
      <c r="J90" s="3088"/>
      <c r="K90" s="3088"/>
      <c r="L90" s="3100"/>
      <c r="M90" s="3104"/>
      <c r="N90" s="3091"/>
      <c r="O90" s="3098"/>
      <c r="P90" s="3099"/>
      <c r="Q90" s="3098"/>
      <c r="R90" s="3099"/>
      <c r="S90" s="3098"/>
      <c r="T90" s="3099"/>
      <c r="U90" s="3098"/>
      <c r="V90" s="3099"/>
      <c r="W90" s="3098"/>
      <c r="X90" s="3099"/>
      <c r="Y90" s="3098"/>
      <c r="Z90" s="3099"/>
      <c r="AA90" s="3098"/>
      <c r="AB90" s="3099"/>
      <c r="AC90" s="3098"/>
      <c r="AD90" s="3099"/>
      <c r="AE90" s="3098"/>
      <c r="AF90" s="3099"/>
      <c r="AG90" s="3098"/>
      <c r="AH90" s="3099"/>
      <c r="AI90" s="3098"/>
      <c r="AJ90" s="3099"/>
      <c r="AK90" s="3098"/>
      <c r="AL90" s="3099"/>
      <c r="AM90" s="3098"/>
      <c r="AN90" s="3099"/>
      <c r="AO90" s="3098"/>
      <c r="AP90" s="3099"/>
      <c r="AQ90" s="3089"/>
      <c r="AR90" s="3091"/>
      <c r="AS90" s="3089"/>
      <c r="AT90" s="3090"/>
      <c r="AU90" s="3089"/>
      <c r="AV90" s="3836"/>
      <c r="AW90" s="3647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>
      <c r="A91" s="3110" t="s">
        <v>1926</v>
      </c>
      <c r="B91" s="3094">
        <f>+D91+F91+H91+J91+L91+N91+P91+R91+T91+V91+X91+Z91+AB91+AD91+AF91+AH91+AJ91+AL91+AN91+AP91</f>
        <v>0</v>
      </c>
      <c r="C91" s="1162">
        <f>+E91+G91+I91+K91+M91+O91+Q91+S91+U91+W91+Y91+AA91+AC91+AE91+AG91+AI91+AK91+AM91+AO91+AQ91</f>
        <v>0</v>
      </c>
      <c r="D91" s="3091"/>
      <c r="E91" s="3098"/>
      <c r="F91" s="3099"/>
      <c r="G91" s="3098"/>
      <c r="H91" s="3099"/>
      <c r="I91" s="3092"/>
      <c r="J91" s="3091"/>
      <c r="K91" s="3091"/>
      <c r="L91" s="3099"/>
      <c r="M91" s="3092"/>
      <c r="N91" s="3091"/>
      <c r="O91" s="3098"/>
      <c r="P91" s="3099"/>
      <c r="Q91" s="3098"/>
      <c r="R91" s="3099"/>
      <c r="S91" s="3098"/>
      <c r="T91" s="3099"/>
      <c r="U91" s="3098"/>
      <c r="V91" s="3099"/>
      <c r="W91" s="3098"/>
      <c r="X91" s="3099"/>
      <c r="Y91" s="3098"/>
      <c r="Z91" s="3099"/>
      <c r="AA91" s="3098"/>
      <c r="AB91" s="3099"/>
      <c r="AC91" s="3098"/>
      <c r="AD91" s="3099"/>
      <c r="AE91" s="3098"/>
      <c r="AF91" s="3099"/>
      <c r="AG91" s="3098"/>
      <c r="AH91" s="3099"/>
      <c r="AI91" s="3098"/>
      <c r="AJ91" s="3099"/>
      <c r="AK91" s="3098"/>
      <c r="AL91" s="3099"/>
      <c r="AM91" s="3098"/>
      <c r="AN91" s="3099"/>
      <c r="AO91" s="3098"/>
      <c r="AP91" s="3099"/>
      <c r="AQ91" s="3089"/>
      <c r="AR91" s="3091"/>
      <c r="AS91" s="3089"/>
      <c r="AT91" s="3090"/>
      <c r="AU91" s="3089"/>
      <c r="AV91" s="3836"/>
      <c r="AW91" s="3647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>
      <c r="A92" s="3093" t="s">
        <v>1927</v>
      </c>
      <c r="B92" s="3094">
        <f>+P92+R92+T92+V92+X92+Z92+AB92+AD92+AF92+AH92+AJ92+AL92+AN92+AP92</f>
        <v>0</v>
      </c>
      <c r="C92" s="1162">
        <f>+Q92+S92+U92+W92+Y92+AA92+AC92+AE92+AG92+AI92+AK92+AM92+AO92+AQ92</f>
        <v>0</v>
      </c>
      <c r="D92" s="3103"/>
      <c r="E92" s="3096"/>
      <c r="F92" s="3095"/>
      <c r="G92" s="3096"/>
      <c r="H92" s="3095"/>
      <c r="I92" s="3096"/>
      <c r="J92" s="3095"/>
      <c r="K92" s="3096"/>
      <c r="L92" s="3095"/>
      <c r="M92" s="3097"/>
      <c r="N92" s="3103"/>
      <c r="O92" s="3096"/>
      <c r="P92" s="3099"/>
      <c r="Q92" s="3098"/>
      <c r="R92" s="3099"/>
      <c r="S92" s="3098"/>
      <c r="T92" s="3099"/>
      <c r="U92" s="3098"/>
      <c r="V92" s="3099"/>
      <c r="W92" s="3098"/>
      <c r="X92" s="3099"/>
      <c r="Y92" s="3098"/>
      <c r="Z92" s="3099"/>
      <c r="AA92" s="3098"/>
      <c r="AB92" s="3099"/>
      <c r="AC92" s="3098"/>
      <c r="AD92" s="3099"/>
      <c r="AE92" s="3098"/>
      <c r="AF92" s="3099"/>
      <c r="AG92" s="3098"/>
      <c r="AH92" s="3099"/>
      <c r="AI92" s="3098"/>
      <c r="AJ92" s="3099"/>
      <c r="AK92" s="3098"/>
      <c r="AL92" s="3099"/>
      <c r="AM92" s="3098"/>
      <c r="AN92" s="3099"/>
      <c r="AO92" s="3098"/>
      <c r="AP92" s="3099"/>
      <c r="AQ92" s="3089"/>
      <c r="AR92" s="3091"/>
      <c r="AS92" s="3089"/>
      <c r="AT92" s="3090"/>
      <c r="AU92" s="3089"/>
      <c r="AV92" s="3836"/>
      <c r="AW92" s="3647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>
      <c r="A93" s="3110" t="s">
        <v>1928</v>
      </c>
      <c r="B93" s="3094">
        <f>+P93+R93+T93+V93+X93+Z93+AB93+AD93+AF93+AH93</f>
        <v>0</v>
      </c>
      <c r="C93" s="1162">
        <f>+Q93+S93+U93+W93+Y93+AA93+AC93+AE93+AG93+AI93</f>
        <v>0</v>
      </c>
      <c r="D93" s="3103"/>
      <c r="E93" s="3096"/>
      <c r="F93" s="3095"/>
      <c r="G93" s="3096"/>
      <c r="H93" s="3095"/>
      <c r="I93" s="3096"/>
      <c r="J93" s="3095"/>
      <c r="K93" s="3096"/>
      <c r="L93" s="3095"/>
      <c r="M93" s="3097"/>
      <c r="N93" s="3103"/>
      <c r="O93" s="3096"/>
      <c r="P93" s="3099"/>
      <c r="Q93" s="3098"/>
      <c r="R93" s="3099"/>
      <c r="S93" s="3098"/>
      <c r="T93" s="3099"/>
      <c r="U93" s="3098"/>
      <c r="V93" s="3099"/>
      <c r="W93" s="3098"/>
      <c r="X93" s="3099"/>
      <c r="Y93" s="3098"/>
      <c r="Z93" s="3099"/>
      <c r="AA93" s="3098"/>
      <c r="AB93" s="3099"/>
      <c r="AC93" s="3098"/>
      <c r="AD93" s="3099"/>
      <c r="AE93" s="3098"/>
      <c r="AF93" s="3099"/>
      <c r="AG93" s="3098"/>
      <c r="AH93" s="3099"/>
      <c r="AI93" s="3098"/>
      <c r="AJ93" s="3095"/>
      <c r="AK93" s="3096"/>
      <c r="AL93" s="3095"/>
      <c r="AM93" s="3096"/>
      <c r="AN93" s="3095"/>
      <c r="AO93" s="3096"/>
      <c r="AP93" s="3095"/>
      <c r="AQ93" s="3105"/>
      <c r="AR93" s="3091"/>
      <c r="AS93" s="3089"/>
      <c r="AT93" s="3090"/>
      <c r="AU93" s="3089"/>
      <c r="AV93" s="3836"/>
      <c r="AW93" s="3647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>
      <c r="A94" s="3110" t="s">
        <v>1929</v>
      </c>
      <c r="B94" s="3094">
        <f t="shared" ref="B94:C96" si="263">+D94+F94+H94+J94+L94+N94+P94+R94+T94+V94+X94+Z94+AB94+AD94+AF94+AH94+AJ94+AL94+AN94+AP94</f>
        <v>0</v>
      </c>
      <c r="C94" s="1162">
        <f t="shared" si="263"/>
        <v>0</v>
      </c>
      <c r="D94" s="3091"/>
      <c r="E94" s="3098"/>
      <c r="F94" s="3099"/>
      <c r="G94" s="3098"/>
      <c r="H94" s="3099"/>
      <c r="I94" s="3092"/>
      <c r="J94" s="3091"/>
      <c r="K94" s="3091"/>
      <c r="L94" s="3099"/>
      <c r="M94" s="3092"/>
      <c r="N94" s="3091"/>
      <c r="O94" s="3098"/>
      <c r="P94" s="3099"/>
      <c r="Q94" s="3098"/>
      <c r="R94" s="3099"/>
      <c r="S94" s="3098"/>
      <c r="T94" s="3099"/>
      <c r="U94" s="3098"/>
      <c r="V94" s="3099"/>
      <c r="W94" s="3098"/>
      <c r="X94" s="3099"/>
      <c r="Y94" s="3098"/>
      <c r="Z94" s="3099"/>
      <c r="AA94" s="3098"/>
      <c r="AB94" s="3099"/>
      <c r="AC94" s="3098"/>
      <c r="AD94" s="3099"/>
      <c r="AE94" s="3098"/>
      <c r="AF94" s="3099"/>
      <c r="AG94" s="3098"/>
      <c r="AH94" s="3099"/>
      <c r="AI94" s="3098"/>
      <c r="AJ94" s="3099"/>
      <c r="AK94" s="3098"/>
      <c r="AL94" s="3099"/>
      <c r="AM94" s="3098"/>
      <c r="AN94" s="3099"/>
      <c r="AO94" s="3098"/>
      <c r="AP94" s="3099"/>
      <c r="AQ94" s="3089"/>
      <c r="AR94" s="3091"/>
      <c r="AS94" s="3089"/>
      <c r="AT94" s="3090"/>
      <c r="AU94" s="3089"/>
      <c r="AV94" s="3836"/>
      <c r="AW94" s="3647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>
      <c r="A95" s="3110" t="s">
        <v>1930</v>
      </c>
      <c r="B95" s="3094">
        <f t="shared" si="263"/>
        <v>0</v>
      </c>
      <c r="C95" s="1162">
        <f t="shared" si="263"/>
        <v>0</v>
      </c>
      <c r="D95" s="3091"/>
      <c r="E95" s="3098"/>
      <c r="F95" s="3099"/>
      <c r="G95" s="3098"/>
      <c r="H95" s="3099"/>
      <c r="I95" s="3092"/>
      <c r="J95" s="3091"/>
      <c r="K95" s="3091"/>
      <c r="L95" s="3099"/>
      <c r="M95" s="3092"/>
      <c r="N95" s="3091"/>
      <c r="O95" s="3098"/>
      <c r="P95" s="3099"/>
      <c r="Q95" s="3098"/>
      <c r="R95" s="3099"/>
      <c r="S95" s="3098"/>
      <c r="T95" s="3099"/>
      <c r="U95" s="3098"/>
      <c r="V95" s="3099"/>
      <c r="W95" s="3098"/>
      <c r="X95" s="3099"/>
      <c r="Y95" s="3098"/>
      <c r="Z95" s="3099"/>
      <c r="AA95" s="3098"/>
      <c r="AB95" s="3099"/>
      <c r="AC95" s="3098"/>
      <c r="AD95" s="3099"/>
      <c r="AE95" s="3098"/>
      <c r="AF95" s="3099"/>
      <c r="AG95" s="3098"/>
      <c r="AH95" s="3099"/>
      <c r="AI95" s="3098"/>
      <c r="AJ95" s="3099"/>
      <c r="AK95" s="3098"/>
      <c r="AL95" s="3099"/>
      <c r="AM95" s="3098"/>
      <c r="AN95" s="3099"/>
      <c r="AO95" s="3098"/>
      <c r="AP95" s="3099"/>
      <c r="AQ95" s="3089"/>
      <c r="AR95" s="3091"/>
      <c r="AS95" s="3089"/>
      <c r="AT95" s="3090"/>
      <c r="AU95" s="3089"/>
      <c r="AV95" s="3836"/>
      <c r="AW95" s="3647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>
      <c r="A96" s="3112" t="s">
        <v>1931</v>
      </c>
      <c r="B96" s="2567">
        <f t="shared" si="263"/>
        <v>0</v>
      </c>
      <c r="C96" s="2455">
        <f t="shared" si="263"/>
        <v>0</v>
      </c>
      <c r="D96" s="1131"/>
      <c r="E96" s="1144"/>
      <c r="F96" s="1128"/>
      <c r="G96" s="1144"/>
      <c r="H96" s="1128"/>
      <c r="I96" s="1130"/>
      <c r="J96" s="1131"/>
      <c r="K96" s="1131"/>
      <c r="L96" s="1128"/>
      <c r="M96" s="1130"/>
      <c r="N96" s="1131"/>
      <c r="O96" s="1144"/>
      <c r="P96" s="1128"/>
      <c r="Q96" s="1144"/>
      <c r="R96" s="1128"/>
      <c r="S96" s="1144"/>
      <c r="T96" s="1128"/>
      <c r="U96" s="1144"/>
      <c r="V96" s="1128"/>
      <c r="W96" s="1144"/>
      <c r="X96" s="1128"/>
      <c r="Y96" s="1144"/>
      <c r="Z96" s="1128"/>
      <c r="AA96" s="1144"/>
      <c r="AB96" s="1128"/>
      <c r="AC96" s="1144"/>
      <c r="AD96" s="1128"/>
      <c r="AE96" s="1144"/>
      <c r="AF96" s="1128"/>
      <c r="AG96" s="1144"/>
      <c r="AH96" s="1128"/>
      <c r="AI96" s="1144"/>
      <c r="AJ96" s="1128"/>
      <c r="AK96" s="1144"/>
      <c r="AL96" s="1128"/>
      <c r="AM96" s="1144"/>
      <c r="AN96" s="1128"/>
      <c r="AO96" s="1144"/>
      <c r="AP96" s="1128"/>
      <c r="AQ96" s="1134"/>
      <c r="AR96" s="1131"/>
      <c r="AS96" s="1134"/>
      <c r="AT96" s="1143"/>
      <c r="AU96" s="1134"/>
      <c r="AV96" s="3838"/>
      <c r="AW96" s="1129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>
      <c r="A97" s="3107" t="s">
        <v>1935</v>
      </c>
      <c r="B97" s="3107"/>
      <c r="C97" s="3107"/>
      <c r="D97" s="3107"/>
      <c r="E97" s="3107"/>
      <c r="F97" s="3107"/>
      <c r="G97" s="3107"/>
      <c r="H97" s="3107"/>
      <c r="I97" s="3107"/>
      <c r="J97" s="3107"/>
      <c r="K97" s="3107"/>
      <c r="L97" s="3107"/>
      <c r="M97" s="3107"/>
      <c r="N97" s="3107"/>
      <c r="O97" s="3107"/>
      <c r="P97" s="3107"/>
      <c r="Q97" s="3107"/>
      <c r="R97" s="3107"/>
      <c r="S97" s="3107"/>
      <c r="T97" s="3107"/>
      <c r="U97" s="3107"/>
      <c r="V97" s="3107"/>
      <c r="W97" s="3107"/>
      <c r="X97" s="3107"/>
      <c r="Y97" s="3107"/>
      <c r="Z97" s="3107"/>
      <c r="AA97" s="3107"/>
      <c r="AB97" s="3107"/>
      <c r="AC97" s="3107"/>
      <c r="AD97" s="3107"/>
      <c r="AE97" s="3107"/>
      <c r="AF97" s="3107"/>
      <c r="AG97" s="3107"/>
      <c r="AH97" s="3107"/>
      <c r="AI97" s="3107"/>
      <c r="AJ97" s="3107"/>
      <c r="AK97" s="3107"/>
      <c r="AL97" s="3107"/>
      <c r="AM97" s="3107"/>
      <c r="AN97" s="3107"/>
      <c r="AO97" s="3107"/>
      <c r="AP97" s="3107"/>
      <c r="AQ97" s="3107"/>
      <c r="AR97" s="227"/>
      <c r="AS97" s="227"/>
      <c r="AT97" s="227"/>
      <c r="AU97" s="227"/>
      <c r="AV97" s="227"/>
      <c r="AW97" s="227"/>
    </row>
    <row r="98" spans="1:133">
      <c r="A98" s="8391" t="s">
        <v>1908</v>
      </c>
      <c r="B98" s="8515" t="s">
        <v>77</v>
      </c>
      <c r="C98" s="8502"/>
      <c r="D98" s="8503" t="s">
        <v>29</v>
      </c>
      <c r="E98" s="8504"/>
      <c r="F98" s="8504"/>
      <c r="G98" s="8504"/>
      <c r="H98" s="8504"/>
      <c r="I98" s="8504"/>
      <c r="J98" s="8504"/>
      <c r="K98" s="8504"/>
      <c r="L98" s="8504"/>
      <c r="M98" s="8504"/>
      <c r="N98" s="8504"/>
      <c r="O98" s="8504"/>
      <c r="P98" s="8504"/>
      <c r="Q98" s="8504"/>
      <c r="R98" s="8504"/>
      <c r="S98" s="8504"/>
      <c r="T98" s="8504"/>
      <c r="U98" s="8504"/>
      <c r="V98" s="8504"/>
      <c r="W98" s="8504"/>
      <c r="X98" s="8504"/>
      <c r="Y98" s="8504"/>
      <c r="Z98" s="8504"/>
      <c r="AA98" s="8504"/>
      <c r="AB98" s="8504"/>
      <c r="AC98" s="8504"/>
      <c r="AD98" s="8504"/>
      <c r="AE98" s="8504"/>
      <c r="AF98" s="8504"/>
      <c r="AG98" s="8504"/>
      <c r="AH98" s="8504"/>
      <c r="AI98" s="8504"/>
      <c r="AJ98" s="8504"/>
      <c r="AK98" s="8504"/>
      <c r="AL98" s="8504"/>
      <c r="AM98" s="8504"/>
      <c r="AN98" s="8504"/>
      <c r="AO98" s="8504"/>
      <c r="AP98" s="8504"/>
      <c r="AQ98" s="8505"/>
      <c r="AR98" s="8506" t="s">
        <v>1909</v>
      </c>
      <c r="AS98" s="8507"/>
      <c r="AT98" s="8508" t="s">
        <v>462</v>
      </c>
      <c r="AU98" s="8509"/>
      <c r="AV98" s="8516" t="s">
        <v>36</v>
      </c>
      <c r="AW98" s="7783" t="s">
        <v>37</v>
      </c>
    </row>
    <row r="99" spans="1:133">
      <c r="A99" s="7663"/>
      <c r="B99" s="7983"/>
      <c r="C99" s="8076"/>
      <c r="D99" s="8512" t="s">
        <v>1910</v>
      </c>
      <c r="E99" s="8506"/>
      <c r="F99" s="8512" t="s">
        <v>1936</v>
      </c>
      <c r="G99" s="8506"/>
      <c r="H99" s="8512" t="s">
        <v>1911</v>
      </c>
      <c r="I99" s="8513"/>
      <c r="J99" s="8506" t="s">
        <v>1937</v>
      </c>
      <c r="K99" s="8506"/>
      <c r="L99" s="8512" t="s">
        <v>1375</v>
      </c>
      <c r="M99" s="8506"/>
      <c r="N99" s="8512" t="s">
        <v>94</v>
      </c>
      <c r="O99" s="8506"/>
      <c r="P99" s="8512" t="s">
        <v>44</v>
      </c>
      <c r="Q99" s="8506"/>
      <c r="R99" s="8512" t="s">
        <v>45</v>
      </c>
      <c r="S99" s="8506"/>
      <c r="T99" s="8512" t="s">
        <v>46</v>
      </c>
      <c r="U99" s="8513"/>
      <c r="V99" s="8512" t="s">
        <v>47</v>
      </c>
      <c r="W99" s="8513"/>
      <c r="X99" s="8512" t="s">
        <v>48</v>
      </c>
      <c r="Y99" s="8513"/>
      <c r="Z99" s="8512" t="s">
        <v>49</v>
      </c>
      <c r="AA99" s="8513"/>
      <c r="AB99" s="8512" t="s">
        <v>50</v>
      </c>
      <c r="AC99" s="8513"/>
      <c r="AD99" s="8512" t="s">
        <v>51</v>
      </c>
      <c r="AE99" s="8513"/>
      <c r="AF99" s="8512" t="s">
        <v>52</v>
      </c>
      <c r="AG99" s="8513"/>
      <c r="AH99" s="8512" t="s">
        <v>53</v>
      </c>
      <c r="AI99" s="8513"/>
      <c r="AJ99" s="8512" t="s">
        <v>54</v>
      </c>
      <c r="AK99" s="8513"/>
      <c r="AL99" s="8512" t="s">
        <v>55</v>
      </c>
      <c r="AM99" s="8513"/>
      <c r="AN99" s="8512" t="s">
        <v>56</v>
      </c>
      <c r="AO99" s="8513"/>
      <c r="AP99" s="8512" t="s">
        <v>57</v>
      </c>
      <c r="AQ99" s="8507"/>
      <c r="AR99" s="8455" t="s">
        <v>58</v>
      </c>
      <c r="AS99" s="8453" t="s">
        <v>59</v>
      </c>
      <c r="AT99" s="8510"/>
      <c r="AU99" s="8511"/>
      <c r="AV99" s="8517"/>
      <c r="AW99" s="7653"/>
    </row>
    <row r="100" spans="1:133">
      <c r="A100" s="7241"/>
      <c r="B100" s="3082" t="s">
        <v>1912</v>
      </c>
      <c r="C100" s="3081" t="s">
        <v>1913</v>
      </c>
      <c r="D100" s="3079" t="s">
        <v>1912</v>
      </c>
      <c r="E100" s="3080" t="s">
        <v>1913</v>
      </c>
      <c r="F100" s="3079" t="s">
        <v>1912</v>
      </c>
      <c r="G100" s="3080" t="s">
        <v>1913</v>
      </c>
      <c r="H100" s="3079" t="s">
        <v>1912</v>
      </c>
      <c r="I100" s="3081" t="s">
        <v>1913</v>
      </c>
      <c r="J100" s="3082" t="s">
        <v>1912</v>
      </c>
      <c r="K100" s="3080" t="s">
        <v>1913</v>
      </c>
      <c r="L100" s="3079" t="s">
        <v>1912</v>
      </c>
      <c r="M100" s="3080" t="s">
        <v>1913</v>
      </c>
      <c r="N100" s="3079" t="s">
        <v>1912</v>
      </c>
      <c r="O100" s="3080" t="s">
        <v>1913</v>
      </c>
      <c r="P100" s="3079" t="s">
        <v>1912</v>
      </c>
      <c r="Q100" s="3080" t="s">
        <v>1913</v>
      </c>
      <c r="R100" s="3079" t="s">
        <v>1912</v>
      </c>
      <c r="S100" s="3080" t="s">
        <v>1913</v>
      </c>
      <c r="T100" s="3079" t="s">
        <v>1912</v>
      </c>
      <c r="U100" s="3080" t="s">
        <v>1913</v>
      </c>
      <c r="V100" s="3079" t="s">
        <v>1912</v>
      </c>
      <c r="W100" s="3080" t="s">
        <v>1913</v>
      </c>
      <c r="X100" s="3079" t="s">
        <v>1912</v>
      </c>
      <c r="Y100" s="3080" t="s">
        <v>1913</v>
      </c>
      <c r="Z100" s="3079" t="s">
        <v>1912</v>
      </c>
      <c r="AA100" s="3080" t="s">
        <v>1913</v>
      </c>
      <c r="AB100" s="3079" t="s">
        <v>1912</v>
      </c>
      <c r="AC100" s="3080" t="s">
        <v>1913</v>
      </c>
      <c r="AD100" s="3079" t="s">
        <v>1912</v>
      </c>
      <c r="AE100" s="3080" t="s">
        <v>1913</v>
      </c>
      <c r="AF100" s="3079" t="s">
        <v>1912</v>
      </c>
      <c r="AG100" s="3080" t="s">
        <v>1913</v>
      </c>
      <c r="AH100" s="3079" t="s">
        <v>1912</v>
      </c>
      <c r="AI100" s="3080" t="s">
        <v>1913</v>
      </c>
      <c r="AJ100" s="3079" t="s">
        <v>1912</v>
      </c>
      <c r="AK100" s="3080" t="s">
        <v>1913</v>
      </c>
      <c r="AL100" s="3079" t="s">
        <v>1912</v>
      </c>
      <c r="AM100" s="3080" t="s">
        <v>1913</v>
      </c>
      <c r="AN100" s="3079" t="s">
        <v>1912</v>
      </c>
      <c r="AO100" s="3080" t="s">
        <v>1913</v>
      </c>
      <c r="AP100" s="3079" t="s">
        <v>1912</v>
      </c>
      <c r="AQ100" s="3083" t="s">
        <v>1913</v>
      </c>
      <c r="AR100" s="7988"/>
      <c r="AS100" s="7770"/>
      <c r="AT100" s="212" t="s">
        <v>467</v>
      </c>
      <c r="AU100" s="2498" t="s">
        <v>468</v>
      </c>
      <c r="AV100" s="8518"/>
      <c r="AW100" s="7649"/>
    </row>
    <row r="101" spans="1:133">
      <c r="A101" s="3109" t="s">
        <v>1914</v>
      </c>
      <c r="B101" s="3085">
        <f t="shared" ref="B101:C108" si="264">+N101+P101+R101+T101+V101+X101+Z101+AB101+AD101+AF101+AH101+AJ101+AL101+AN101+AP101</f>
        <v>0</v>
      </c>
      <c r="C101" s="3086">
        <f t="shared" si="264"/>
        <v>0</v>
      </c>
      <c r="D101" s="3103"/>
      <c r="E101" s="3096"/>
      <c r="F101" s="3095"/>
      <c r="G101" s="3096"/>
      <c r="H101" s="3095"/>
      <c r="I101" s="3096"/>
      <c r="J101" s="3095"/>
      <c r="K101" s="3096"/>
      <c r="L101" s="3095"/>
      <c r="M101" s="3097"/>
      <c r="N101" s="3091"/>
      <c r="O101" s="3098"/>
      <c r="P101" s="3099"/>
      <c r="Q101" s="3098"/>
      <c r="R101" s="3099"/>
      <c r="S101" s="3098"/>
      <c r="T101" s="3099"/>
      <c r="U101" s="3098"/>
      <c r="V101" s="3099"/>
      <c r="W101" s="3098"/>
      <c r="X101" s="3099"/>
      <c r="Y101" s="3098"/>
      <c r="Z101" s="3099"/>
      <c r="AA101" s="3098"/>
      <c r="AB101" s="3099"/>
      <c r="AC101" s="3098"/>
      <c r="AD101" s="3099"/>
      <c r="AE101" s="3098"/>
      <c r="AF101" s="3099"/>
      <c r="AG101" s="3098"/>
      <c r="AH101" s="3099"/>
      <c r="AI101" s="3098"/>
      <c r="AJ101" s="3099"/>
      <c r="AK101" s="3098"/>
      <c r="AL101" s="3099"/>
      <c r="AM101" s="3098"/>
      <c r="AN101" s="3099"/>
      <c r="AO101" s="3098"/>
      <c r="AP101" s="3099"/>
      <c r="AQ101" s="3089"/>
      <c r="AR101" s="3088"/>
      <c r="AS101" s="3089"/>
      <c r="AT101" s="3090"/>
      <c r="AU101" s="3089"/>
      <c r="AV101" s="3831"/>
      <c r="AW101" s="3647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>
      <c r="A102" s="3110" t="s">
        <v>1915</v>
      </c>
      <c r="B102" s="3094">
        <f t="shared" si="264"/>
        <v>0</v>
      </c>
      <c r="C102" s="1162">
        <f t="shared" si="264"/>
        <v>0</v>
      </c>
      <c r="D102" s="3103"/>
      <c r="E102" s="3096"/>
      <c r="F102" s="3095"/>
      <c r="G102" s="3096"/>
      <c r="H102" s="3095"/>
      <c r="I102" s="3096"/>
      <c r="J102" s="3095"/>
      <c r="K102" s="3096"/>
      <c r="L102" s="3095"/>
      <c r="M102" s="3097"/>
      <c r="N102" s="3091"/>
      <c r="O102" s="3098"/>
      <c r="P102" s="3099"/>
      <c r="Q102" s="3098"/>
      <c r="R102" s="3099"/>
      <c r="S102" s="3098"/>
      <c r="T102" s="3099"/>
      <c r="U102" s="3098"/>
      <c r="V102" s="3099"/>
      <c r="W102" s="3098"/>
      <c r="X102" s="3099"/>
      <c r="Y102" s="3098"/>
      <c r="Z102" s="3099"/>
      <c r="AA102" s="3098"/>
      <c r="AB102" s="3099"/>
      <c r="AC102" s="3098"/>
      <c r="AD102" s="3099"/>
      <c r="AE102" s="3098"/>
      <c r="AF102" s="3099"/>
      <c r="AG102" s="3098"/>
      <c r="AH102" s="3099"/>
      <c r="AI102" s="3098"/>
      <c r="AJ102" s="3099"/>
      <c r="AK102" s="3098"/>
      <c r="AL102" s="3099"/>
      <c r="AM102" s="3098"/>
      <c r="AN102" s="3099"/>
      <c r="AO102" s="3098"/>
      <c r="AP102" s="3099"/>
      <c r="AQ102" s="3089"/>
      <c r="AR102" s="3088"/>
      <c r="AS102" s="3089"/>
      <c r="AT102" s="3090"/>
      <c r="AU102" s="3089"/>
      <c r="AV102" s="3836"/>
      <c r="AW102" s="3647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>
      <c r="A103" s="3110" t="s">
        <v>1916</v>
      </c>
      <c r="B103" s="3094">
        <f t="shared" si="264"/>
        <v>0</v>
      </c>
      <c r="C103" s="1162">
        <f t="shared" si="264"/>
        <v>0</v>
      </c>
      <c r="D103" s="3103"/>
      <c r="E103" s="3096"/>
      <c r="F103" s="3095"/>
      <c r="G103" s="3096"/>
      <c r="H103" s="3095"/>
      <c r="I103" s="3096"/>
      <c r="J103" s="3095"/>
      <c r="K103" s="3096"/>
      <c r="L103" s="3095"/>
      <c r="M103" s="3097"/>
      <c r="N103" s="3091"/>
      <c r="O103" s="3098"/>
      <c r="P103" s="3099"/>
      <c r="Q103" s="3098"/>
      <c r="R103" s="3099"/>
      <c r="S103" s="3098"/>
      <c r="T103" s="3099"/>
      <c r="U103" s="3098"/>
      <c r="V103" s="3099"/>
      <c r="W103" s="3098"/>
      <c r="X103" s="3099"/>
      <c r="Y103" s="3098"/>
      <c r="Z103" s="3099"/>
      <c r="AA103" s="3098"/>
      <c r="AB103" s="3099"/>
      <c r="AC103" s="3098"/>
      <c r="AD103" s="3099"/>
      <c r="AE103" s="3098"/>
      <c r="AF103" s="3099"/>
      <c r="AG103" s="3098"/>
      <c r="AH103" s="3099"/>
      <c r="AI103" s="3098"/>
      <c r="AJ103" s="3099"/>
      <c r="AK103" s="3098"/>
      <c r="AL103" s="3099"/>
      <c r="AM103" s="3098"/>
      <c r="AN103" s="3099"/>
      <c r="AO103" s="3098"/>
      <c r="AP103" s="3099"/>
      <c r="AQ103" s="3089"/>
      <c r="AR103" s="3088"/>
      <c r="AS103" s="3089"/>
      <c r="AT103" s="3090"/>
      <c r="AU103" s="3089"/>
      <c r="AV103" s="3836"/>
      <c r="AW103" s="3647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>
      <c r="A104" s="3110" t="s">
        <v>1917</v>
      </c>
      <c r="B104" s="3094">
        <f t="shared" si="264"/>
        <v>0</v>
      </c>
      <c r="C104" s="1162">
        <f t="shared" si="264"/>
        <v>0</v>
      </c>
      <c r="D104" s="3103"/>
      <c r="E104" s="3096"/>
      <c r="F104" s="3095"/>
      <c r="G104" s="3096"/>
      <c r="H104" s="3095"/>
      <c r="I104" s="3096"/>
      <c r="J104" s="3095"/>
      <c r="K104" s="3096"/>
      <c r="L104" s="3095"/>
      <c r="M104" s="3097"/>
      <c r="N104" s="3091"/>
      <c r="O104" s="3098"/>
      <c r="P104" s="3099"/>
      <c r="Q104" s="3098"/>
      <c r="R104" s="3099"/>
      <c r="S104" s="3098"/>
      <c r="T104" s="3099"/>
      <c r="U104" s="3098"/>
      <c r="V104" s="3099"/>
      <c r="W104" s="3098"/>
      <c r="X104" s="3099"/>
      <c r="Y104" s="3098"/>
      <c r="Z104" s="3099"/>
      <c r="AA104" s="3098"/>
      <c r="AB104" s="3099"/>
      <c r="AC104" s="3098"/>
      <c r="AD104" s="3099"/>
      <c r="AE104" s="3098"/>
      <c r="AF104" s="3099"/>
      <c r="AG104" s="3098"/>
      <c r="AH104" s="3099"/>
      <c r="AI104" s="3098"/>
      <c r="AJ104" s="3099"/>
      <c r="AK104" s="3098"/>
      <c r="AL104" s="3099"/>
      <c r="AM104" s="3098"/>
      <c r="AN104" s="3099"/>
      <c r="AO104" s="3098"/>
      <c r="AP104" s="3099"/>
      <c r="AQ104" s="3089"/>
      <c r="AR104" s="3088"/>
      <c r="AS104" s="3089"/>
      <c r="AT104" s="3090"/>
      <c r="AU104" s="3089"/>
      <c r="AV104" s="3836"/>
      <c r="AW104" s="3647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>
      <c r="A105" s="3111" t="s">
        <v>1918</v>
      </c>
      <c r="B105" s="3094">
        <f t="shared" si="264"/>
        <v>0</v>
      </c>
      <c r="C105" s="1162">
        <f t="shared" si="264"/>
        <v>0</v>
      </c>
      <c r="D105" s="3103"/>
      <c r="E105" s="3096"/>
      <c r="F105" s="3095"/>
      <c r="G105" s="3096"/>
      <c r="H105" s="3095"/>
      <c r="I105" s="3096"/>
      <c r="J105" s="3095"/>
      <c r="K105" s="3096"/>
      <c r="L105" s="3095"/>
      <c r="M105" s="3097"/>
      <c r="N105" s="3091"/>
      <c r="O105" s="3098"/>
      <c r="P105" s="3099"/>
      <c r="Q105" s="3098"/>
      <c r="R105" s="3099"/>
      <c r="S105" s="3098"/>
      <c r="T105" s="3099"/>
      <c r="U105" s="3098"/>
      <c r="V105" s="3099"/>
      <c r="W105" s="3098"/>
      <c r="X105" s="3099"/>
      <c r="Y105" s="3098"/>
      <c r="Z105" s="3099"/>
      <c r="AA105" s="3098"/>
      <c r="AB105" s="3099"/>
      <c r="AC105" s="3098"/>
      <c r="AD105" s="3099"/>
      <c r="AE105" s="3098"/>
      <c r="AF105" s="3099"/>
      <c r="AG105" s="3098"/>
      <c r="AH105" s="3099"/>
      <c r="AI105" s="3098"/>
      <c r="AJ105" s="3099"/>
      <c r="AK105" s="3098"/>
      <c r="AL105" s="3099"/>
      <c r="AM105" s="3098"/>
      <c r="AN105" s="3099"/>
      <c r="AO105" s="3098"/>
      <c r="AP105" s="3099"/>
      <c r="AQ105" s="3089"/>
      <c r="AR105" s="3088"/>
      <c r="AS105" s="3089"/>
      <c r="AT105" s="3090"/>
      <c r="AU105" s="3089"/>
      <c r="AV105" s="3836"/>
      <c r="AW105" s="3647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>
      <c r="A106" s="3111" t="s">
        <v>1919</v>
      </c>
      <c r="B106" s="3094">
        <f t="shared" si="264"/>
        <v>0</v>
      </c>
      <c r="C106" s="1162">
        <f t="shared" si="264"/>
        <v>0</v>
      </c>
      <c r="D106" s="3103"/>
      <c r="E106" s="3096"/>
      <c r="F106" s="3095"/>
      <c r="G106" s="3096"/>
      <c r="H106" s="3095"/>
      <c r="I106" s="3096"/>
      <c r="J106" s="3095"/>
      <c r="K106" s="3096"/>
      <c r="L106" s="3095"/>
      <c r="M106" s="3097"/>
      <c r="N106" s="3091"/>
      <c r="O106" s="3098"/>
      <c r="P106" s="3099"/>
      <c r="Q106" s="3098"/>
      <c r="R106" s="3099"/>
      <c r="S106" s="3098"/>
      <c r="T106" s="3099"/>
      <c r="U106" s="3098"/>
      <c r="V106" s="3099"/>
      <c r="W106" s="3098"/>
      <c r="X106" s="3099"/>
      <c r="Y106" s="3098"/>
      <c r="Z106" s="3099"/>
      <c r="AA106" s="3098"/>
      <c r="AB106" s="3099"/>
      <c r="AC106" s="3098"/>
      <c r="AD106" s="3099"/>
      <c r="AE106" s="3098"/>
      <c r="AF106" s="3099"/>
      <c r="AG106" s="3098"/>
      <c r="AH106" s="3099"/>
      <c r="AI106" s="3098"/>
      <c r="AJ106" s="3099"/>
      <c r="AK106" s="3098"/>
      <c r="AL106" s="3099"/>
      <c r="AM106" s="3098"/>
      <c r="AN106" s="3099"/>
      <c r="AO106" s="3098"/>
      <c r="AP106" s="3099"/>
      <c r="AQ106" s="3089"/>
      <c r="AR106" s="3091"/>
      <c r="AS106" s="3089"/>
      <c r="AT106" s="3090"/>
      <c r="AU106" s="3089"/>
      <c r="AV106" s="3836"/>
      <c r="AW106" s="3647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>
      <c r="A107" s="3111" t="s">
        <v>1920</v>
      </c>
      <c r="B107" s="3094">
        <f t="shared" si="264"/>
        <v>0</v>
      </c>
      <c r="C107" s="1162">
        <f t="shared" si="264"/>
        <v>0</v>
      </c>
      <c r="D107" s="3103"/>
      <c r="E107" s="3096"/>
      <c r="F107" s="3095"/>
      <c r="G107" s="3096"/>
      <c r="H107" s="3095"/>
      <c r="I107" s="3096"/>
      <c r="J107" s="3095"/>
      <c r="K107" s="3096"/>
      <c r="L107" s="3095"/>
      <c r="M107" s="3097"/>
      <c r="N107" s="3091"/>
      <c r="O107" s="3098"/>
      <c r="P107" s="3099"/>
      <c r="Q107" s="3098"/>
      <c r="R107" s="3099"/>
      <c r="S107" s="3098"/>
      <c r="T107" s="3099"/>
      <c r="U107" s="3098"/>
      <c r="V107" s="3099"/>
      <c r="W107" s="3098"/>
      <c r="X107" s="3099"/>
      <c r="Y107" s="3098"/>
      <c r="Z107" s="3099"/>
      <c r="AA107" s="3098"/>
      <c r="AB107" s="3099"/>
      <c r="AC107" s="3098"/>
      <c r="AD107" s="3099"/>
      <c r="AE107" s="3098"/>
      <c r="AF107" s="3099"/>
      <c r="AG107" s="3098"/>
      <c r="AH107" s="3099"/>
      <c r="AI107" s="3098"/>
      <c r="AJ107" s="3099"/>
      <c r="AK107" s="3098"/>
      <c r="AL107" s="3099"/>
      <c r="AM107" s="3098"/>
      <c r="AN107" s="3099"/>
      <c r="AO107" s="3098"/>
      <c r="AP107" s="3099"/>
      <c r="AQ107" s="3089"/>
      <c r="AR107" s="3088"/>
      <c r="AS107" s="3089"/>
      <c r="AT107" s="3090"/>
      <c r="AU107" s="3089"/>
      <c r="AV107" s="3836"/>
      <c r="AW107" s="3647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>
      <c r="A108" s="3110" t="s">
        <v>1921</v>
      </c>
      <c r="B108" s="3094">
        <f t="shared" si="264"/>
        <v>0</v>
      </c>
      <c r="C108" s="1162">
        <f t="shared" si="264"/>
        <v>0</v>
      </c>
      <c r="D108" s="3103"/>
      <c r="E108" s="3096"/>
      <c r="F108" s="3095"/>
      <c r="G108" s="3096"/>
      <c r="H108" s="3095"/>
      <c r="I108" s="3096"/>
      <c r="J108" s="3095"/>
      <c r="K108" s="3096"/>
      <c r="L108" s="3095"/>
      <c r="M108" s="3097"/>
      <c r="N108" s="3091"/>
      <c r="O108" s="3098"/>
      <c r="P108" s="3099"/>
      <c r="Q108" s="3098"/>
      <c r="R108" s="3099"/>
      <c r="S108" s="3098"/>
      <c r="T108" s="3099"/>
      <c r="U108" s="3098"/>
      <c r="V108" s="3099"/>
      <c r="W108" s="3098"/>
      <c r="X108" s="3099"/>
      <c r="Y108" s="3098"/>
      <c r="Z108" s="3099"/>
      <c r="AA108" s="3098"/>
      <c r="AB108" s="3099"/>
      <c r="AC108" s="3098"/>
      <c r="AD108" s="3099"/>
      <c r="AE108" s="3098"/>
      <c r="AF108" s="3099"/>
      <c r="AG108" s="3098"/>
      <c r="AH108" s="3099"/>
      <c r="AI108" s="3098"/>
      <c r="AJ108" s="3099"/>
      <c r="AK108" s="3098"/>
      <c r="AL108" s="3099"/>
      <c r="AM108" s="3098"/>
      <c r="AN108" s="3099"/>
      <c r="AO108" s="3098"/>
      <c r="AP108" s="3099"/>
      <c r="AQ108" s="3089"/>
      <c r="AR108" s="3088"/>
      <c r="AS108" s="3089"/>
      <c r="AT108" s="3090"/>
      <c r="AU108" s="3089"/>
      <c r="AV108" s="3836"/>
      <c r="AW108" s="3647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>
      <c r="A109" s="3110" t="s">
        <v>1922</v>
      </c>
      <c r="B109" s="3094">
        <f>+D109+F109+H109+J109+L109+N109+P109+R109+T109+V109+X109+Z109+AB109+AD109+AF109+AH109+AJ109+AL109+AN109+AP109</f>
        <v>0</v>
      </c>
      <c r="C109" s="1162">
        <f>+E109+G109+I109+K109+M109+O109+Q109+S109+U109+W109+Y109+AA109+AC109+AE109+AG109+AI109+AK109+AM109+AO109+AQ109</f>
        <v>0</v>
      </c>
      <c r="D109" s="3091"/>
      <c r="E109" s="3098"/>
      <c r="F109" s="3099"/>
      <c r="G109" s="3098"/>
      <c r="H109" s="3099"/>
      <c r="I109" s="3092"/>
      <c r="J109" s="3091"/>
      <c r="K109" s="3091"/>
      <c r="L109" s="3099"/>
      <c r="M109" s="3092"/>
      <c r="N109" s="3091"/>
      <c r="O109" s="3098"/>
      <c r="P109" s="3099"/>
      <c r="Q109" s="3098"/>
      <c r="R109" s="3099"/>
      <c r="S109" s="3098"/>
      <c r="T109" s="3099"/>
      <c r="U109" s="3098"/>
      <c r="V109" s="3099"/>
      <c r="W109" s="3098"/>
      <c r="X109" s="3099"/>
      <c r="Y109" s="3098"/>
      <c r="Z109" s="3099"/>
      <c r="AA109" s="3098"/>
      <c r="AB109" s="3099"/>
      <c r="AC109" s="3098"/>
      <c r="AD109" s="3099"/>
      <c r="AE109" s="3098"/>
      <c r="AF109" s="3099"/>
      <c r="AG109" s="3098"/>
      <c r="AH109" s="3099"/>
      <c r="AI109" s="3098"/>
      <c r="AJ109" s="3099"/>
      <c r="AK109" s="3098"/>
      <c r="AL109" s="3099"/>
      <c r="AM109" s="3098"/>
      <c r="AN109" s="3099"/>
      <c r="AO109" s="3098"/>
      <c r="AP109" s="3099"/>
      <c r="AQ109" s="3089"/>
      <c r="AR109" s="3088"/>
      <c r="AS109" s="3089"/>
      <c r="AT109" s="3090"/>
      <c r="AU109" s="3089"/>
      <c r="AV109" s="3836"/>
      <c r="AW109" s="3647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>
      <c r="A110" s="3111" t="s">
        <v>1923</v>
      </c>
      <c r="B110" s="3094">
        <f>+D110+F110+H110</f>
        <v>0</v>
      </c>
      <c r="C110" s="1162">
        <f>+E110+G110+I110</f>
        <v>0</v>
      </c>
      <c r="D110" s="3091"/>
      <c r="E110" s="3098"/>
      <c r="F110" s="3099"/>
      <c r="G110" s="3098"/>
      <c r="H110" s="3099"/>
      <c r="I110" s="3092"/>
      <c r="J110" s="3100"/>
      <c r="K110" s="3101"/>
      <c r="L110" s="3100"/>
      <c r="M110" s="3101"/>
      <c r="N110" s="3100"/>
      <c r="O110" s="3101"/>
      <c r="P110" s="3100"/>
      <c r="Q110" s="3101"/>
      <c r="R110" s="3100"/>
      <c r="S110" s="3101"/>
      <c r="T110" s="3100"/>
      <c r="U110" s="3101"/>
      <c r="V110" s="3100"/>
      <c r="W110" s="3101"/>
      <c r="X110" s="3100"/>
      <c r="Y110" s="3101"/>
      <c r="Z110" s="3100"/>
      <c r="AA110" s="3101"/>
      <c r="AB110" s="3100"/>
      <c r="AC110" s="3101"/>
      <c r="AD110" s="3100"/>
      <c r="AE110" s="3101"/>
      <c r="AF110" s="3100"/>
      <c r="AG110" s="3101"/>
      <c r="AH110" s="3100"/>
      <c r="AI110" s="3101"/>
      <c r="AJ110" s="3100"/>
      <c r="AK110" s="3101"/>
      <c r="AL110" s="3100"/>
      <c r="AM110" s="3101"/>
      <c r="AN110" s="3100"/>
      <c r="AO110" s="3101"/>
      <c r="AP110" s="3100"/>
      <c r="AQ110" s="3102"/>
      <c r="AR110" s="3091"/>
      <c r="AS110" s="3089"/>
      <c r="AT110" s="3090"/>
      <c r="AU110" s="3089"/>
      <c r="AV110" s="3836"/>
      <c r="AW110" s="3647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>
      <c r="A111" s="3111" t="s">
        <v>1924</v>
      </c>
      <c r="B111" s="3094">
        <f>+P111+R111+T111+V111+X111+Z111+AB111+AD111+AF111+AH111+AJ111+AL111+AN111+AP111</f>
        <v>0</v>
      </c>
      <c r="C111" s="1162">
        <f>+Q111+S111+U111+W111+Y111+AA111+AC111+AE111+AG111+AI111+AK111+AM111+AO111+AQ111</f>
        <v>0</v>
      </c>
      <c r="D111" s="3103"/>
      <c r="E111" s="3096"/>
      <c r="F111" s="3095"/>
      <c r="G111" s="3096"/>
      <c r="H111" s="3095"/>
      <c r="I111" s="3096"/>
      <c r="J111" s="3095"/>
      <c r="K111" s="3096"/>
      <c r="L111" s="3095"/>
      <c r="M111" s="3097"/>
      <c r="N111" s="3103"/>
      <c r="O111" s="3096"/>
      <c r="P111" s="3099"/>
      <c r="Q111" s="3098"/>
      <c r="R111" s="3099"/>
      <c r="S111" s="3098"/>
      <c r="T111" s="3099"/>
      <c r="U111" s="3098"/>
      <c r="V111" s="3099"/>
      <c r="W111" s="3098"/>
      <c r="X111" s="3099"/>
      <c r="Y111" s="3098"/>
      <c r="Z111" s="3099"/>
      <c r="AA111" s="3098"/>
      <c r="AB111" s="3099"/>
      <c r="AC111" s="3098"/>
      <c r="AD111" s="3099"/>
      <c r="AE111" s="3098"/>
      <c r="AF111" s="3099"/>
      <c r="AG111" s="3098"/>
      <c r="AH111" s="3099"/>
      <c r="AI111" s="3098"/>
      <c r="AJ111" s="3099"/>
      <c r="AK111" s="3098"/>
      <c r="AL111" s="3099"/>
      <c r="AM111" s="3098"/>
      <c r="AN111" s="3099"/>
      <c r="AO111" s="3098"/>
      <c r="AP111" s="3099"/>
      <c r="AQ111" s="3089"/>
      <c r="AR111" s="3091"/>
      <c r="AS111" s="3089"/>
      <c r="AT111" s="3090"/>
      <c r="AU111" s="3089"/>
      <c r="AV111" s="3836"/>
      <c r="AW111" s="3647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>
      <c r="A112" s="3110" t="s">
        <v>1925</v>
      </c>
      <c r="B112" s="3094">
        <f>+N112+P112+R112+T112+V112+X112+Z112+AB112+AD112+AF112+AH112+AJ112+AL112+AN112+AP112</f>
        <v>0</v>
      </c>
      <c r="C112" s="1162">
        <f>+O112+Q112+S112+U112+W112+Y112+AA112+AC112+AE112+AG112+AI112+AK112+AM112+AO112+AQ112</f>
        <v>0</v>
      </c>
      <c r="D112" s="3088"/>
      <c r="E112" s="3101"/>
      <c r="F112" s="3100"/>
      <c r="G112" s="3101"/>
      <c r="H112" s="3100"/>
      <c r="I112" s="3104"/>
      <c r="J112" s="3088"/>
      <c r="K112" s="3088"/>
      <c r="L112" s="3100"/>
      <c r="M112" s="3104"/>
      <c r="N112" s="3091"/>
      <c r="O112" s="3098"/>
      <c r="P112" s="3099"/>
      <c r="Q112" s="3098"/>
      <c r="R112" s="3099"/>
      <c r="S112" s="3098"/>
      <c r="T112" s="3099"/>
      <c r="U112" s="3098"/>
      <c r="V112" s="3099"/>
      <c r="W112" s="3098"/>
      <c r="X112" s="3099"/>
      <c r="Y112" s="3098"/>
      <c r="Z112" s="3099"/>
      <c r="AA112" s="3098"/>
      <c r="AB112" s="3099"/>
      <c r="AC112" s="3098"/>
      <c r="AD112" s="3099"/>
      <c r="AE112" s="3098"/>
      <c r="AF112" s="3099"/>
      <c r="AG112" s="3098"/>
      <c r="AH112" s="3099"/>
      <c r="AI112" s="3098"/>
      <c r="AJ112" s="3099"/>
      <c r="AK112" s="3098"/>
      <c r="AL112" s="3099"/>
      <c r="AM112" s="3098"/>
      <c r="AN112" s="3099"/>
      <c r="AO112" s="3098"/>
      <c r="AP112" s="3099"/>
      <c r="AQ112" s="3089"/>
      <c r="AR112" s="3091"/>
      <c r="AS112" s="3089"/>
      <c r="AT112" s="3090"/>
      <c r="AU112" s="3089"/>
      <c r="AV112" s="3836"/>
      <c r="AW112" s="3647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>
      <c r="A113" s="3110" t="s">
        <v>1926</v>
      </c>
      <c r="B113" s="3094">
        <f>+D113+F113+H113+J113+L113+N113+P113+R113+T113+V113+X113+Z113+AB113+AD113+AF113+AH113+AJ113+AL113+AN113+AP113</f>
        <v>0</v>
      </c>
      <c r="C113" s="1162">
        <f>+E113+G113+I113+K113+M113+O113+Q113+S113+U113+W113+Y113+AA113+AC113+AE113+AG113+AI113+AK113+AM113+AO113+AQ113</f>
        <v>0</v>
      </c>
      <c r="D113" s="3091"/>
      <c r="E113" s="3098"/>
      <c r="F113" s="3099"/>
      <c r="G113" s="3098"/>
      <c r="H113" s="3099"/>
      <c r="I113" s="3092"/>
      <c r="J113" s="3091"/>
      <c r="K113" s="3091"/>
      <c r="L113" s="3099"/>
      <c r="M113" s="3092"/>
      <c r="N113" s="3091"/>
      <c r="O113" s="3098"/>
      <c r="P113" s="3099"/>
      <c r="Q113" s="3098"/>
      <c r="R113" s="3099"/>
      <c r="S113" s="3098"/>
      <c r="T113" s="3099"/>
      <c r="U113" s="3098"/>
      <c r="V113" s="3099"/>
      <c r="W113" s="3098"/>
      <c r="X113" s="3099"/>
      <c r="Y113" s="3098"/>
      <c r="Z113" s="3099"/>
      <c r="AA113" s="3098"/>
      <c r="AB113" s="3099"/>
      <c r="AC113" s="3098"/>
      <c r="AD113" s="3099"/>
      <c r="AE113" s="3098"/>
      <c r="AF113" s="3099"/>
      <c r="AG113" s="3098"/>
      <c r="AH113" s="3099"/>
      <c r="AI113" s="3098"/>
      <c r="AJ113" s="3099"/>
      <c r="AK113" s="3098"/>
      <c r="AL113" s="3099"/>
      <c r="AM113" s="3098"/>
      <c r="AN113" s="3099"/>
      <c r="AO113" s="3098"/>
      <c r="AP113" s="3099"/>
      <c r="AQ113" s="3089"/>
      <c r="AR113" s="3091"/>
      <c r="AS113" s="3089"/>
      <c r="AT113" s="3090"/>
      <c r="AU113" s="3089"/>
      <c r="AV113" s="3836"/>
      <c r="AW113" s="3647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>
      <c r="A114" s="3093" t="s">
        <v>1927</v>
      </c>
      <c r="B114" s="3094">
        <f>+P114+R114+T114+V114+X114+Z114+AB114+AD114+AF114+AH114+AJ114+AL114+AN114+AP114</f>
        <v>0</v>
      </c>
      <c r="C114" s="1162">
        <f>+Q114+S114+U114+W114+Y114+AA114+AC114+AE114+AG114+AI114+AK114+AM114+AO114+AQ114</f>
        <v>0</v>
      </c>
      <c r="D114" s="3103"/>
      <c r="E114" s="3096"/>
      <c r="F114" s="3095"/>
      <c r="G114" s="3096"/>
      <c r="H114" s="3095"/>
      <c r="I114" s="3096"/>
      <c r="J114" s="3095"/>
      <c r="K114" s="3096"/>
      <c r="L114" s="3095"/>
      <c r="M114" s="3097"/>
      <c r="N114" s="3103"/>
      <c r="O114" s="3096"/>
      <c r="P114" s="3099"/>
      <c r="Q114" s="3098"/>
      <c r="R114" s="3099"/>
      <c r="S114" s="3098"/>
      <c r="T114" s="3099"/>
      <c r="U114" s="3098"/>
      <c r="V114" s="3099"/>
      <c r="W114" s="3098"/>
      <c r="X114" s="3099"/>
      <c r="Y114" s="3098"/>
      <c r="Z114" s="3099"/>
      <c r="AA114" s="3098"/>
      <c r="AB114" s="3099"/>
      <c r="AC114" s="3098"/>
      <c r="AD114" s="3099"/>
      <c r="AE114" s="3098"/>
      <c r="AF114" s="3099"/>
      <c r="AG114" s="3098"/>
      <c r="AH114" s="3099"/>
      <c r="AI114" s="3098"/>
      <c r="AJ114" s="3099"/>
      <c r="AK114" s="3098"/>
      <c r="AL114" s="3099"/>
      <c r="AM114" s="3098"/>
      <c r="AN114" s="3099"/>
      <c r="AO114" s="3098"/>
      <c r="AP114" s="3099"/>
      <c r="AQ114" s="3089"/>
      <c r="AR114" s="3091"/>
      <c r="AS114" s="3089"/>
      <c r="AT114" s="3090"/>
      <c r="AU114" s="3089"/>
      <c r="AV114" s="3836"/>
      <c r="AW114" s="3647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>
      <c r="A115" s="3110" t="s">
        <v>1928</v>
      </c>
      <c r="B115" s="3094">
        <f>+P115+R115+T115+V115+X115+Z115+AB115+AD115+AF115+AH115</f>
        <v>0</v>
      </c>
      <c r="C115" s="1162">
        <f>+Q115+S115+U115+W115+Y115+AA115+AC115+AE115+AG115+AI115</f>
        <v>0</v>
      </c>
      <c r="D115" s="3103"/>
      <c r="E115" s="3096"/>
      <c r="F115" s="3095"/>
      <c r="G115" s="3096"/>
      <c r="H115" s="3095"/>
      <c r="I115" s="3096"/>
      <c r="J115" s="3095"/>
      <c r="K115" s="3096"/>
      <c r="L115" s="3095"/>
      <c r="M115" s="3097"/>
      <c r="N115" s="3103"/>
      <c r="O115" s="3096"/>
      <c r="P115" s="3099"/>
      <c r="Q115" s="3098"/>
      <c r="R115" s="3099"/>
      <c r="S115" s="3098"/>
      <c r="T115" s="3099"/>
      <c r="U115" s="3098"/>
      <c r="V115" s="3099"/>
      <c r="W115" s="3098"/>
      <c r="X115" s="3099"/>
      <c r="Y115" s="3098"/>
      <c r="Z115" s="3099"/>
      <c r="AA115" s="3098"/>
      <c r="AB115" s="3099"/>
      <c r="AC115" s="3098"/>
      <c r="AD115" s="3099"/>
      <c r="AE115" s="3098"/>
      <c r="AF115" s="3099"/>
      <c r="AG115" s="3098"/>
      <c r="AH115" s="3099"/>
      <c r="AI115" s="3098"/>
      <c r="AJ115" s="3095"/>
      <c r="AK115" s="3096"/>
      <c r="AL115" s="3095"/>
      <c r="AM115" s="3096"/>
      <c r="AN115" s="3095"/>
      <c r="AO115" s="3096"/>
      <c r="AP115" s="3095"/>
      <c r="AQ115" s="3105"/>
      <c r="AR115" s="3091"/>
      <c r="AS115" s="3089"/>
      <c r="AT115" s="3090"/>
      <c r="AU115" s="3089"/>
      <c r="AV115" s="3836"/>
      <c r="AW115" s="3647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>
      <c r="A116" s="3110" t="s">
        <v>1929</v>
      </c>
      <c r="B116" s="3094">
        <f t="shared" ref="B116:C118" si="321">+D116+F116+H116+J116+L116+N116+P116+R116+T116+V116+X116+Z116+AB116+AD116+AF116+AH116+AJ116+AL116+AN116+AP116</f>
        <v>0</v>
      </c>
      <c r="C116" s="1162">
        <f t="shared" si="321"/>
        <v>0</v>
      </c>
      <c r="D116" s="3091"/>
      <c r="E116" s="3098"/>
      <c r="F116" s="3099"/>
      <c r="G116" s="3098"/>
      <c r="H116" s="3099"/>
      <c r="I116" s="3092"/>
      <c r="J116" s="3091"/>
      <c r="K116" s="3091"/>
      <c r="L116" s="3099"/>
      <c r="M116" s="3092"/>
      <c r="N116" s="3091"/>
      <c r="O116" s="3098"/>
      <c r="P116" s="3099"/>
      <c r="Q116" s="3098"/>
      <c r="R116" s="3099"/>
      <c r="S116" s="3098"/>
      <c r="T116" s="3099"/>
      <c r="U116" s="3098"/>
      <c r="V116" s="3099"/>
      <c r="W116" s="3098"/>
      <c r="X116" s="3099"/>
      <c r="Y116" s="3098"/>
      <c r="Z116" s="3099"/>
      <c r="AA116" s="3098"/>
      <c r="AB116" s="3099"/>
      <c r="AC116" s="3098"/>
      <c r="AD116" s="3099"/>
      <c r="AE116" s="3098"/>
      <c r="AF116" s="3099"/>
      <c r="AG116" s="3098"/>
      <c r="AH116" s="3099"/>
      <c r="AI116" s="3098"/>
      <c r="AJ116" s="3099"/>
      <c r="AK116" s="3098"/>
      <c r="AL116" s="3099"/>
      <c r="AM116" s="3098"/>
      <c r="AN116" s="3099"/>
      <c r="AO116" s="3098"/>
      <c r="AP116" s="3099"/>
      <c r="AQ116" s="3089"/>
      <c r="AR116" s="3091"/>
      <c r="AS116" s="3089"/>
      <c r="AT116" s="3090"/>
      <c r="AU116" s="3089"/>
      <c r="AV116" s="3836"/>
      <c r="AW116" s="3647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>
      <c r="A117" s="3110" t="s">
        <v>1930</v>
      </c>
      <c r="B117" s="3094">
        <f t="shared" si="321"/>
        <v>0</v>
      </c>
      <c r="C117" s="1162">
        <f t="shared" si="321"/>
        <v>0</v>
      </c>
      <c r="D117" s="3091"/>
      <c r="E117" s="3098"/>
      <c r="F117" s="3099"/>
      <c r="G117" s="3098"/>
      <c r="H117" s="3099"/>
      <c r="I117" s="3092"/>
      <c r="J117" s="3091"/>
      <c r="K117" s="3091"/>
      <c r="L117" s="3099"/>
      <c r="M117" s="3092"/>
      <c r="N117" s="3091"/>
      <c r="O117" s="3098"/>
      <c r="P117" s="3099"/>
      <c r="Q117" s="3098"/>
      <c r="R117" s="3099"/>
      <c r="S117" s="3098"/>
      <c r="T117" s="3099"/>
      <c r="U117" s="3098"/>
      <c r="V117" s="3099"/>
      <c r="W117" s="3098"/>
      <c r="X117" s="3099"/>
      <c r="Y117" s="3098"/>
      <c r="Z117" s="3099"/>
      <c r="AA117" s="3098"/>
      <c r="AB117" s="3099"/>
      <c r="AC117" s="3098"/>
      <c r="AD117" s="3099"/>
      <c r="AE117" s="3098"/>
      <c r="AF117" s="3099"/>
      <c r="AG117" s="3098"/>
      <c r="AH117" s="3099"/>
      <c r="AI117" s="3098"/>
      <c r="AJ117" s="3099"/>
      <c r="AK117" s="3098"/>
      <c r="AL117" s="3099"/>
      <c r="AM117" s="3098"/>
      <c r="AN117" s="3099"/>
      <c r="AO117" s="3098"/>
      <c r="AP117" s="3099"/>
      <c r="AQ117" s="3089"/>
      <c r="AR117" s="3091"/>
      <c r="AS117" s="3089"/>
      <c r="AT117" s="3090"/>
      <c r="AU117" s="3089"/>
      <c r="AV117" s="3836"/>
      <c r="AW117" s="3647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>
      <c r="A118" s="3112" t="s">
        <v>1931</v>
      </c>
      <c r="B118" s="2567">
        <f t="shared" si="321"/>
        <v>0</v>
      </c>
      <c r="C118" s="2455">
        <f t="shared" si="321"/>
        <v>0</v>
      </c>
      <c r="D118" s="1131"/>
      <c r="E118" s="1144"/>
      <c r="F118" s="1128"/>
      <c r="G118" s="1144"/>
      <c r="H118" s="1128"/>
      <c r="I118" s="1130"/>
      <c r="J118" s="1131"/>
      <c r="K118" s="1131"/>
      <c r="L118" s="1128"/>
      <c r="M118" s="1130"/>
      <c r="N118" s="1131"/>
      <c r="O118" s="1144"/>
      <c r="P118" s="1128"/>
      <c r="Q118" s="1144"/>
      <c r="R118" s="1128"/>
      <c r="S118" s="1144"/>
      <c r="T118" s="1128"/>
      <c r="U118" s="1144"/>
      <c r="V118" s="1128"/>
      <c r="W118" s="1144"/>
      <c r="X118" s="1128"/>
      <c r="Y118" s="1144"/>
      <c r="Z118" s="1128"/>
      <c r="AA118" s="1144"/>
      <c r="AB118" s="1128"/>
      <c r="AC118" s="1144"/>
      <c r="AD118" s="1128"/>
      <c r="AE118" s="1144"/>
      <c r="AF118" s="1128"/>
      <c r="AG118" s="1144"/>
      <c r="AH118" s="1128"/>
      <c r="AI118" s="1144"/>
      <c r="AJ118" s="1128"/>
      <c r="AK118" s="1144"/>
      <c r="AL118" s="1128"/>
      <c r="AM118" s="1144"/>
      <c r="AN118" s="1128"/>
      <c r="AO118" s="1144"/>
      <c r="AP118" s="1128"/>
      <c r="AQ118" s="1134"/>
      <c r="AR118" s="1131"/>
      <c r="AS118" s="1134"/>
      <c r="AT118" s="1143"/>
      <c r="AU118" s="1134"/>
      <c r="AV118" s="3838"/>
      <c r="AW118" s="1129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>
      <c r="A119" s="3107" t="s">
        <v>1938</v>
      </c>
      <c r="B119" s="3107"/>
      <c r="C119" s="3107"/>
      <c r="D119" s="3107"/>
      <c r="E119" s="3107"/>
      <c r="F119" s="3107"/>
      <c r="G119" s="3107"/>
      <c r="H119" s="3107"/>
      <c r="I119" s="3107"/>
      <c r="J119" s="3107"/>
      <c r="K119" s="3107"/>
      <c r="L119" s="3107"/>
      <c r="M119" s="3107"/>
      <c r="N119" s="3107"/>
      <c r="O119" s="3107"/>
      <c r="P119" s="3107"/>
      <c r="Q119" s="3107"/>
      <c r="R119" s="3107"/>
      <c r="S119" s="3107"/>
      <c r="T119" s="3107"/>
      <c r="U119" s="3107"/>
      <c r="V119" s="3107"/>
      <c r="W119" s="3107"/>
      <c r="X119" s="3107"/>
      <c r="Y119" s="3107"/>
      <c r="Z119" s="3107"/>
      <c r="AA119" s="3107"/>
      <c r="AB119" s="3107"/>
      <c r="AC119" s="3107"/>
      <c r="AD119" s="3107"/>
      <c r="AE119" s="3107"/>
      <c r="AF119" s="3107"/>
      <c r="AG119" s="3107"/>
      <c r="AH119" s="3107"/>
      <c r="AI119" s="3107"/>
      <c r="AJ119" s="3107"/>
      <c r="AK119" s="3107"/>
      <c r="AL119" s="3107"/>
      <c r="AM119" s="3107"/>
      <c r="AN119" s="3107"/>
      <c r="AO119" s="3107"/>
      <c r="AP119" s="3107"/>
      <c r="AQ119" s="3107"/>
      <c r="AR119" s="227"/>
      <c r="AS119" s="227"/>
      <c r="AT119" s="227"/>
      <c r="AU119" s="227"/>
      <c r="AV119" s="227"/>
      <c r="AW119" s="227"/>
      <c r="AX119" s="218"/>
    </row>
    <row r="120" spans="1:133">
      <c r="A120" s="8391" t="s">
        <v>1908</v>
      </c>
      <c r="B120" s="8515" t="s">
        <v>77</v>
      </c>
      <c r="C120" s="8502"/>
      <c r="D120" s="8503" t="s">
        <v>29</v>
      </c>
      <c r="E120" s="8504"/>
      <c r="F120" s="8504"/>
      <c r="G120" s="8504"/>
      <c r="H120" s="8504"/>
      <c r="I120" s="8504"/>
      <c r="J120" s="8504"/>
      <c r="K120" s="8504"/>
      <c r="L120" s="8504"/>
      <c r="M120" s="8504"/>
      <c r="N120" s="8504"/>
      <c r="O120" s="8504"/>
      <c r="P120" s="8504"/>
      <c r="Q120" s="8504"/>
      <c r="R120" s="8504"/>
      <c r="S120" s="8504"/>
      <c r="T120" s="8504"/>
      <c r="U120" s="8504"/>
      <c r="V120" s="8504"/>
      <c r="W120" s="8504"/>
      <c r="X120" s="8504"/>
      <c r="Y120" s="8504"/>
      <c r="Z120" s="8504"/>
      <c r="AA120" s="8504"/>
      <c r="AB120" s="8504"/>
      <c r="AC120" s="8504"/>
      <c r="AD120" s="8504"/>
      <c r="AE120" s="8504"/>
      <c r="AF120" s="8504"/>
      <c r="AG120" s="8504"/>
      <c r="AH120" s="8504"/>
      <c r="AI120" s="8504"/>
      <c r="AJ120" s="8504"/>
      <c r="AK120" s="8504"/>
      <c r="AL120" s="8504"/>
      <c r="AM120" s="8504"/>
      <c r="AN120" s="8504"/>
      <c r="AO120" s="8504"/>
      <c r="AP120" s="8504"/>
      <c r="AQ120" s="8505"/>
      <c r="AR120" s="8506" t="s">
        <v>1909</v>
      </c>
      <c r="AS120" s="8507"/>
      <c r="AT120" s="8508" t="s">
        <v>462</v>
      </c>
      <c r="AU120" s="8509"/>
      <c r="AV120" s="8516" t="s">
        <v>36</v>
      </c>
      <c r="AW120" s="7783" t="s">
        <v>37</v>
      </c>
    </row>
    <row r="121" spans="1:133">
      <c r="A121" s="7663"/>
      <c r="B121" s="7983"/>
      <c r="C121" s="8076"/>
      <c r="D121" s="8512" t="s">
        <v>1910</v>
      </c>
      <c r="E121" s="8506"/>
      <c r="F121" s="8512" t="s">
        <v>947</v>
      </c>
      <c r="G121" s="8506"/>
      <c r="H121" s="8512" t="s">
        <v>1911</v>
      </c>
      <c r="I121" s="8513"/>
      <c r="J121" s="8506" t="s">
        <v>949</v>
      </c>
      <c r="K121" s="8506"/>
      <c r="L121" s="8512" t="s">
        <v>331</v>
      </c>
      <c r="M121" s="8506"/>
      <c r="N121" s="8512" t="s">
        <v>94</v>
      </c>
      <c r="O121" s="8506"/>
      <c r="P121" s="8512" t="s">
        <v>44</v>
      </c>
      <c r="Q121" s="8506"/>
      <c r="R121" s="8512" t="s">
        <v>45</v>
      </c>
      <c r="S121" s="8506"/>
      <c r="T121" s="8512" t="s">
        <v>46</v>
      </c>
      <c r="U121" s="8513"/>
      <c r="V121" s="8512" t="s">
        <v>47</v>
      </c>
      <c r="W121" s="8513"/>
      <c r="X121" s="8512" t="s">
        <v>48</v>
      </c>
      <c r="Y121" s="8513"/>
      <c r="Z121" s="8512" t="s">
        <v>49</v>
      </c>
      <c r="AA121" s="8513"/>
      <c r="AB121" s="8512" t="s">
        <v>50</v>
      </c>
      <c r="AC121" s="8513"/>
      <c r="AD121" s="8512" t="s">
        <v>51</v>
      </c>
      <c r="AE121" s="8513"/>
      <c r="AF121" s="8512" t="s">
        <v>52</v>
      </c>
      <c r="AG121" s="8513"/>
      <c r="AH121" s="8512" t="s">
        <v>53</v>
      </c>
      <c r="AI121" s="8513"/>
      <c r="AJ121" s="8512" t="s">
        <v>54</v>
      </c>
      <c r="AK121" s="8513"/>
      <c r="AL121" s="8512" t="s">
        <v>55</v>
      </c>
      <c r="AM121" s="8513"/>
      <c r="AN121" s="8512" t="s">
        <v>56</v>
      </c>
      <c r="AO121" s="8513"/>
      <c r="AP121" s="8512" t="s">
        <v>57</v>
      </c>
      <c r="AQ121" s="8507"/>
      <c r="AR121" s="8455" t="s">
        <v>58</v>
      </c>
      <c r="AS121" s="8453" t="s">
        <v>59</v>
      </c>
      <c r="AT121" s="8510"/>
      <c r="AU121" s="8511"/>
      <c r="AV121" s="8517"/>
      <c r="AW121" s="7653"/>
    </row>
    <row r="122" spans="1:133">
      <c r="A122" s="7241"/>
      <c r="B122" s="3082" t="s">
        <v>1912</v>
      </c>
      <c r="C122" s="3081" t="s">
        <v>1913</v>
      </c>
      <c r="D122" s="3079" t="s">
        <v>1912</v>
      </c>
      <c r="E122" s="3080" t="s">
        <v>1913</v>
      </c>
      <c r="F122" s="3079" t="s">
        <v>1912</v>
      </c>
      <c r="G122" s="3080" t="s">
        <v>1913</v>
      </c>
      <c r="H122" s="3079" t="s">
        <v>1912</v>
      </c>
      <c r="I122" s="3081" t="s">
        <v>1913</v>
      </c>
      <c r="J122" s="3082" t="s">
        <v>1912</v>
      </c>
      <c r="K122" s="3080" t="s">
        <v>1913</v>
      </c>
      <c r="L122" s="3079" t="s">
        <v>1912</v>
      </c>
      <c r="M122" s="3080" t="s">
        <v>1913</v>
      </c>
      <c r="N122" s="3079" t="s">
        <v>1912</v>
      </c>
      <c r="O122" s="3080" t="s">
        <v>1913</v>
      </c>
      <c r="P122" s="3079" t="s">
        <v>1912</v>
      </c>
      <c r="Q122" s="3080" t="s">
        <v>1913</v>
      </c>
      <c r="R122" s="3079" t="s">
        <v>1912</v>
      </c>
      <c r="S122" s="3080" t="s">
        <v>1913</v>
      </c>
      <c r="T122" s="3079" t="s">
        <v>1912</v>
      </c>
      <c r="U122" s="3080" t="s">
        <v>1913</v>
      </c>
      <c r="V122" s="3079" t="s">
        <v>1912</v>
      </c>
      <c r="W122" s="3080" t="s">
        <v>1913</v>
      </c>
      <c r="X122" s="3079" t="s">
        <v>1912</v>
      </c>
      <c r="Y122" s="3080" t="s">
        <v>1913</v>
      </c>
      <c r="Z122" s="3079" t="s">
        <v>1912</v>
      </c>
      <c r="AA122" s="3080" t="s">
        <v>1913</v>
      </c>
      <c r="AB122" s="3079" t="s">
        <v>1912</v>
      </c>
      <c r="AC122" s="3080" t="s">
        <v>1913</v>
      </c>
      <c r="AD122" s="3079" t="s">
        <v>1912</v>
      </c>
      <c r="AE122" s="3080" t="s">
        <v>1913</v>
      </c>
      <c r="AF122" s="3079" t="s">
        <v>1912</v>
      </c>
      <c r="AG122" s="3080" t="s">
        <v>1913</v>
      </c>
      <c r="AH122" s="3079" t="s">
        <v>1912</v>
      </c>
      <c r="AI122" s="3080" t="s">
        <v>1913</v>
      </c>
      <c r="AJ122" s="3079" t="s">
        <v>1912</v>
      </c>
      <c r="AK122" s="3080" t="s">
        <v>1913</v>
      </c>
      <c r="AL122" s="3079" t="s">
        <v>1912</v>
      </c>
      <c r="AM122" s="3080" t="s">
        <v>1913</v>
      </c>
      <c r="AN122" s="3079" t="s">
        <v>1912</v>
      </c>
      <c r="AO122" s="3080" t="s">
        <v>1913</v>
      </c>
      <c r="AP122" s="3079" t="s">
        <v>1912</v>
      </c>
      <c r="AQ122" s="3083" t="s">
        <v>1913</v>
      </c>
      <c r="AR122" s="7988"/>
      <c r="AS122" s="7770"/>
      <c r="AT122" s="212" t="s">
        <v>467</v>
      </c>
      <c r="AU122" s="2498" t="s">
        <v>468</v>
      </c>
      <c r="AV122" s="8518"/>
      <c r="AW122" s="7649"/>
    </row>
    <row r="123" spans="1:133">
      <c r="A123" s="3109" t="s">
        <v>1914</v>
      </c>
      <c r="B123" s="3085">
        <f t="shared" ref="B123:C130" si="322">+N123+P123+R123+T123+V123+X123+Z123+AB123+AD123+AF123+AH123+AJ123+AL123+AN123+AP123</f>
        <v>0</v>
      </c>
      <c r="C123" s="3086">
        <f t="shared" si="322"/>
        <v>0</v>
      </c>
      <c r="D123" s="3103"/>
      <c r="E123" s="3096"/>
      <c r="F123" s="3095"/>
      <c r="G123" s="3096"/>
      <c r="H123" s="3095"/>
      <c r="I123" s="3096"/>
      <c r="J123" s="3095"/>
      <c r="K123" s="3096"/>
      <c r="L123" s="3095"/>
      <c r="M123" s="3097"/>
      <c r="N123" s="3091"/>
      <c r="O123" s="3098"/>
      <c r="P123" s="3099"/>
      <c r="Q123" s="3098"/>
      <c r="R123" s="3099"/>
      <c r="S123" s="3098"/>
      <c r="T123" s="3099"/>
      <c r="U123" s="3098"/>
      <c r="V123" s="3099"/>
      <c r="W123" s="3098"/>
      <c r="X123" s="3099"/>
      <c r="Y123" s="3098"/>
      <c r="Z123" s="3099"/>
      <c r="AA123" s="3098"/>
      <c r="AB123" s="3099"/>
      <c r="AC123" s="3098"/>
      <c r="AD123" s="3099"/>
      <c r="AE123" s="3098"/>
      <c r="AF123" s="3099"/>
      <c r="AG123" s="3098"/>
      <c r="AH123" s="3099"/>
      <c r="AI123" s="3098"/>
      <c r="AJ123" s="3099"/>
      <c r="AK123" s="3098"/>
      <c r="AL123" s="3099"/>
      <c r="AM123" s="3098"/>
      <c r="AN123" s="3099"/>
      <c r="AO123" s="3098"/>
      <c r="AP123" s="3099"/>
      <c r="AQ123" s="3089"/>
      <c r="AR123" s="3088"/>
      <c r="AS123" s="3089"/>
      <c r="AT123" s="3090"/>
      <c r="AU123" s="3089"/>
      <c r="AV123" s="3831"/>
      <c r="AW123" s="3647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>
      <c r="A124" s="3110" t="s">
        <v>1915</v>
      </c>
      <c r="B124" s="3094">
        <f t="shared" si="322"/>
        <v>0</v>
      </c>
      <c r="C124" s="1162">
        <f t="shared" si="322"/>
        <v>0</v>
      </c>
      <c r="D124" s="3103"/>
      <c r="E124" s="3096"/>
      <c r="F124" s="3095"/>
      <c r="G124" s="3096"/>
      <c r="H124" s="3095"/>
      <c r="I124" s="3096"/>
      <c r="J124" s="3095"/>
      <c r="K124" s="3096"/>
      <c r="L124" s="3095"/>
      <c r="M124" s="3097"/>
      <c r="N124" s="3091"/>
      <c r="O124" s="3098"/>
      <c r="P124" s="3099"/>
      <c r="Q124" s="3098"/>
      <c r="R124" s="3099"/>
      <c r="S124" s="3098"/>
      <c r="T124" s="3099"/>
      <c r="U124" s="3098"/>
      <c r="V124" s="3099"/>
      <c r="W124" s="3098"/>
      <c r="X124" s="3099"/>
      <c r="Y124" s="3098"/>
      <c r="Z124" s="3099"/>
      <c r="AA124" s="3098"/>
      <c r="AB124" s="3099"/>
      <c r="AC124" s="3098"/>
      <c r="AD124" s="3099"/>
      <c r="AE124" s="3098"/>
      <c r="AF124" s="3099"/>
      <c r="AG124" s="3098"/>
      <c r="AH124" s="3099"/>
      <c r="AI124" s="3098"/>
      <c r="AJ124" s="3099"/>
      <c r="AK124" s="3098"/>
      <c r="AL124" s="3099"/>
      <c r="AM124" s="3098"/>
      <c r="AN124" s="3099"/>
      <c r="AO124" s="3098"/>
      <c r="AP124" s="3099"/>
      <c r="AQ124" s="3089"/>
      <c r="AR124" s="3088"/>
      <c r="AS124" s="3089"/>
      <c r="AT124" s="3090"/>
      <c r="AU124" s="3089"/>
      <c r="AV124" s="3836"/>
      <c r="AW124" s="3647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>
      <c r="A125" s="3110" t="s">
        <v>1916</v>
      </c>
      <c r="B125" s="3094">
        <f t="shared" si="322"/>
        <v>0</v>
      </c>
      <c r="C125" s="1162">
        <f t="shared" si="322"/>
        <v>0</v>
      </c>
      <c r="D125" s="3103"/>
      <c r="E125" s="3096"/>
      <c r="F125" s="3095"/>
      <c r="G125" s="3096"/>
      <c r="H125" s="3095"/>
      <c r="I125" s="3096"/>
      <c r="J125" s="3095"/>
      <c r="K125" s="3096"/>
      <c r="L125" s="3095"/>
      <c r="M125" s="3097"/>
      <c r="N125" s="3091"/>
      <c r="O125" s="3098"/>
      <c r="P125" s="3099"/>
      <c r="Q125" s="3098"/>
      <c r="R125" s="3099"/>
      <c r="S125" s="3098"/>
      <c r="T125" s="3099"/>
      <c r="U125" s="3098"/>
      <c r="V125" s="3099"/>
      <c r="W125" s="3098"/>
      <c r="X125" s="3099"/>
      <c r="Y125" s="3098"/>
      <c r="Z125" s="3099"/>
      <c r="AA125" s="3098"/>
      <c r="AB125" s="3099"/>
      <c r="AC125" s="3098"/>
      <c r="AD125" s="3099"/>
      <c r="AE125" s="3098"/>
      <c r="AF125" s="3099"/>
      <c r="AG125" s="3098"/>
      <c r="AH125" s="3099"/>
      <c r="AI125" s="3098"/>
      <c r="AJ125" s="3099"/>
      <c r="AK125" s="3098"/>
      <c r="AL125" s="3099"/>
      <c r="AM125" s="3098"/>
      <c r="AN125" s="3099"/>
      <c r="AO125" s="3098"/>
      <c r="AP125" s="3099"/>
      <c r="AQ125" s="3089"/>
      <c r="AR125" s="3088"/>
      <c r="AS125" s="3089"/>
      <c r="AT125" s="3090"/>
      <c r="AU125" s="3089"/>
      <c r="AV125" s="3836"/>
      <c r="AW125" s="3647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>
      <c r="A126" s="3110" t="s">
        <v>1917</v>
      </c>
      <c r="B126" s="3094">
        <f t="shared" si="322"/>
        <v>0</v>
      </c>
      <c r="C126" s="1162">
        <f t="shared" si="322"/>
        <v>0</v>
      </c>
      <c r="D126" s="3103"/>
      <c r="E126" s="3096"/>
      <c r="F126" s="3095"/>
      <c r="G126" s="3096"/>
      <c r="H126" s="3095"/>
      <c r="I126" s="3096"/>
      <c r="J126" s="3095"/>
      <c r="K126" s="3096"/>
      <c r="L126" s="3095"/>
      <c r="M126" s="3097"/>
      <c r="N126" s="3091"/>
      <c r="O126" s="3098"/>
      <c r="P126" s="3099"/>
      <c r="Q126" s="3098"/>
      <c r="R126" s="3099"/>
      <c r="S126" s="3098"/>
      <c r="T126" s="3099"/>
      <c r="U126" s="3098"/>
      <c r="V126" s="3099"/>
      <c r="W126" s="3098"/>
      <c r="X126" s="3099"/>
      <c r="Y126" s="3098"/>
      <c r="Z126" s="3099"/>
      <c r="AA126" s="3098"/>
      <c r="AB126" s="3099"/>
      <c r="AC126" s="3098"/>
      <c r="AD126" s="3099"/>
      <c r="AE126" s="3098"/>
      <c r="AF126" s="3099"/>
      <c r="AG126" s="3098"/>
      <c r="AH126" s="3099"/>
      <c r="AI126" s="3098"/>
      <c r="AJ126" s="3099"/>
      <c r="AK126" s="3098"/>
      <c r="AL126" s="3099"/>
      <c r="AM126" s="3098"/>
      <c r="AN126" s="3099"/>
      <c r="AO126" s="3098"/>
      <c r="AP126" s="3099"/>
      <c r="AQ126" s="3089"/>
      <c r="AR126" s="3088"/>
      <c r="AS126" s="3089"/>
      <c r="AT126" s="3090"/>
      <c r="AU126" s="3089"/>
      <c r="AV126" s="3836"/>
      <c r="AW126" s="3647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>
      <c r="A127" s="3111" t="s">
        <v>1918</v>
      </c>
      <c r="B127" s="3094">
        <f t="shared" si="322"/>
        <v>0</v>
      </c>
      <c r="C127" s="1162">
        <f t="shared" si="322"/>
        <v>0</v>
      </c>
      <c r="D127" s="3103"/>
      <c r="E127" s="3096"/>
      <c r="F127" s="3095"/>
      <c r="G127" s="3096"/>
      <c r="H127" s="3095"/>
      <c r="I127" s="3096"/>
      <c r="J127" s="3095"/>
      <c r="K127" s="3096"/>
      <c r="L127" s="3095"/>
      <c r="M127" s="3097"/>
      <c r="N127" s="3091"/>
      <c r="O127" s="3098"/>
      <c r="P127" s="3099"/>
      <c r="Q127" s="3098"/>
      <c r="R127" s="3099"/>
      <c r="S127" s="3098"/>
      <c r="T127" s="3099"/>
      <c r="U127" s="3098"/>
      <c r="V127" s="3099"/>
      <c r="W127" s="3098"/>
      <c r="X127" s="3099"/>
      <c r="Y127" s="3098"/>
      <c r="Z127" s="3099"/>
      <c r="AA127" s="3098"/>
      <c r="AB127" s="3099"/>
      <c r="AC127" s="3098"/>
      <c r="AD127" s="3099"/>
      <c r="AE127" s="3098"/>
      <c r="AF127" s="3099"/>
      <c r="AG127" s="3098"/>
      <c r="AH127" s="3099"/>
      <c r="AI127" s="3098"/>
      <c r="AJ127" s="3099"/>
      <c r="AK127" s="3098"/>
      <c r="AL127" s="3099"/>
      <c r="AM127" s="3098"/>
      <c r="AN127" s="3099"/>
      <c r="AO127" s="3098"/>
      <c r="AP127" s="3099"/>
      <c r="AQ127" s="3089"/>
      <c r="AR127" s="3088"/>
      <c r="AS127" s="3089"/>
      <c r="AT127" s="3090"/>
      <c r="AU127" s="3089"/>
      <c r="AV127" s="3836"/>
      <c r="AW127" s="3647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>
      <c r="A128" s="3111" t="s">
        <v>1919</v>
      </c>
      <c r="B128" s="3094">
        <f t="shared" si="322"/>
        <v>0</v>
      </c>
      <c r="C128" s="1162">
        <f t="shared" si="322"/>
        <v>0</v>
      </c>
      <c r="D128" s="3103"/>
      <c r="E128" s="3096"/>
      <c r="F128" s="3095"/>
      <c r="G128" s="3096"/>
      <c r="H128" s="3095"/>
      <c r="I128" s="3096"/>
      <c r="J128" s="3095"/>
      <c r="K128" s="3096"/>
      <c r="L128" s="3095"/>
      <c r="M128" s="3097"/>
      <c r="N128" s="3091"/>
      <c r="O128" s="3098"/>
      <c r="P128" s="3099"/>
      <c r="Q128" s="3098"/>
      <c r="R128" s="3099"/>
      <c r="S128" s="3098"/>
      <c r="T128" s="3099"/>
      <c r="U128" s="3098"/>
      <c r="V128" s="3099"/>
      <c r="W128" s="3098"/>
      <c r="X128" s="3099"/>
      <c r="Y128" s="3098"/>
      <c r="Z128" s="3099"/>
      <c r="AA128" s="3098"/>
      <c r="AB128" s="3099"/>
      <c r="AC128" s="3098"/>
      <c r="AD128" s="3099"/>
      <c r="AE128" s="3098"/>
      <c r="AF128" s="3099"/>
      <c r="AG128" s="3098"/>
      <c r="AH128" s="3099"/>
      <c r="AI128" s="3098"/>
      <c r="AJ128" s="3099"/>
      <c r="AK128" s="3098"/>
      <c r="AL128" s="3099"/>
      <c r="AM128" s="3098"/>
      <c r="AN128" s="3099"/>
      <c r="AO128" s="3098"/>
      <c r="AP128" s="3099"/>
      <c r="AQ128" s="3089"/>
      <c r="AR128" s="3091"/>
      <c r="AS128" s="3089"/>
      <c r="AT128" s="3090"/>
      <c r="AU128" s="3089"/>
      <c r="AV128" s="3836"/>
      <c r="AW128" s="3647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>
      <c r="A129" s="3111" t="s">
        <v>1920</v>
      </c>
      <c r="B129" s="3094">
        <f t="shared" si="322"/>
        <v>0</v>
      </c>
      <c r="C129" s="1162">
        <f t="shared" si="322"/>
        <v>0</v>
      </c>
      <c r="D129" s="3103"/>
      <c r="E129" s="3096"/>
      <c r="F129" s="3095"/>
      <c r="G129" s="3096"/>
      <c r="H129" s="3095"/>
      <c r="I129" s="3096"/>
      <c r="J129" s="3095"/>
      <c r="K129" s="3096"/>
      <c r="L129" s="3095"/>
      <c r="M129" s="3097"/>
      <c r="N129" s="3091"/>
      <c r="O129" s="3098"/>
      <c r="P129" s="3099"/>
      <c r="Q129" s="3098"/>
      <c r="R129" s="3099"/>
      <c r="S129" s="3098"/>
      <c r="T129" s="3099"/>
      <c r="U129" s="3098"/>
      <c r="V129" s="3099"/>
      <c r="W129" s="3098"/>
      <c r="X129" s="3099"/>
      <c r="Y129" s="3098"/>
      <c r="Z129" s="3099"/>
      <c r="AA129" s="3098"/>
      <c r="AB129" s="3099"/>
      <c r="AC129" s="3098"/>
      <c r="AD129" s="3099"/>
      <c r="AE129" s="3098"/>
      <c r="AF129" s="3099"/>
      <c r="AG129" s="3098"/>
      <c r="AH129" s="3099"/>
      <c r="AI129" s="3098"/>
      <c r="AJ129" s="3099"/>
      <c r="AK129" s="3098"/>
      <c r="AL129" s="3099"/>
      <c r="AM129" s="3098"/>
      <c r="AN129" s="3099"/>
      <c r="AO129" s="3098"/>
      <c r="AP129" s="3099"/>
      <c r="AQ129" s="3089"/>
      <c r="AR129" s="3088"/>
      <c r="AS129" s="3089"/>
      <c r="AT129" s="3090"/>
      <c r="AU129" s="3089"/>
      <c r="AV129" s="3836"/>
      <c r="AW129" s="3647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>
      <c r="A130" s="3110" t="s">
        <v>1921</v>
      </c>
      <c r="B130" s="3094">
        <f t="shared" si="322"/>
        <v>0</v>
      </c>
      <c r="C130" s="1162">
        <f t="shared" si="322"/>
        <v>0</v>
      </c>
      <c r="D130" s="3103"/>
      <c r="E130" s="3096"/>
      <c r="F130" s="3095"/>
      <c r="G130" s="3096"/>
      <c r="H130" s="3095"/>
      <c r="I130" s="3096"/>
      <c r="J130" s="3095"/>
      <c r="K130" s="3096"/>
      <c r="L130" s="3095"/>
      <c r="M130" s="3097"/>
      <c r="N130" s="3091"/>
      <c r="O130" s="3098"/>
      <c r="P130" s="3099"/>
      <c r="Q130" s="3098"/>
      <c r="R130" s="3099"/>
      <c r="S130" s="3098"/>
      <c r="T130" s="3099"/>
      <c r="U130" s="3098"/>
      <c r="V130" s="3099"/>
      <c r="W130" s="3098"/>
      <c r="X130" s="3099"/>
      <c r="Y130" s="3098"/>
      <c r="Z130" s="3099"/>
      <c r="AA130" s="3098"/>
      <c r="AB130" s="3099"/>
      <c r="AC130" s="3098"/>
      <c r="AD130" s="3099"/>
      <c r="AE130" s="3098"/>
      <c r="AF130" s="3099"/>
      <c r="AG130" s="3098"/>
      <c r="AH130" s="3099"/>
      <c r="AI130" s="3098"/>
      <c r="AJ130" s="3099"/>
      <c r="AK130" s="3098"/>
      <c r="AL130" s="3099"/>
      <c r="AM130" s="3098"/>
      <c r="AN130" s="3099"/>
      <c r="AO130" s="3098"/>
      <c r="AP130" s="3099"/>
      <c r="AQ130" s="3089"/>
      <c r="AR130" s="3088"/>
      <c r="AS130" s="3089"/>
      <c r="AT130" s="3090"/>
      <c r="AU130" s="3089"/>
      <c r="AV130" s="3836"/>
      <c r="AW130" s="3647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>
      <c r="A131" s="3110" t="s">
        <v>1922</v>
      </c>
      <c r="B131" s="3094">
        <f>+D131+F131+H131+J131+L131+N131+P131+R131+T131+V131+X131+Z131+AB131+AD131+AF131+AH131+AJ131+AL131+AN131+AP131</f>
        <v>0</v>
      </c>
      <c r="C131" s="1162">
        <f>+E131+G131+I131+K131+M131+O131+Q131+S131+U131+W131+Y131+AA131+AC131+AE131+AG131+AI131+AK131+AM131+AO131+AQ131</f>
        <v>0</v>
      </c>
      <c r="D131" s="3091"/>
      <c r="E131" s="3098"/>
      <c r="F131" s="3099"/>
      <c r="G131" s="3098"/>
      <c r="H131" s="3099"/>
      <c r="I131" s="3092"/>
      <c r="J131" s="3091"/>
      <c r="K131" s="3091"/>
      <c r="L131" s="3099"/>
      <c r="M131" s="3092"/>
      <c r="N131" s="3091"/>
      <c r="O131" s="3098"/>
      <c r="P131" s="3099"/>
      <c r="Q131" s="3098"/>
      <c r="R131" s="3099"/>
      <c r="S131" s="3098"/>
      <c r="T131" s="3099"/>
      <c r="U131" s="3098"/>
      <c r="V131" s="3099"/>
      <c r="W131" s="3098"/>
      <c r="X131" s="3099"/>
      <c r="Y131" s="3098"/>
      <c r="Z131" s="3099"/>
      <c r="AA131" s="3098"/>
      <c r="AB131" s="3099"/>
      <c r="AC131" s="3098"/>
      <c r="AD131" s="3099"/>
      <c r="AE131" s="3098"/>
      <c r="AF131" s="3099"/>
      <c r="AG131" s="3098"/>
      <c r="AH131" s="3099"/>
      <c r="AI131" s="3098"/>
      <c r="AJ131" s="3099"/>
      <c r="AK131" s="3098"/>
      <c r="AL131" s="3099"/>
      <c r="AM131" s="3098"/>
      <c r="AN131" s="3099"/>
      <c r="AO131" s="3098"/>
      <c r="AP131" s="3099"/>
      <c r="AQ131" s="3089"/>
      <c r="AR131" s="3088"/>
      <c r="AS131" s="3089"/>
      <c r="AT131" s="3090"/>
      <c r="AU131" s="3089"/>
      <c r="AV131" s="3836"/>
      <c r="AW131" s="3647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>
      <c r="A132" s="3111" t="s">
        <v>1923</v>
      </c>
      <c r="B132" s="3094">
        <f>+D132+F132+H132</f>
        <v>0</v>
      </c>
      <c r="C132" s="1162">
        <f>+E132+G132+I132</f>
        <v>0</v>
      </c>
      <c r="D132" s="3091"/>
      <c r="E132" s="3098"/>
      <c r="F132" s="3099"/>
      <c r="G132" s="3098"/>
      <c r="H132" s="3099"/>
      <c r="I132" s="3092"/>
      <c r="J132" s="3100"/>
      <c r="K132" s="3101"/>
      <c r="L132" s="3100"/>
      <c r="M132" s="3101"/>
      <c r="N132" s="3100"/>
      <c r="O132" s="3101"/>
      <c r="P132" s="3100"/>
      <c r="Q132" s="3101"/>
      <c r="R132" s="3100"/>
      <c r="S132" s="3101"/>
      <c r="T132" s="3100"/>
      <c r="U132" s="3101"/>
      <c r="V132" s="3100"/>
      <c r="W132" s="3101"/>
      <c r="X132" s="3100"/>
      <c r="Y132" s="3101"/>
      <c r="Z132" s="3100"/>
      <c r="AA132" s="3101"/>
      <c r="AB132" s="3100"/>
      <c r="AC132" s="3101"/>
      <c r="AD132" s="3100"/>
      <c r="AE132" s="3101"/>
      <c r="AF132" s="3100"/>
      <c r="AG132" s="3101"/>
      <c r="AH132" s="3100"/>
      <c r="AI132" s="3101"/>
      <c r="AJ132" s="3100"/>
      <c r="AK132" s="3101"/>
      <c r="AL132" s="3100"/>
      <c r="AM132" s="3101"/>
      <c r="AN132" s="3100"/>
      <c r="AO132" s="3101"/>
      <c r="AP132" s="3100"/>
      <c r="AQ132" s="3102"/>
      <c r="AR132" s="3091"/>
      <c r="AS132" s="3089"/>
      <c r="AT132" s="3090"/>
      <c r="AU132" s="3089"/>
      <c r="AV132" s="3836"/>
      <c r="AW132" s="3647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>
      <c r="A133" s="3111" t="s">
        <v>1924</v>
      </c>
      <c r="B133" s="3094">
        <f>+P133+R133+T133+V133+X133+Z133+AB133+AD133+AF133+AH133+AJ133+AL133+AN133+AP133</f>
        <v>0</v>
      </c>
      <c r="C133" s="1162">
        <f>+Q133+S133+U133+W133+Y133+AA133+AC133+AE133+AG133+AI133+AK133+AM133+AO133+AQ133</f>
        <v>0</v>
      </c>
      <c r="D133" s="3103"/>
      <c r="E133" s="3096"/>
      <c r="F133" s="3095"/>
      <c r="G133" s="3096"/>
      <c r="H133" s="3095"/>
      <c r="I133" s="3096"/>
      <c r="J133" s="3095"/>
      <c r="K133" s="3096"/>
      <c r="L133" s="3095"/>
      <c r="M133" s="3097"/>
      <c r="N133" s="3103"/>
      <c r="O133" s="3096"/>
      <c r="P133" s="3099"/>
      <c r="Q133" s="3098"/>
      <c r="R133" s="3099"/>
      <c r="S133" s="3098"/>
      <c r="T133" s="3099"/>
      <c r="U133" s="3098"/>
      <c r="V133" s="3099"/>
      <c r="W133" s="3098"/>
      <c r="X133" s="3099"/>
      <c r="Y133" s="3098"/>
      <c r="Z133" s="3099"/>
      <c r="AA133" s="3098"/>
      <c r="AB133" s="3099"/>
      <c r="AC133" s="3098"/>
      <c r="AD133" s="3099"/>
      <c r="AE133" s="3098"/>
      <c r="AF133" s="3099"/>
      <c r="AG133" s="3098"/>
      <c r="AH133" s="3099"/>
      <c r="AI133" s="3098"/>
      <c r="AJ133" s="3099"/>
      <c r="AK133" s="3098"/>
      <c r="AL133" s="3099"/>
      <c r="AM133" s="3098"/>
      <c r="AN133" s="3099"/>
      <c r="AO133" s="3098"/>
      <c r="AP133" s="3099"/>
      <c r="AQ133" s="3089"/>
      <c r="AR133" s="3091"/>
      <c r="AS133" s="3089"/>
      <c r="AT133" s="3090"/>
      <c r="AU133" s="3089"/>
      <c r="AV133" s="3836"/>
      <c r="AW133" s="3647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>
      <c r="A134" s="3110" t="s">
        <v>1925</v>
      </c>
      <c r="B134" s="3094">
        <f>+N134+P134+R134+T134+V134+X134+Z134+AB134+AD134+AF134+AH134+AJ134+AL134+AN134+AP134</f>
        <v>0</v>
      </c>
      <c r="C134" s="1162">
        <f>+O134+Q134+S134+U134+W134+Y134+AA134+AC134+AE134+AG134+AI134+AK134+AM134+AO134+AQ134</f>
        <v>0</v>
      </c>
      <c r="D134" s="3088"/>
      <c r="E134" s="3101"/>
      <c r="F134" s="3100"/>
      <c r="G134" s="3101"/>
      <c r="H134" s="3100"/>
      <c r="I134" s="3104"/>
      <c r="J134" s="3088"/>
      <c r="K134" s="3088"/>
      <c r="L134" s="3100"/>
      <c r="M134" s="3104"/>
      <c r="N134" s="3091"/>
      <c r="O134" s="3098"/>
      <c r="P134" s="3099"/>
      <c r="Q134" s="3098"/>
      <c r="R134" s="3099"/>
      <c r="S134" s="3098"/>
      <c r="T134" s="3099"/>
      <c r="U134" s="3098"/>
      <c r="V134" s="3099"/>
      <c r="W134" s="3098"/>
      <c r="X134" s="3099"/>
      <c r="Y134" s="3098"/>
      <c r="Z134" s="3099"/>
      <c r="AA134" s="3098"/>
      <c r="AB134" s="3099"/>
      <c r="AC134" s="3098"/>
      <c r="AD134" s="3099"/>
      <c r="AE134" s="3098"/>
      <c r="AF134" s="3099"/>
      <c r="AG134" s="3098"/>
      <c r="AH134" s="3099"/>
      <c r="AI134" s="3098"/>
      <c r="AJ134" s="3099"/>
      <c r="AK134" s="3098"/>
      <c r="AL134" s="3099"/>
      <c r="AM134" s="3098"/>
      <c r="AN134" s="3099"/>
      <c r="AO134" s="3098"/>
      <c r="AP134" s="3099"/>
      <c r="AQ134" s="3089"/>
      <c r="AR134" s="3091"/>
      <c r="AS134" s="3089"/>
      <c r="AT134" s="3090"/>
      <c r="AU134" s="3089"/>
      <c r="AV134" s="3836"/>
      <c r="AW134" s="3647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>
      <c r="A135" s="3110" t="s">
        <v>1926</v>
      </c>
      <c r="B135" s="3094">
        <f>+D135+F135+H135+J135+L135+N135+P135+R135+T135+V135+X135+Z135+AB135+AD135+AF135+AH135+AJ135+AL135+AN135+AP135</f>
        <v>0</v>
      </c>
      <c r="C135" s="1162">
        <f>+E135+G135+I135+K135+M135+O135+Q135+S135+U135+W135+Y135+AA135+AC135+AE135+AG135+AI135+AK135+AM135+AO135+AQ135</f>
        <v>0</v>
      </c>
      <c r="D135" s="3091"/>
      <c r="E135" s="3098"/>
      <c r="F135" s="3099"/>
      <c r="G135" s="3098"/>
      <c r="H135" s="3099"/>
      <c r="I135" s="3092"/>
      <c r="J135" s="3091"/>
      <c r="K135" s="3091"/>
      <c r="L135" s="3099"/>
      <c r="M135" s="3092"/>
      <c r="N135" s="3091"/>
      <c r="O135" s="3098"/>
      <c r="P135" s="3099"/>
      <c r="Q135" s="3098"/>
      <c r="R135" s="3099"/>
      <c r="S135" s="3098"/>
      <c r="T135" s="3099"/>
      <c r="U135" s="3098"/>
      <c r="V135" s="3099"/>
      <c r="W135" s="3098"/>
      <c r="X135" s="3099"/>
      <c r="Y135" s="3098"/>
      <c r="Z135" s="3099"/>
      <c r="AA135" s="3098"/>
      <c r="AB135" s="3099"/>
      <c r="AC135" s="3098"/>
      <c r="AD135" s="3099"/>
      <c r="AE135" s="3098"/>
      <c r="AF135" s="3099"/>
      <c r="AG135" s="3098"/>
      <c r="AH135" s="3099"/>
      <c r="AI135" s="3098"/>
      <c r="AJ135" s="3099"/>
      <c r="AK135" s="3098"/>
      <c r="AL135" s="3099"/>
      <c r="AM135" s="3098"/>
      <c r="AN135" s="3099"/>
      <c r="AO135" s="3098"/>
      <c r="AP135" s="3099"/>
      <c r="AQ135" s="3089"/>
      <c r="AR135" s="3091"/>
      <c r="AS135" s="3089"/>
      <c r="AT135" s="3090"/>
      <c r="AU135" s="3089"/>
      <c r="AV135" s="3836"/>
      <c r="AW135" s="3647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>
      <c r="A136" s="3093" t="s">
        <v>1927</v>
      </c>
      <c r="B136" s="3094">
        <f>+P136+R136+T136+V136+X136+Z136+AB136+AD136+AF136+AH136+AJ136+AL136+AN136+AP136</f>
        <v>0</v>
      </c>
      <c r="C136" s="1162">
        <f>+Q136+S136+U136+W136+Y136+AA136+AC136+AE136+AG136+AI136+AK136+AM136+AO136+AQ136</f>
        <v>0</v>
      </c>
      <c r="D136" s="3103"/>
      <c r="E136" s="3096"/>
      <c r="F136" s="3095"/>
      <c r="G136" s="3096"/>
      <c r="H136" s="3095"/>
      <c r="I136" s="3096"/>
      <c r="J136" s="3095"/>
      <c r="K136" s="3096"/>
      <c r="L136" s="3095"/>
      <c r="M136" s="3097"/>
      <c r="N136" s="3103"/>
      <c r="O136" s="3096"/>
      <c r="P136" s="3099"/>
      <c r="Q136" s="3098"/>
      <c r="R136" s="3099"/>
      <c r="S136" s="3098"/>
      <c r="T136" s="3099"/>
      <c r="U136" s="3098"/>
      <c r="V136" s="3099"/>
      <c r="W136" s="3098"/>
      <c r="X136" s="3099"/>
      <c r="Y136" s="3098"/>
      <c r="Z136" s="3099"/>
      <c r="AA136" s="3098"/>
      <c r="AB136" s="3099"/>
      <c r="AC136" s="3098"/>
      <c r="AD136" s="3099"/>
      <c r="AE136" s="3098"/>
      <c r="AF136" s="3099"/>
      <c r="AG136" s="3098"/>
      <c r="AH136" s="3099"/>
      <c r="AI136" s="3098"/>
      <c r="AJ136" s="3099"/>
      <c r="AK136" s="3098"/>
      <c r="AL136" s="3099"/>
      <c r="AM136" s="3098"/>
      <c r="AN136" s="3099"/>
      <c r="AO136" s="3098"/>
      <c r="AP136" s="3099"/>
      <c r="AQ136" s="3089"/>
      <c r="AR136" s="3091"/>
      <c r="AS136" s="3089"/>
      <c r="AT136" s="3090"/>
      <c r="AU136" s="3089"/>
      <c r="AV136" s="3836"/>
      <c r="AW136" s="3647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>
      <c r="A137" s="3110" t="s">
        <v>1928</v>
      </c>
      <c r="B137" s="3094">
        <f>+P137+R137+T137+V137+X137+Z137+AB137+AD137+AF137+AH137</f>
        <v>0</v>
      </c>
      <c r="C137" s="1162">
        <f>+Q137+S137+U137+W137+Y137+AA137+AC137+AE137+AG137+AI137</f>
        <v>0</v>
      </c>
      <c r="D137" s="3103"/>
      <c r="E137" s="3096"/>
      <c r="F137" s="3095"/>
      <c r="G137" s="3096"/>
      <c r="H137" s="3095"/>
      <c r="I137" s="3096"/>
      <c r="J137" s="3095"/>
      <c r="K137" s="3096"/>
      <c r="L137" s="3095"/>
      <c r="M137" s="3097"/>
      <c r="N137" s="3103"/>
      <c r="O137" s="3096"/>
      <c r="P137" s="3099"/>
      <c r="Q137" s="3098"/>
      <c r="R137" s="3099"/>
      <c r="S137" s="3098"/>
      <c r="T137" s="3099"/>
      <c r="U137" s="3098"/>
      <c r="V137" s="3099"/>
      <c r="W137" s="3098"/>
      <c r="X137" s="3099"/>
      <c r="Y137" s="3098"/>
      <c r="Z137" s="3099"/>
      <c r="AA137" s="3098"/>
      <c r="AB137" s="3099"/>
      <c r="AC137" s="3098"/>
      <c r="AD137" s="3099"/>
      <c r="AE137" s="3098"/>
      <c r="AF137" s="3099"/>
      <c r="AG137" s="3098"/>
      <c r="AH137" s="3099"/>
      <c r="AI137" s="3098"/>
      <c r="AJ137" s="3095"/>
      <c r="AK137" s="3096"/>
      <c r="AL137" s="3095"/>
      <c r="AM137" s="3096"/>
      <c r="AN137" s="3095"/>
      <c r="AO137" s="3096"/>
      <c r="AP137" s="3095"/>
      <c r="AQ137" s="3105"/>
      <c r="AR137" s="3091"/>
      <c r="AS137" s="3089"/>
      <c r="AT137" s="3090"/>
      <c r="AU137" s="3089"/>
      <c r="AV137" s="3836"/>
      <c r="AW137" s="3647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>
      <c r="A138" s="3110" t="s">
        <v>1929</v>
      </c>
      <c r="B138" s="3094">
        <f t="shared" ref="B138:C140" si="380">+D138+F138+H138+J138+L138+N138+P138+R138+T138+V138+X138+Z138+AB138+AD138+AF138+AH138+AJ138+AL138+AN138+AP138</f>
        <v>0</v>
      </c>
      <c r="C138" s="1162">
        <f t="shared" si="380"/>
        <v>0</v>
      </c>
      <c r="D138" s="3091"/>
      <c r="E138" s="3098"/>
      <c r="F138" s="3099"/>
      <c r="G138" s="3098"/>
      <c r="H138" s="3099"/>
      <c r="I138" s="3092"/>
      <c r="J138" s="3091"/>
      <c r="K138" s="3091"/>
      <c r="L138" s="3099"/>
      <c r="M138" s="3092"/>
      <c r="N138" s="3091"/>
      <c r="O138" s="3098"/>
      <c r="P138" s="3099"/>
      <c r="Q138" s="3098"/>
      <c r="R138" s="3099"/>
      <c r="S138" s="3098"/>
      <c r="T138" s="3099"/>
      <c r="U138" s="3098"/>
      <c r="V138" s="3099"/>
      <c r="W138" s="3098"/>
      <c r="X138" s="3099"/>
      <c r="Y138" s="3098"/>
      <c r="Z138" s="3099"/>
      <c r="AA138" s="3098"/>
      <c r="AB138" s="3099"/>
      <c r="AC138" s="3098"/>
      <c r="AD138" s="3099"/>
      <c r="AE138" s="3098"/>
      <c r="AF138" s="3099"/>
      <c r="AG138" s="3098"/>
      <c r="AH138" s="3099"/>
      <c r="AI138" s="3098"/>
      <c r="AJ138" s="3099"/>
      <c r="AK138" s="3098"/>
      <c r="AL138" s="3099"/>
      <c r="AM138" s="3098"/>
      <c r="AN138" s="3099"/>
      <c r="AO138" s="3098"/>
      <c r="AP138" s="3099"/>
      <c r="AQ138" s="3089"/>
      <c r="AR138" s="3091"/>
      <c r="AS138" s="3089"/>
      <c r="AT138" s="3090"/>
      <c r="AU138" s="3089"/>
      <c r="AV138" s="3836"/>
      <c r="AW138" s="3647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>
      <c r="A139" s="3110" t="s">
        <v>1930</v>
      </c>
      <c r="B139" s="3094">
        <f t="shared" si="380"/>
        <v>0</v>
      </c>
      <c r="C139" s="1162">
        <f t="shared" si="380"/>
        <v>0</v>
      </c>
      <c r="D139" s="3091"/>
      <c r="E139" s="3098"/>
      <c r="F139" s="3099"/>
      <c r="G139" s="3098"/>
      <c r="H139" s="3099"/>
      <c r="I139" s="3092"/>
      <c r="J139" s="3091"/>
      <c r="K139" s="3091"/>
      <c r="L139" s="3099"/>
      <c r="M139" s="3092"/>
      <c r="N139" s="3091"/>
      <c r="O139" s="3098"/>
      <c r="P139" s="3099"/>
      <c r="Q139" s="3098"/>
      <c r="R139" s="3099"/>
      <c r="S139" s="3098"/>
      <c r="T139" s="3099"/>
      <c r="U139" s="3098"/>
      <c r="V139" s="3099"/>
      <c r="W139" s="3098"/>
      <c r="X139" s="3099"/>
      <c r="Y139" s="3098"/>
      <c r="Z139" s="3099"/>
      <c r="AA139" s="3098"/>
      <c r="AB139" s="3099"/>
      <c r="AC139" s="3098"/>
      <c r="AD139" s="3099"/>
      <c r="AE139" s="3098"/>
      <c r="AF139" s="3099"/>
      <c r="AG139" s="3098"/>
      <c r="AH139" s="3099"/>
      <c r="AI139" s="3098"/>
      <c r="AJ139" s="3099"/>
      <c r="AK139" s="3098"/>
      <c r="AL139" s="3099"/>
      <c r="AM139" s="3098"/>
      <c r="AN139" s="3099"/>
      <c r="AO139" s="3098"/>
      <c r="AP139" s="3099"/>
      <c r="AQ139" s="3089"/>
      <c r="AR139" s="3091"/>
      <c r="AS139" s="3089"/>
      <c r="AT139" s="3090"/>
      <c r="AU139" s="3089"/>
      <c r="AV139" s="3836"/>
      <c r="AW139" s="3647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>
      <c r="A140" s="3112" t="s">
        <v>1931</v>
      </c>
      <c r="B140" s="2567">
        <f t="shared" si="380"/>
        <v>0</v>
      </c>
      <c r="C140" s="2455">
        <f t="shared" si="380"/>
        <v>0</v>
      </c>
      <c r="D140" s="1131"/>
      <c r="E140" s="1144"/>
      <c r="F140" s="1128"/>
      <c r="G140" s="1144"/>
      <c r="H140" s="1128"/>
      <c r="I140" s="1130"/>
      <c r="J140" s="1131"/>
      <c r="K140" s="1131"/>
      <c r="L140" s="1128"/>
      <c r="M140" s="1130"/>
      <c r="N140" s="1131"/>
      <c r="O140" s="1144"/>
      <c r="P140" s="1128"/>
      <c r="Q140" s="1144"/>
      <c r="R140" s="1128"/>
      <c r="S140" s="1144"/>
      <c r="T140" s="1128"/>
      <c r="U140" s="1144"/>
      <c r="V140" s="1128"/>
      <c r="W140" s="1144"/>
      <c r="X140" s="1128"/>
      <c r="Y140" s="1144"/>
      <c r="Z140" s="1128"/>
      <c r="AA140" s="1144"/>
      <c r="AB140" s="1128"/>
      <c r="AC140" s="1144"/>
      <c r="AD140" s="1128"/>
      <c r="AE140" s="1144"/>
      <c r="AF140" s="1128"/>
      <c r="AG140" s="1144"/>
      <c r="AH140" s="1128"/>
      <c r="AI140" s="1144"/>
      <c r="AJ140" s="1128"/>
      <c r="AK140" s="1144"/>
      <c r="AL140" s="1128"/>
      <c r="AM140" s="1144"/>
      <c r="AN140" s="1128"/>
      <c r="AO140" s="1144"/>
      <c r="AP140" s="1128"/>
      <c r="AQ140" s="1134"/>
      <c r="AR140" s="1131"/>
      <c r="AS140" s="1134"/>
      <c r="AT140" s="1143"/>
      <c r="AU140" s="1134"/>
      <c r="AV140" s="3838"/>
      <c r="AW140" s="1129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>
      <c r="A141" s="8519" t="s">
        <v>1939</v>
      </c>
      <c r="B141" s="8519"/>
      <c r="C141" s="8519"/>
      <c r="D141" s="8519"/>
      <c r="E141" s="8519"/>
      <c r="F141" s="8519"/>
      <c r="G141" s="8519"/>
      <c r="H141" s="8519"/>
      <c r="I141" s="8519"/>
      <c r="J141" s="8519"/>
      <c r="K141" s="8519"/>
      <c r="L141" s="8519"/>
      <c r="M141" s="8519"/>
      <c r="N141" s="8519"/>
      <c r="O141" s="8519"/>
      <c r="P141" s="8519"/>
    </row>
    <row r="142" spans="1:133">
      <c r="A142" s="8324" t="s">
        <v>1940</v>
      </c>
      <c r="B142" s="8520"/>
      <c r="C142" s="8503" t="s">
        <v>1941</v>
      </c>
      <c r="D142" s="8504"/>
      <c r="E142" s="8521"/>
      <c r="F142" s="8522" t="s">
        <v>1942</v>
      </c>
      <c r="G142" s="8522"/>
      <c r="H142" s="8522"/>
      <c r="I142" s="8522" t="s">
        <v>1943</v>
      </c>
      <c r="J142" s="8522"/>
      <c r="K142" s="8522"/>
      <c r="L142" s="8522" t="s">
        <v>1944</v>
      </c>
      <c r="M142" s="8522"/>
      <c r="N142" s="8522"/>
      <c r="O142" s="8503" t="s">
        <v>732</v>
      </c>
      <c r="P142" s="8521"/>
    </row>
    <row r="143" spans="1:133">
      <c r="A143" s="8354"/>
      <c r="B143" s="7964"/>
      <c r="C143" s="3079" t="s">
        <v>1912</v>
      </c>
      <c r="D143" s="3080" t="s">
        <v>1913</v>
      </c>
      <c r="E143" s="3078" t="s">
        <v>1945</v>
      </c>
      <c r="F143" s="3079" t="s">
        <v>1912</v>
      </c>
      <c r="G143" s="3080" t="s">
        <v>1913</v>
      </c>
      <c r="H143" s="3078" t="s">
        <v>1945</v>
      </c>
      <c r="I143" s="3079" t="s">
        <v>1912</v>
      </c>
      <c r="J143" s="3080" t="s">
        <v>1913</v>
      </c>
      <c r="K143" s="3078" t="s">
        <v>1945</v>
      </c>
      <c r="L143" s="3079" t="s">
        <v>1912</v>
      </c>
      <c r="M143" s="3080" t="s">
        <v>1913</v>
      </c>
      <c r="N143" s="3078" t="s">
        <v>1945</v>
      </c>
      <c r="O143" s="3079" t="s">
        <v>1912</v>
      </c>
      <c r="P143" s="3081" t="s">
        <v>1913</v>
      </c>
    </row>
    <row r="144" spans="1:133">
      <c r="A144" s="8523" t="s">
        <v>1946</v>
      </c>
      <c r="B144" s="8524"/>
      <c r="C144" s="3114"/>
      <c r="D144" s="3115"/>
      <c r="E144" s="3116"/>
      <c r="F144" s="3114"/>
      <c r="G144" s="3115"/>
      <c r="H144" s="3116"/>
      <c r="I144" s="3114"/>
      <c r="J144" s="3115"/>
      <c r="K144" s="3116"/>
      <c r="L144" s="3114"/>
      <c r="M144" s="3115"/>
      <c r="N144" s="3116"/>
      <c r="O144" s="3114"/>
      <c r="P144" s="3117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>
      <c r="A145" s="8525" t="s">
        <v>1947</v>
      </c>
      <c r="B145" s="3118" t="s">
        <v>1948</v>
      </c>
      <c r="C145" s="3119"/>
      <c r="D145" s="3120"/>
      <c r="E145" s="3121"/>
      <c r="F145" s="3119"/>
      <c r="G145" s="3120"/>
      <c r="H145" s="3121"/>
      <c r="I145" s="3119"/>
      <c r="J145" s="3120"/>
      <c r="K145" s="3121"/>
      <c r="L145" s="3119"/>
      <c r="M145" s="3120"/>
      <c r="N145" s="3121"/>
      <c r="O145" s="3119"/>
      <c r="P145" s="3122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>
      <c r="A146" s="8526"/>
      <c r="B146" s="3111" t="s">
        <v>1949</v>
      </c>
      <c r="C146" s="1962"/>
      <c r="D146" s="740"/>
      <c r="E146" s="1113"/>
      <c r="F146" s="1962"/>
      <c r="G146" s="740"/>
      <c r="H146" s="1113"/>
      <c r="I146" s="1962"/>
      <c r="J146" s="740"/>
      <c r="K146" s="1113"/>
      <c r="L146" s="1962"/>
      <c r="M146" s="740"/>
      <c r="N146" s="1113"/>
      <c r="O146" s="1962"/>
      <c r="P146" s="743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>
      <c r="A147" s="8039"/>
      <c r="B147" s="2649" t="s">
        <v>1950</v>
      </c>
      <c r="C147" s="2456"/>
      <c r="D147" s="224"/>
      <c r="E147" s="2457"/>
      <c r="F147" s="2456"/>
      <c r="G147" s="224"/>
      <c r="H147" s="2457"/>
      <c r="I147" s="2456"/>
      <c r="J147" s="224"/>
      <c r="K147" s="2457"/>
      <c r="L147" s="2456"/>
      <c r="M147" s="224"/>
      <c r="N147" s="2457"/>
      <c r="O147" s="2456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>
      <c r="A148" s="8527" t="s">
        <v>1951</v>
      </c>
      <c r="B148" s="8528"/>
      <c r="C148" s="2456"/>
      <c r="D148" s="224"/>
      <c r="E148" s="2457"/>
      <c r="F148" s="2456"/>
      <c r="G148" s="224"/>
      <c r="H148" s="2457"/>
      <c r="I148" s="2456"/>
      <c r="J148" s="224"/>
      <c r="K148" s="2457"/>
      <c r="L148" s="2456"/>
      <c r="M148" s="224"/>
      <c r="N148" s="2457"/>
      <c r="O148" s="2456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>
      <c r="A149" s="8519" t="s">
        <v>1952</v>
      </c>
      <c r="B149" s="8519"/>
      <c r="C149" s="8519"/>
      <c r="D149" s="8519"/>
      <c r="E149" s="8519"/>
      <c r="F149" s="8519"/>
      <c r="G149" s="8519"/>
      <c r="H149" s="8519"/>
      <c r="I149" s="8519"/>
      <c r="J149" s="8519"/>
      <c r="K149" s="8519"/>
      <c r="L149" s="8519"/>
      <c r="M149" s="8519"/>
      <c r="N149" s="8519"/>
      <c r="O149" s="8519"/>
      <c r="P149" s="8519"/>
    </row>
    <row r="150" spans="1:118">
      <c r="A150" s="8324" t="s">
        <v>1940</v>
      </c>
      <c r="B150" s="8520"/>
      <c r="C150" s="8503" t="s">
        <v>1941</v>
      </c>
      <c r="D150" s="8504"/>
      <c r="E150" s="8521"/>
      <c r="F150" s="8522" t="s">
        <v>1942</v>
      </c>
      <c r="G150" s="8522"/>
      <c r="H150" s="8522"/>
      <c r="I150" s="8522" t="s">
        <v>1943</v>
      </c>
      <c r="J150" s="8522"/>
      <c r="K150" s="8522"/>
      <c r="L150" s="8522" t="s">
        <v>1944</v>
      </c>
      <c r="M150" s="8522"/>
      <c r="N150" s="8522"/>
      <c r="O150" s="8503" t="s">
        <v>732</v>
      </c>
      <c r="P150" s="8521"/>
    </row>
    <row r="151" spans="1:118">
      <c r="A151" s="8354"/>
      <c r="B151" s="7964"/>
      <c r="C151" s="3123" t="s">
        <v>1912</v>
      </c>
      <c r="D151" s="3124" t="s">
        <v>1913</v>
      </c>
      <c r="E151" s="3125" t="s">
        <v>1945</v>
      </c>
      <c r="F151" s="3123" t="s">
        <v>1912</v>
      </c>
      <c r="G151" s="3124" t="s">
        <v>1913</v>
      </c>
      <c r="H151" s="3125" t="s">
        <v>1945</v>
      </c>
      <c r="I151" s="3123" t="s">
        <v>1912</v>
      </c>
      <c r="J151" s="3124" t="s">
        <v>1913</v>
      </c>
      <c r="K151" s="3125" t="s">
        <v>1945</v>
      </c>
      <c r="L151" s="3123" t="s">
        <v>1912</v>
      </c>
      <c r="M151" s="3124" t="s">
        <v>1913</v>
      </c>
      <c r="N151" s="3125" t="s">
        <v>1945</v>
      </c>
      <c r="O151" s="3123" t="s">
        <v>1912</v>
      </c>
      <c r="P151" s="3126" t="s">
        <v>1913</v>
      </c>
    </row>
    <row r="152" spans="1:118">
      <c r="A152" s="8529" t="s">
        <v>1946</v>
      </c>
      <c r="B152" s="8530"/>
      <c r="C152" s="3114"/>
      <c r="D152" s="3115"/>
      <c r="E152" s="3116"/>
      <c r="F152" s="3114"/>
      <c r="G152" s="3115"/>
      <c r="H152" s="3116"/>
      <c r="I152" s="3114"/>
      <c r="J152" s="3115"/>
      <c r="K152" s="3116"/>
      <c r="L152" s="3114"/>
      <c r="M152" s="3115"/>
      <c r="N152" s="3116"/>
      <c r="O152" s="3114"/>
      <c r="P152" s="3117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>
      <c r="A153" s="8525" t="s">
        <v>1947</v>
      </c>
      <c r="B153" s="3127" t="s">
        <v>1948</v>
      </c>
      <c r="C153" s="3119"/>
      <c r="D153" s="3120"/>
      <c r="E153" s="3121"/>
      <c r="F153" s="3119"/>
      <c r="G153" s="3120"/>
      <c r="H153" s="3121"/>
      <c r="I153" s="3119"/>
      <c r="J153" s="3120"/>
      <c r="K153" s="3121"/>
      <c r="L153" s="3119"/>
      <c r="M153" s="3120"/>
      <c r="N153" s="3121"/>
      <c r="O153" s="3119"/>
      <c r="P153" s="3122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>
      <c r="A154" s="8526"/>
      <c r="B154" s="3128" t="s">
        <v>1949</v>
      </c>
      <c r="C154" s="1962"/>
      <c r="D154" s="740"/>
      <c r="E154" s="1113"/>
      <c r="F154" s="1962"/>
      <c r="G154" s="740"/>
      <c r="H154" s="1113"/>
      <c r="I154" s="1962"/>
      <c r="J154" s="740"/>
      <c r="K154" s="1113"/>
      <c r="L154" s="1962"/>
      <c r="M154" s="740"/>
      <c r="N154" s="1113"/>
      <c r="O154" s="1962"/>
      <c r="P154" s="743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>
      <c r="A155" s="8039"/>
      <c r="B155" s="2676" t="s">
        <v>1950</v>
      </c>
      <c r="C155" s="2456"/>
      <c r="D155" s="224"/>
      <c r="E155" s="2457"/>
      <c r="F155" s="2456"/>
      <c r="G155" s="224"/>
      <c r="H155" s="2457"/>
      <c r="I155" s="2456"/>
      <c r="J155" s="224"/>
      <c r="K155" s="2457"/>
      <c r="L155" s="2456"/>
      <c r="M155" s="224"/>
      <c r="N155" s="2457"/>
      <c r="O155" s="2456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>
      <c r="A156" s="8531" t="s">
        <v>1951</v>
      </c>
      <c r="B156" s="8532"/>
      <c r="C156" s="2456"/>
      <c r="D156" s="224"/>
      <c r="E156" s="2457"/>
      <c r="F156" s="2456"/>
      <c r="G156" s="224"/>
      <c r="H156" s="2457"/>
      <c r="I156" s="2456"/>
      <c r="J156" s="224"/>
      <c r="K156" s="2457"/>
      <c r="L156" s="2456"/>
      <c r="M156" s="224"/>
      <c r="N156" s="2457"/>
      <c r="O156" s="2456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>
      <c r="A157" s="8519" t="s">
        <v>1953</v>
      </c>
      <c r="B157" s="8519"/>
      <c r="C157" s="8519"/>
      <c r="D157" s="8519"/>
      <c r="E157" s="8519"/>
      <c r="F157" s="8519"/>
      <c r="G157" s="8519"/>
      <c r="H157" s="8519"/>
      <c r="I157" s="3129"/>
      <c r="J157" s="3129"/>
      <c r="K157" s="3129"/>
      <c r="L157" s="3129"/>
      <c r="M157" s="3129"/>
      <c r="N157" s="3129"/>
      <c r="O157" s="3129"/>
      <c r="P157" s="3129"/>
      <c r="Q157" s="3129"/>
      <c r="R157" s="3129"/>
      <c r="S157" s="3129"/>
      <c r="T157" s="3129"/>
      <c r="U157" s="3129"/>
      <c r="V157" s="3129"/>
      <c r="W157" s="3129"/>
      <c r="X157" s="3129"/>
      <c r="Y157" s="3129"/>
      <c r="Z157" s="3129"/>
      <c r="AA157" s="3129"/>
      <c r="AB157" s="3129"/>
      <c r="AC157" s="3129"/>
      <c r="AD157" s="3129"/>
      <c r="AE157" s="3129"/>
      <c r="AF157" s="3129"/>
      <c r="AG157" s="3129"/>
      <c r="AH157" s="3129"/>
      <c r="AI157" s="3129"/>
      <c r="AJ157" s="3129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>
      <c r="A158" s="8324" t="s">
        <v>1940</v>
      </c>
      <c r="B158" s="8520"/>
      <c r="C158" s="8515" t="s">
        <v>77</v>
      </c>
      <c r="D158" s="8502"/>
      <c r="E158" s="8503" t="s">
        <v>29</v>
      </c>
      <c r="F158" s="8504"/>
      <c r="G158" s="8504"/>
      <c r="H158" s="8504"/>
      <c r="I158" s="8504"/>
      <c r="J158" s="8504"/>
      <c r="K158" s="8504"/>
      <c r="L158" s="8504"/>
      <c r="M158" s="8504"/>
      <c r="N158" s="8504"/>
      <c r="O158" s="8504"/>
      <c r="P158" s="8504"/>
      <c r="Q158" s="8504"/>
      <c r="R158" s="8504"/>
      <c r="S158" s="8504"/>
      <c r="T158" s="8504"/>
      <c r="U158" s="8504"/>
      <c r="V158" s="8504"/>
      <c r="W158" s="8504"/>
      <c r="X158" s="8504"/>
      <c r="Y158" s="8504"/>
      <c r="Z158" s="8504"/>
      <c r="AA158" s="8504"/>
      <c r="AB158" s="8504"/>
      <c r="AC158" s="8504"/>
      <c r="AD158" s="8504"/>
      <c r="AE158" s="8504"/>
      <c r="AF158" s="8504"/>
      <c r="AG158" s="8504"/>
      <c r="AH158" s="8504"/>
      <c r="AI158" s="8504"/>
      <c r="AJ158" s="8505"/>
      <c r="AK158" s="8438" t="s">
        <v>1954</v>
      </c>
      <c r="AL158" s="8438"/>
      <c r="AM158" s="8438"/>
      <c r="AN158" s="8533"/>
      <c r="AO158" s="8534" t="s">
        <v>462</v>
      </c>
      <c r="AP158" s="8438"/>
      <c r="AQ158" s="8438"/>
      <c r="AR158" s="8533"/>
      <c r="AS158" s="8508" t="s">
        <v>327</v>
      </c>
      <c r="AT158" s="8509"/>
      <c r="AU158" s="8508" t="s">
        <v>37</v>
      </c>
      <c r="AV158" s="8509"/>
      <c r="AW158" s="8535" t="s">
        <v>1955</v>
      </c>
      <c r="AX158" s="8520"/>
    </row>
    <row r="159" spans="1:118">
      <c r="A159" s="7700"/>
      <c r="B159" s="7653"/>
      <c r="C159" s="7983"/>
      <c r="D159" s="8076"/>
      <c r="E159" s="8512" t="s">
        <v>1956</v>
      </c>
      <c r="F159" s="8506"/>
      <c r="G159" s="8512" t="s">
        <v>1911</v>
      </c>
      <c r="H159" s="8506"/>
      <c r="I159" s="8512" t="s">
        <v>949</v>
      </c>
      <c r="J159" s="8506"/>
      <c r="K159" s="8503" t="s">
        <v>331</v>
      </c>
      <c r="L159" s="8521"/>
      <c r="M159" s="8503" t="s">
        <v>94</v>
      </c>
      <c r="N159" s="8521"/>
      <c r="O159" s="8503" t="s">
        <v>44</v>
      </c>
      <c r="P159" s="8521"/>
      <c r="Q159" s="8503" t="s">
        <v>45</v>
      </c>
      <c r="R159" s="8521"/>
      <c r="S159" s="8503" t="s">
        <v>46</v>
      </c>
      <c r="T159" s="8521"/>
      <c r="U159" s="8503" t="s">
        <v>47</v>
      </c>
      <c r="V159" s="8521"/>
      <c r="W159" s="8503" t="s">
        <v>48</v>
      </c>
      <c r="X159" s="8521"/>
      <c r="Y159" s="8503" t="s">
        <v>49</v>
      </c>
      <c r="Z159" s="8521"/>
      <c r="AA159" s="8503" t="s">
        <v>50</v>
      </c>
      <c r="AB159" s="8521"/>
      <c r="AC159" s="8503" t="s">
        <v>51</v>
      </c>
      <c r="AD159" s="8521"/>
      <c r="AE159" s="8503" t="s">
        <v>52</v>
      </c>
      <c r="AF159" s="8521"/>
      <c r="AG159" s="8503" t="s">
        <v>53</v>
      </c>
      <c r="AH159" s="8521"/>
      <c r="AI159" s="8503" t="s">
        <v>1957</v>
      </c>
      <c r="AJ159" s="8505"/>
      <c r="AK159" s="8538" t="s">
        <v>58</v>
      </c>
      <c r="AL159" s="8539"/>
      <c r="AM159" s="8536" t="s">
        <v>59</v>
      </c>
      <c r="AN159" s="8537"/>
      <c r="AO159" s="8538" t="s">
        <v>467</v>
      </c>
      <c r="AP159" s="8539"/>
      <c r="AQ159" s="8540" t="s">
        <v>468</v>
      </c>
      <c r="AR159" s="8537"/>
      <c r="AS159" s="8510"/>
      <c r="AT159" s="8511"/>
      <c r="AU159" s="8510"/>
      <c r="AV159" s="8511"/>
      <c r="AW159" s="7963"/>
      <c r="AX159" s="7964"/>
    </row>
    <row r="160" spans="1:118" ht="31.5">
      <c r="A160" s="8354"/>
      <c r="B160" s="7964"/>
      <c r="C160" s="3079" t="s">
        <v>1912</v>
      </c>
      <c r="D160" s="3080" t="s">
        <v>1958</v>
      </c>
      <c r="E160" s="3079" t="s">
        <v>1912</v>
      </c>
      <c r="F160" s="3080" t="s">
        <v>1958</v>
      </c>
      <c r="G160" s="3079" t="s">
        <v>1912</v>
      </c>
      <c r="H160" s="3080" t="s">
        <v>1958</v>
      </c>
      <c r="I160" s="3079" t="s">
        <v>1912</v>
      </c>
      <c r="J160" s="3080" t="s">
        <v>1958</v>
      </c>
      <c r="K160" s="3079" t="s">
        <v>1912</v>
      </c>
      <c r="L160" s="3080" t="s">
        <v>1958</v>
      </c>
      <c r="M160" s="3079" t="s">
        <v>1912</v>
      </c>
      <c r="N160" s="3080" t="s">
        <v>1958</v>
      </c>
      <c r="O160" s="3079" t="s">
        <v>1912</v>
      </c>
      <c r="P160" s="3080" t="s">
        <v>1958</v>
      </c>
      <c r="Q160" s="3079" t="s">
        <v>1912</v>
      </c>
      <c r="R160" s="3080" t="s">
        <v>1958</v>
      </c>
      <c r="S160" s="3079" t="s">
        <v>1912</v>
      </c>
      <c r="T160" s="3080" t="s">
        <v>1958</v>
      </c>
      <c r="U160" s="3079" t="s">
        <v>1912</v>
      </c>
      <c r="V160" s="3080" t="s">
        <v>1958</v>
      </c>
      <c r="W160" s="3079" t="s">
        <v>1912</v>
      </c>
      <c r="X160" s="3080" t="s">
        <v>1958</v>
      </c>
      <c r="Y160" s="3079" t="s">
        <v>1912</v>
      </c>
      <c r="Z160" s="3080" t="s">
        <v>1958</v>
      </c>
      <c r="AA160" s="3079" t="s">
        <v>1912</v>
      </c>
      <c r="AB160" s="3080" t="s">
        <v>1958</v>
      </c>
      <c r="AC160" s="3079" t="s">
        <v>1912</v>
      </c>
      <c r="AD160" s="3080" t="s">
        <v>1958</v>
      </c>
      <c r="AE160" s="3079" t="s">
        <v>1912</v>
      </c>
      <c r="AF160" s="3080" t="s">
        <v>1958</v>
      </c>
      <c r="AG160" s="3079" t="s">
        <v>1912</v>
      </c>
      <c r="AH160" s="3080" t="s">
        <v>1958</v>
      </c>
      <c r="AI160" s="3079" t="s">
        <v>1912</v>
      </c>
      <c r="AJ160" s="3083" t="s">
        <v>1958</v>
      </c>
      <c r="AK160" s="3082" t="s">
        <v>1912</v>
      </c>
      <c r="AL160" s="3080" t="s">
        <v>1958</v>
      </c>
      <c r="AM160" s="3079" t="s">
        <v>1912</v>
      </c>
      <c r="AN160" s="3080" t="s">
        <v>1958</v>
      </c>
      <c r="AO160" s="3132" t="s">
        <v>1912</v>
      </c>
      <c r="AP160" s="3080" t="s">
        <v>1958</v>
      </c>
      <c r="AQ160" s="3079" t="s">
        <v>1912</v>
      </c>
      <c r="AR160" s="3080" t="s">
        <v>1958</v>
      </c>
      <c r="AS160" s="3132" t="s">
        <v>1912</v>
      </c>
      <c r="AT160" s="3080" t="s">
        <v>1958</v>
      </c>
      <c r="AU160" s="3132" t="s">
        <v>1912</v>
      </c>
      <c r="AV160" s="3081" t="s">
        <v>1958</v>
      </c>
      <c r="AW160" s="3132" t="s">
        <v>1912</v>
      </c>
      <c r="AX160" s="3081" t="s">
        <v>1958</v>
      </c>
    </row>
    <row r="161" spans="1:130">
      <c r="A161" s="8541" t="s">
        <v>1959</v>
      </c>
      <c r="B161" s="8542"/>
      <c r="C161" s="3094">
        <f t="shared" ref="C161:D163" si="401">+M161+O161+Q161+S161+U161+W161+Y161+AA161+AC161+AE161</f>
        <v>0</v>
      </c>
      <c r="D161" s="3133">
        <f t="shared" si="401"/>
        <v>0</v>
      </c>
      <c r="E161" s="3134"/>
      <c r="F161" s="3135"/>
      <c r="G161" s="3134"/>
      <c r="H161" s="3135"/>
      <c r="I161" s="3134"/>
      <c r="J161" s="3135"/>
      <c r="K161" s="3134"/>
      <c r="L161" s="3135"/>
      <c r="M161" s="3119"/>
      <c r="N161" s="3120"/>
      <c r="O161" s="3119"/>
      <c r="P161" s="3120"/>
      <c r="Q161" s="3119"/>
      <c r="R161" s="3120"/>
      <c r="S161" s="3119"/>
      <c r="T161" s="3120"/>
      <c r="U161" s="3119"/>
      <c r="V161" s="3120"/>
      <c r="W161" s="3119"/>
      <c r="X161" s="3120"/>
      <c r="Y161" s="3119"/>
      <c r="Z161" s="3120"/>
      <c r="AA161" s="3119"/>
      <c r="AB161" s="3120"/>
      <c r="AC161" s="3119"/>
      <c r="AD161" s="3120"/>
      <c r="AE161" s="3119"/>
      <c r="AF161" s="3120"/>
      <c r="AG161" s="3134"/>
      <c r="AH161" s="3136"/>
      <c r="AI161" s="3134"/>
      <c r="AJ161" s="3137"/>
      <c r="AK161" s="3138"/>
      <c r="AL161" s="3139"/>
      <c r="AM161" s="1962"/>
      <c r="AN161" s="1449"/>
      <c r="AO161" s="3090"/>
      <c r="AP161" s="1116"/>
      <c r="AQ161" s="3091"/>
      <c r="AR161" s="3140"/>
      <c r="AS161" s="3090"/>
      <c r="AT161" s="3140"/>
      <c r="AU161" s="3090"/>
      <c r="AV161" s="1116"/>
      <c r="AW161" s="3090"/>
      <c r="AX161" s="1116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>
      <c r="A162" s="8543" t="s">
        <v>1960</v>
      </c>
      <c r="B162" s="8544"/>
      <c r="C162" s="3094">
        <f t="shared" si="401"/>
        <v>0</v>
      </c>
      <c r="D162" s="750">
        <f t="shared" si="401"/>
        <v>0</v>
      </c>
      <c r="E162" s="3095"/>
      <c r="F162" s="3096"/>
      <c r="G162" s="3095"/>
      <c r="H162" s="3096"/>
      <c r="I162" s="3095"/>
      <c r="J162" s="3096"/>
      <c r="K162" s="3095"/>
      <c r="L162" s="3096"/>
      <c r="M162" s="1962"/>
      <c r="N162" s="740"/>
      <c r="O162" s="1962"/>
      <c r="P162" s="740"/>
      <c r="Q162" s="1962"/>
      <c r="R162" s="740"/>
      <c r="S162" s="1962"/>
      <c r="T162" s="740"/>
      <c r="U162" s="1962"/>
      <c r="V162" s="740"/>
      <c r="W162" s="1962"/>
      <c r="X162" s="740"/>
      <c r="Y162" s="1962"/>
      <c r="Z162" s="740"/>
      <c r="AA162" s="1962"/>
      <c r="AB162" s="740"/>
      <c r="AC162" s="1962"/>
      <c r="AD162" s="740"/>
      <c r="AE162" s="1962"/>
      <c r="AF162" s="740"/>
      <c r="AG162" s="3095"/>
      <c r="AH162" s="3097"/>
      <c r="AI162" s="3095"/>
      <c r="AJ162" s="3105"/>
      <c r="AK162" s="3088"/>
      <c r="AL162" s="2642"/>
      <c r="AM162" s="3099"/>
      <c r="AN162" s="3140"/>
      <c r="AO162" s="3090"/>
      <c r="AP162" s="1116"/>
      <c r="AQ162" s="3091"/>
      <c r="AR162" s="3140"/>
      <c r="AS162" s="3090"/>
      <c r="AT162" s="3140"/>
      <c r="AU162" s="3090"/>
      <c r="AV162" s="1116"/>
      <c r="AW162" s="3090"/>
      <c r="AX162" s="1116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>
      <c r="A163" s="8543" t="s">
        <v>1961</v>
      </c>
      <c r="B163" s="8544"/>
      <c r="C163" s="3094">
        <f t="shared" si="401"/>
        <v>0</v>
      </c>
      <c r="D163" s="750">
        <f t="shared" si="401"/>
        <v>0</v>
      </c>
      <c r="E163" s="3095"/>
      <c r="F163" s="3096"/>
      <c r="G163" s="3095"/>
      <c r="H163" s="3096"/>
      <c r="I163" s="3095"/>
      <c r="J163" s="3096"/>
      <c r="K163" s="3095"/>
      <c r="L163" s="3096"/>
      <c r="M163" s="3099"/>
      <c r="N163" s="3098"/>
      <c r="O163" s="3099"/>
      <c r="P163" s="3098"/>
      <c r="Q163" s="3099"/>
      <c r="R163" s="3098"/>
      <c r="S163" s="3099"/>
      <c r="T163" s="3098"/>
      <c r="U163" s="3099"/>
      <c r="V163" s="3098"/>
      <c r="W163" s="3099"/>
      <c r="X163" s="3098"/>
      <c r="Y163" s="3099"/>
      <c r="Z163" s="3098"/>
      <c r="AA163" s="3099"/>
      <c r="AB163" s="3098"/>
      <c r="AC163" s="3099"/>
      <c r="AD163" s="3098"/>
      <c r="AE163" s="3099"/>
      <c r="AF163" s="3098"/>
      <c r="AG163" s="3095"/>
      <c r="AH163" s="3097"/>
      <c r="AI163" s="3095"/>
      <c r="AJ163" s="3105"/>
      <c r="AK163" s="3088"/>
      <c r="AL163" s="2642"/>
      <c r="AM163" s="3099"/>
      <c r="AN163" s="3140"/>
      <c r="AO163" s="3090"/>
      <c r="AP163" s="1116"/>
      <c r="AQ163" s="3091"/>
      <c r="AR163" s="3140"/>
      <c r="AS163" s="3090"/>
      <c r="AT163" s="3140"/>
      <c r="AU163" s="3090"/>
      <c r="AV163" s="1116"/>
      <c r="AW163" s="3090"/>
      <c r="AX163" s="1116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>
      <c r="A164" s="8543" t="s">
        <v>1924</v>
      </c>
      <c r="B164" s="8544"/>
      <c r="C164" s="3094">
        <f>+O164+Q164+S164+U164+W164+Y164+AA164+AC164+AE164+AG164+AI164</f>
        <v>0</v>
      </c>
      <c r="D164" s="3141">
        <f>+P164+R164+T164+V164+X164+Z164+AB164+AD164+AF164+AH164+AJ164</f>
        <v>0</v>
      </c>
      <c r="E164" s="3095"/>
      <c r="F164" s="3096"/>
      <c r="G164" s="3095"/>
      <c r="H164" s="3096"/>
      <c r="I164" s="3095"/>
      <c r="J164" s="3096"/>
      <c r="K164" s="3095"/>
      <c r="L164" s="3096"/>
      <c r="M164" s="3095"/>
      <c r="N164" s="3096"/>
      <c r="O164" s="3099"/>
      <c r="P164" s="3098"/>
      <c r="Q164" s="3099"/>
      <c r="R164" s="3098"/>
      <c r="S164" s="3099"/>
      <c r="T164" s="3098"/>
      <c r="U164" s="3099"/>
      <c r="V164" s="3098"/>
      <c r="W164" s="3099"/>
      <c r="X164" s="3098"/>
      <c r="Y164" s="3099"/>
      <c r="Z164" s="3098"/>
      <c r="AA164" s="3099"/>
      <c r="AB164" s="3098"/>
      <c r="AC164" s="3099"/>
      <c r="AD164" s="3098"/>
      <c r="AE164" s="3099"/>
      <c r="AF164" s="3098"/>
      <c r="AG164" s="3099"/>
      <c r="AH164" s="3098"/>
      <c r="AI164" s="3099"/>
      <c r="AJ164" s="3098"/>
      <c r="AK164" s="3090"/>
      <c r="AL164" s="1116"/>
      <c r="AM164" s="3099"/>
      <c r="AN164" s="3140"/>
      <c r="AO164" s="3090"/>
      <c r="AP164" s="1116"/>
      <c r="AQ164" s="3091"/>
      <c r="AR164" s="3140"/>
      <c r="AS164" s="3090"/>
      <c r="AT164" s="3140"/>
      <c r="AU164" s="3090"/>
      <c r="AV164" s="1116"/>
      <c r="AW164" s="3090"/>
      <c r="AX164" s="1116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>
      <c r="A165" s="8543" t="s">
        <v>1930</v>
      </c>
      <c r="B165" s="8544"/>
      <c r="C165" s="3094">
        <f>+E165+G165+I165+K165+M165+O165+Q165+S165+U165+W165+Y165+AA165+AC165+AE165+AG165+AI165</f>
        <v>0</v>
      </c>
      <c r="D165" s="3141">
        <f>+F165+H165+J165+L165+N165+P165+R165+T165+V165+X165+Z165+AB165+AD165+AF165+AH165+AJ165</f>
        <v>0</v>
      </c>
      <c r="E165" s="3099"/>
      <c r="F165" s="3098"/>
      <c r="G165" s="3099"/>
      <c r="H165" s="3098"/>
      <c r="I165" s="3099"/>
      <c r="J165" s="3098"/>
      <c r="K165" s="3099"/>
      <c r="L165" s="3098"/>
      <c r="M165" s="3099"/>
      <c r="N165" s="3098"/>
      <c r="O165" s="3099"/>
      <c r="P165" s="3098"/>
      <c r="Q165" s="3099"/>
      <c r="R165" s="3098"/>
      <c r="S165" s="3099"/>
      <c r="T165" s="3098"/>
      <c r="U165" s="3099"/>
      <c r="V165" s="3098"/>
      <c r="W165" s="3099"/>
      <c r="X165" s="3098"/>
      <c r="Y165" s="3099"/>
      <c r="Z165" s="3098"/>
      <c r="AA165" s="3099"/>
      <c r="AB165" s="3098"/>
      <c r="AC165" s="3099"/>
      <c r="AD165" s="3098"/>
      <c r="AE165" s="3099"/>
      <c r="AF165" s="3098"/>
      <c r="AG165" s="3099"/>
      <c r="AH165" s="3098"/>
      <c r="AI165" s="3099"/>
      <c r="AJ165" s="3098"/>
      <c r="AK165" s="3142"/>
      <c r="AL165" s="2431"/>
      <c r="AM165" s="3143"/>
      <c r="AN165" s="3140"/>
      <c r="AO165" s="3090"/>
      <c r="AP165" s="1116"/>
      <c r="AQ165" s="3091"/>
      <c r="AR165" s="3140"/>
      <c r="AS165" s="3090"/>
      <c r="AT165" s="3140"/>
      <c r="AU165" s="3090"/>
      <c r="AV165" s="1116"/>
      <c r="AW165" s="3090"/>
      <c r="AX165" s="1116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>
      <c r="A166" s="8543" t="s">
        <v>1962</v>
      </c>
      <c r="B166" s="8544"/>
      <c r="C166" s="3094">
        <f>+E166+G166+I166+K166+M166+O166+Q166+S166+U166+W166+Y166+AA166+AC166+AE166+AG166+AI166</f>
        <v>0</v>
      </c>
      <c r="D166" s="750">
        <f>+F166+H166+J166+L166+N166+P166+R166+T166+V166+X166+Z166+AB166+AD166+AF166+AH166+AJ166</f>
        <v>0</v>
      </c>
      <c r="E166" s="3099"/>
      <c r="F166" s="3098"/>
      <c r="G166" s="3099"/>
      <c r="H166" s="3098"/>
      <c r="I166" s="3099"/>
      <c r="J166" s="3098"/>
      <c r="K166" s="3099"/>
      <c r="L166" s="3098"/>
      <c r="M166" s="3099"/>
      <c r="N166" s="3098"/>
      <c r="O166" s="3099"/>
      <c r="P166" s="3098"/>
      <c r="Q166" s="3099"/>
      <c r="R166" s="3098"/>
      <c r="S166" s="3099"/>
      <c r="T166" s="3098"/>
      <c r="U166" s="3099"/>
      <c r="V166" s="3098"/>
      <c r="W166" s="3099"/>
      <c r="X166" s="3098"/>
      <c r="Y166" s="3099"/>
      <c r="Z166" s="3098"/>
      <c r="AA166" s="3099"/>
      <c r="AB166" s="3098"/>
      <c r="AC166" s="3099"/>
      <c r="AD166" s="3098"/>
      <c r="AE166" s="3099"/>
      <c r="AF166" s="3098"/>
      <c r="AG166" s="3099"/>
      <c r="AH166" s="3098"/>
      <c r="AI166" s="3099"/>
      <c r="AJ166" s="3098"/>
      <c r="AK166" s="3090"/>
      <c r="AL166" s="1116"/>
      <c r="AM166" s="3099"/>
      <c r="AN166" s="3140"/>
      <c r="AO166" s="3090"/>
      <c r="AP166" s="1116"/>
      <c r="AQ166" s="3091"/>
      <c r="AR166" s="3140"/>
      <c r="AS166" s="3090"/>
      <c r="AT166" s="3140"/>
      <c r="AU166" s="3090"/>
      <c r="AV166" s="1116"/>
      <c r="AW166" s="3090"/>
      <c r="AX166" s="1116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>
      <c r="A167" s="8543" t="s">
        <v>1963</v>
      </c>
      <c r="B167" s="8544"/>
      <c r="C167" s="3094">
        <f>+O167+Q167+S167+U167+W167+Y167+AA167+AC167+AE167+AG167+AI167</f>
        <v>0</v>
      </c>
      <c r="D167" s="750">
        <f>+P167+R167+T167+V167+X167+Z167+AB167+AD167+AF167+AH167+AJ167</f>
        <v>0</v>
      </c>
      <c r="E167" s="3095"/>
      <c r="F167" s="3096"/>
      <c r="G167" s="3095"/>
      <c r="H167" s="3096"/>
      <c r="I167" s="3095"/>
      <c r="J167" s="3096"/>
      <c r="K167" s="3095"/>
      <c r="L167" s="3096"/>
      <c r="M167" s="3095"/>
      <c r="N167" s="3096"/>
      <c r="O167" s="3099"/>
      <c r="P167" s="3098"/>
      <c r="Q167" s="3099"/>
      <c r="R167" s="3098"/>
      <c r="S167" s="3099"/>
      <c r="T167" s="3098"/>
      <c r="U167" s="3099"/>
      <c r="V167" s="3098"/>
      <c r="W167" s="3099"/>
      <c r="X167" s="3098"/>
      <c r="Y167" s="3099"/>
      <c r="Z167" s="3098"/>
      <c r="AA167" s="3099"/>
      <c r="AB167" s="3098"/>
      <c r="AC167" s="3099"/>
      <c r="AD167" s="3098"/>
      <c r="AE167" s="3099"/>
      <c r="AF167" s="3098"/>
      <c r="AG167" s="3099"/>
      <c r="AH167" s="3098"/>
      <c r="AI167" s="3099"/>
      <c r="AJ167" s="3098"/>
      <c r="AK167" s="3090"/>
      <c r="AL167" s="1116"/>
      <c r="AM167" s="3099"/>
      <c r="AN167" s="3140"/>
      <c r="AO167" s="3090"/>
      <c r="AP167" s="1116"/>
      <c r="AQ167" s="3091"/>
      <c r="AR167" s="3140"/>
      <c r="AS167" s="3090"/>
      <c r="AT167" s="3140"/>
      <c r="AU167" s="3090"/>
      <c r="AV167" s="1116"/>
      <c r="AW167" s="3090"/>
      <c r="AX167" s="1116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>
      <c r="A168" s="8543" t="s">
        <v>1927</v>
      </c>
      <c r="B168" s="8544"/>
      <c r="C168" s="3094">
        <f>+O168+Q168+S168+U168+W168+Y168+AA168+AC168+AE168+AG168+AI168</f>
        <v>0</v>
      </c>
      <c r="D168" s="750">
        <f>+P168+R168+T168+V168+X168+Z168+AB168+AD168+AF168+AH168+AJ168</f>
        <v>0</v>
      </c>
      <c r="E168" s="3095"/>
      <c r="F168" s="3096"/>
      <c r="G168" s="3095"/>
      <c r="H168" s="3096"/>
      <c r="I168" s="3095"/>
      <c r="J168" s="3096"/>
      <c r="K168" s="3095"/>
      <c r="L168" s="3096"/>
      <c r="M168" s="3095"/>
      <c r="N168" s="3096"/>
      <c r="O168" s="3099"/>
      <c r="P168" s="3098"/>
      <c r="Q168" s="3099"/>
      <c r="R168" s="3098"/>
      <c r="S168" s="3099"/>
      <c r="T168" s="3098"/>
      <c r="U168" s="3099"/>
      <c r="V168" s="3098"/>
      <c r="W168" s="3099"/>
      <c r="X168" s="3098"/>
      <c r="Y168" s="3099"/>
      <c r="Z168" s="3098"/>
      <c r="AA168" s="3099"/>
      <c r="AB168" s="3098"/>
      <c r="AC168" s="3099"/>
      <c r="AD168" s="3098"/>
      <c r="AE168" s="3099"/>
      <c r="AF168" s="3098"/>
      <c r="AG168" s="3099"/>
      <c r="AH168" s="3098"/>
      <c r="AI168" s="3099"/>
      <c r="AJ168" s="3098"/>
      <c r="AK168" s="3090"/>
      <c r="AL168" s="1116"/>
      <c r="AM168" s="3099"/>
      <c r="AN168" s="3140"/>
      <c r="AO168" s="3090"/>
      <c r="AP168" s="1116"/>
      <c r="AQ168" s="3091"/>
      <c r="AR168" s="3140"/>
      <c r="AS168" s="3090"/>
      <c r="AT168" s="3140"/>
      <c r="AU168" s="3090"/>
      <c r="AV168" s="1116"/>
      <c r="AW168" s="3090"/>
      <c r="AX168" s="1116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>
      <c r="A169" s="8545" t="s">
        <v>1964</v>
      </c>
      <c r="B169" s="8546"/>
      <c r="C169" s="1167">
        <f>+E169+G169+I169+K169+M169+O169+Q169+S169+U169+W169+Y169+AA169+AC169+AE169+AG169+AI169</f>
        <v>0</v>
      </c>
      <c r="D169" s="3144">
        <f>+F169+H169+J169+L169+N169+P169+R169+T169+V169+X169+Z169+AB169+AD169+AF169+AH169+AJ169</f>
        <v>0</v>
      </c>
      <c r="E169" s="1189"/>
      <c r="F169" s="1138"/>
      <c r="G169" s="1189"/>
      <c r="H169" s="1138"/>
      <c r="I169" s="1189"/>
      <c r="J169" s="1138"/>
      <c r="K169" s="1189"/>
      <c r="L169" s="1138"/>
      <c r="M169" s="1189"/>
      <c r="N169" s="1138"/>
      <c r="O169" s="1189"/>
      <c r="P169" s="1138"/>
      <c r="Q169" s="1189"/>
      <c r="R169" s="1138"/>
      <c r="S169" s="1189"/>
      <c r="T169" s="1138"/>
      <c r="U169" s="1189"/>
      <c r="V169" s="1138"/>
      <c r="W169" s="1189"/>
      <c r="X169" s="1138"/>
      <c r="Y169" s="1189"/>
      <c r="Z169" s="1138"/>
      <c r="AA169" s="1189"/>
      <c r="AB169" s="1138"/>
      <c r="AC169" s="1189"/>
      <c r="AD169" s="1138"/>
      <c r="AE169" s="1189"/>
      <c r="AF169" s="1138"/>
      <c r="AG169" s="1189"/>
      <c r="AH169" s="1138"/>
      <c r="AI169" s="1189"/>
      <c r="AJ169" s="1138"/>
      <c r="AK169" s="1137"/>
      <c r="AL169" s="1139"/>
      <c r="AM169" s="1189"/>
      <c r="AN169" s="2680"/>
      <c r="AO169" s="1137"/>
      <c r="AP169" s="1139"/>
      <c r="AQ169" s="1191"/>
      <c r="AR169" s="2680"/>
      <c r="AS169" s="1143"/>
      <c r="AT169" s="1407"/>
      <c r="AU169" s="1137"/>
      <c r="AV169" s="1139"/>
      <c r="AW169" s="1137"/>
      <c r="AX169" s="1139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>
      <c r="A170" s="8525" t="s">
        <v>1947</v>
      </c>
      <c r="B170" s="3127" t="s">
        <v>1948</v>
      </c>
      <c r="C170" s="1917">
        <f t="shared" ref="C170:D172" si="430">+O170+Q170+S170+U170+W170+Y170+AA170+AC170+AE170+AG170</f>
        <v>0</v>
      </c>
      <c r="D170" s="3133">
        <f t="shared" si="430"/>
        <v>0</v>
      </c>
      <c r="E170" s="3134"/>
      <c r="F170" s="3135"/>
      <c r="G170" s="3134"/>
      <c r="H170" s="3135"/>
      <c r="I170" s="3134"/>
      <c r="J170" s="3135"/>
      <c r="K170" s="3134"/>
      <c r="L170" s="3135"/>
      <c r="M170" s="3134"/>
      <c r="N170" s="3135"/>
      <c r="O170" s="3119"/>
      <c r="P170" s="3120"/>
      <c r="Q170" s="3119"/>
      <c r="R170" s="3120"/>
      <c r="S170" s="3119"/>
      <c r="T170" s="3120"/>
      <c r="U170" s="3119"/>
      <c r="V170" s="3120"/>
      <c r="W170" s="3119"/>
      <c r="X170" s="3120"/>
      <c r="Y170" s="3119"/>
      <c r="Z170" s="3120"/>
      <c r="AA170" s="3119"/>
      <c r="AB170" s="3120"/>
      <c r="AC170" s="3119"/>
      <c r="AD170" s="3120"/>
      <c r="AE170" s="3119"/>
      <c r="AF170" s="3120"/>
      <c r="AG170" s="3119"/>
      <c r="AH170" s="3120"/>
      <c r="AI170" s="3145"/>
      <c r="AJ170" s="3146"/>
      <c r="AK170" s="3147"/>
      <c r="AL170" s="3121"/>
      <c r="AM170" s="3119"/>
      <c r="AN170" s="3148"/>
      <c r="AO170" s="3147"/>
      <c r="AP170" s="3121"/>
      <c r="AQ170" s="3149"/>
      <c r="AR170" s="3148"/>
      <c r="AS170" s="1963"/>
      <c r="AT170" s="1449"/>
      <c r="AU170" s="3149"/>
      <c r="AV170" s="3148"/>
      <c r="AW170" s="3150"/>
      <c r="AX170" s="3151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>
      <c r="A171" s="8526"/>
      <c r="B171" s="3128" t="s">
        <v>1949</v>
      </c>
      <c r="C171" s="3094">
        <f t="shared" si="430"/>
        <v>0</v>
      </c>
      <c r="D171" s="750">
        <f t="shared" si="430"/>
        <v>0</v>
      </c>
      <c r="E171" s="3095"/>
      <c r="F171" s="3096"/>
      <c r="G171" s="3095"/>
      <c r="H171" s="3096"/>
      <c r="I171" s="3095"/>
      <c r="J171" s="3096"/>
      <c r="K171" s="3095"/>
      <c r="L171" s="3096"/>
      <c r="M171" s="3095"/>
      <c r="N171" s="3096"/>
      <c r="O171" s="3099"/>
      <c r="P171" s="3098"/>
      <c r="Q171" s="3099"/>
      <c r="R171" s="3098"/>
      <c r="S171" s="3099"/>
      <c r="T171" s="3098"/>
      <c r="U171" s="3099"/>
      <c r="V171" s="3098"/>
      <c r="W171" s="3099"/>
      <c r="X171" s="3098"/>
      <c r="Y171" s="3099"/>
      <c r="Z171" s="3098"/>
      <c r="AA171" s="3099"/>
      <c r="AB171" s="3098"/>
      <c r="AC171" s="3099"/>
      <c r="AD171" s="3098"/>
      <c r="AE171" s="3099"/>
      <c r="AF171" s="3098"/>
      <c r="AG171" s="3099"/>
      <c r="AH171" s="3098"/>
      <c r="AI171" s="3095"/>
      <c r="AJ171" s="3097"/>
      <c r="AK171" s="3090"/>
      <c r="AL171" s="1116"/>
      <c r="AM171" s="3099"/>
      <c r="AN171" s="3140"/>
      <c r="AO171" s="3090"/>
      <c r="AP171" s="1116"/>
      <c r="AQ171" s="3091"/>
      <c r="AR171" s="3140"/>
      <c r="AS171" s="3090"/>
      <c r="AT171" s="3140"/>
      <c r="AU171" s="3091"/>
      <c r="AV171" s="3140"/>
      <c r="AW171" s="3152"/>
      <c r="AX171" s="2642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>
      <c r="A172" s="8039"/>
      <c r="B172" s="1223" t="s">
        <v>1950</v>
      </c>
      <c r="C172" s="1167">
        <f t="shared" si="430"/>
        <v>0</v>
      </c>
      <c r="D172" s="2503">
        <f t="shared" si="430"/>
        <v>0</v>
      </c>
      <c r="E172" s="1145"/>
      <c r="F172" s="1447"/>
      <c r="G172" s="1145"/>
      <c r="H172" s="1447"/>
      <c r="I172" s="1145"/>
      <c r="J172" s="1447"/>
      <c r="K172" s="1145"/>
      <c r="L172" s="1447"/>
      <c r="M172" s="1145"/>
      <c r="N172" s="1447"/>
      <c r="O172" s="1128"/>
      <c r="P172" s="1144"/>
      <c r="Q172" s="1128"/>
      <c r="R172" s="1144"/>
      <c r="S172" s="1128"/>
      <c r="T172" s="1144"/>
      <c r="U172" s="1128"/>
      <c r="V172" s="1144"/>
      <c r="W172" s="1128"/>
      <c r="X172" s="1144"/>
      <c r="Y172" s="1128"/>
      <c r="Z172" s="1144"/>
      <c r="AA172" s="1128"/>
      <c r="AB172" s="1144"/>
      <c r="AC172" s="1128"/>
      <c r="AD172" s="1144"/>
      <c r="AE172" s="1128"/>
      <c r="AF172" s="1144"/>
      <c r="AG172" s="1128"/>
      <c r="AH172" s="1144"/>
      <c r="AI172" s="1145"/>
      <c r="AJ172" s="1448"/>
      <c r="AK172" s="1143"/>
      <c r="AL172" s="1129"/>
      <c r="AM172" s="1128"/>
      <c r="AN172" s="1407"/>
      <c r="AO172" s="1143"/>
      <c r="AP172" s="1129"/>
      <c r="AQ172" s="1131"/>
      <c r="AR172" s="1407"/>
      <c r="AS172" s="1143"/>
      <c r="AT172" s="1407"/>
      <c r="AU172" s="1131"/>
      <c r="AV172" s="1407"/>
      <c r="AW172" s="3153"/>
      <c r="AX172" s="1455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>
      <c r="A173" s="8547" t="s">
        <v>1929</v>
      </c>
      <c r="B173" s="8548"/>
      <c r="C173" s="1917">
        <f t="shared" ref="C173:D175" si="439">+E173+G173+I173+K173+M173+O173+Q173+S173+U173+W173+Y173+AA173+AC173+AE173+AG173+AI173</f>
        <v>0</v>
      </c>
      <c r="D173" s="750">
        <f t="shared" si="439"/>
        <v>0</v>
      </c>
      <c r="E173" s="1962"/>
      <c r="F173" s="740"/>
      <c r="G173" s="1962"/>
      <c r="H173" s="740"/>
      <c r="I173" s="1962"/>
      <c r="J173" s="740"/>
      <c r="K173" s="1962"/>
      <c r="L173" s="740"/>
      <c r="M173" s="631"/>
      <c r="N173" s="141"/>
      <c r="O173" s="631"/>
      <c r="P173" s="141"/>
      <c r="Q173" s="631"/>
      <c r="R173" s="141"/>
      <c r="S173" s="631"/>
      <c r="T173" s="141"/>
      <c r="U173" s="631"/>
      <c r="V173" s="141"/>
      <c r="W173" s="631"/>
      <c r="X173" s="141"/>
      <c r="Y173" s="631"/>
      <c r="Z173" s="141"/>
      <c r="AA173" s="631"/>
      <c r="AB173" s="141"/>
      <c r="AC173" s="631"/>
      <c r="AD173" s="3154"/>
      <c r="AE173" s="631"/>
      <c r="AF173" s="3154"/>
      <c r="AG173" s="3114"/>
      <c r="AH173" s="3117"/>
      <c r="AI173" s="631"/>
      <c r="AJ173" s="141"/>
      <c r="AK173" s="1963"/>
      <c r="AL173" s="1113"/>
      <c r="AM173" s="1962"/>
      <c r="AN173" s="1449"/>
      <c r="AO173" s="1963"/>
      <c r="AP173" s="1113"/>
      <c r="AQ173" s="1443"/>
      <c r="AR173" s="1449"/>
      <c r="AS173" s="1963"/>
      <c r="AT173" s="1449"/>
      <c r="AU173" s="1963"/>
      <c r="AV173" s="1113"/>
      <c r="AW173" s="1963"/>
      <c r="AX173" s="1113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>
      <c r="A174" s="8543" t="s">
        <v>1965</v>
      </c>
      <c r="B174" s="8544"/>
      <c r="C174" s="3094">
        <f t="shared" si="439"/>
        <v>0</v>
      </c>
      <c r="D174" s="3141">
        <f t="shared" si="439"/>
        <v>0</v>
      </c>
      <c r="E174" s="3099"/>
      <c r="F174" s="3098"/>
      <c r="G174" s="3099"/>
      <c r="H174" s="3098"/>
      <c r="I174" s="3099"/>
      <c r="J174" s="3098"/>
      <c r="K174" s="3099"/>
      <c r="L174" s="3098"/>
      <c r="M174" s="3099"/>
      <c r="N174" s="3098"/>
      <c r="O174" s="1189"/>
      <c r="P174" s="1138"/>
      <c r="Q174" s="1189"/>
      <c r="R174" s="1138"/>
      <c r="S174" s="1189"/>
      <c r="T174" s="1138"/>
      <c r="U174" s="1189"/>
      <c r="V174" s="1138"/>
      <c r="W174" s="1189"/>
      <c r="X174" s="1138"/>
      <c r="Y174" s="1189"/>
      <c r="Z174" s="1138"/>
      <c r="AA174" s="1189"/>
      <c r="AB174" s="1138"/>
      <c r="AC174" s="1189"/>
      <c r="AD174" s="1192"/>
      <c r="AE174" s="1189"/>
      <c r="AF174" s="1192"/>
      <c r="AG174" s="1189"/>
      <c r="AH174" s="1190"/>
      <c r="AI174" s="1189"/>
      <c r="AJ174" s="1138"/>
      <c r="AK174" s="1137"/>
      <c r="AL174" s="1139"/>
      <c r="AM174" s="1189"/>
      <c r="AN174" s="2680"/>
      <c r="AO174" s="1137"/>
      <c r="AP174" s="1139"/>
      <c r="AQ174" s="1191"/>
      <c r="AR174" s="2680"/>
      <c r="AS174" s="1137"/>
      <c r="AT174" s="2680"/>
      <c r="AU174" s="1137"/>
      <c r="AV174" s="1139"/>
      <c r="AW174" s="1137"/>
      <c r="AX174" s="1139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>
      <c r="A175" s="8543" t="s">
        <v>1931</v>
      </c>
      <c r="B175" s="8544"/>
      <c r="C175" s="3094">
        <f t="shared" si="439"/>
        <v>0</v>
      </c>
      <c r="D175" s="3141">
        <f>+F175+H175+J175+L175+N175+P175+R175+T175+V175+X175+Z175+AB175+AD175+AF175+AH175+AJ175</f>
        <v>0</v>
      </c>
      <c r="E175" s="3099"/>
      <c r="F175" s="3098"/>
      <c r="G175" s="3099"/>
      <c r="H175" s="3098"/>
      <c r="I175" s="3099"/>
      <c r="J175" s="3098"/>
      <c r="K175" s="3099"/>
      <c r="L175" s="3098"/>
      <c r="M175" s="3099"/>
      <c r="N175" s="3098"/>
      <c r="O175" s="1189"/>
      <c r="P175" s="1138"/>
      <c r="Q175" s="1189"/>
      <c r="R175" s="1138"/>
      <c r="S175" s="1189"/>
      <c r="T175" s="1138"/>
      <c r="U175" s="1189"/>
      <c r="V175" s="1138"/>
      <c r="W175" s="1189"/>
      <c r="X175" s="1138"/>
      <c r="Y175" s="1189"/>
      <c r="Z175" s="1138"/>
      <c r="AA175" s="1189"/>
      <c r="AB175" s="1138"/>
      <c r="AC175" s="1189"/>
      <c r="AD175" s="1192"/>
      <c r="AE175" s="1189"/>
      <c r="AF175" s="1192"/>
      <c r="AG175" s="1189"/>
      <c r="AH175" s="1190"/>
      <c r="AI175" s="1189"/>
      <c r="AJ175" s="1138"/>
      <c r="AK175" s="1137"/>
      <c r="AL175" s="1139"/>
      <c r="AM175" s="1189"/>
      <c r="AN175" s="2680"/>
      <c r="AO175" s="1137"/>
      <c r="AP175" s="1139"/>
      <c r="AQ175" s="1191"/>
      <c r="AR175" s="2680"/>
      <c r="AS175" s="1137"/>
      <c r="AT175" s="2680"/>
      <c r="AU175" s="1137"/>
      <c r="AV175" s="1139"/>
      <c r="AW175" s="1137"/>
      <c r="AX175" s="1139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>
      <c r="A176" s="8543" t="s">
        <v>1966</v>
      </c>
      <c r="B176" s="8544"/>
      <c r="C176" s="3094">
        <f t="shared" ref="C176:D178" si="444">+O176+Q176+S176+U176+W176+Y176+AA176+AC176+AE176+AG176+AI176</f>
        <v>0</v>
      </c>
      <c r="D176" s="1240">
        <f t="shared" si="444"/>
        <v>0</v>
      </c>
      <c r="E176" s="3095"/>
      <c r="F176" s="3096"/>
      <c r="G176" s="3095"/>
      <c r="H176" s="3096"/>
      <c r="I176" s="3095"/>
      <c r="J176" s="3096"/>
      <c r="K176" s="3095"/>
      <c r="L176" s="3096"/>
      <c r="M176" s="3095"/>
      <c r="N176" s="3096"/>
      <c r="O176" s="1189"/>
      <c r="P176" s="1138"/>
      <c r="Q176" s="1189"/>
      <c r="R176" s="1138"/>
      <c r="S176" s="1189"/>
      <c r="T176" s="1138"/>
      <c r="U176" s="1189"/>
      <c r="V176" s="1138"/>
      <c r="W176" s="1189"/>
      <c r="X176" s="1138"/>
      <c r="Y176" s="1189"/>
      <c r="Z176" s="1138"/>
      <c r="AA176" s="1189"/>
      <c r="AB176" s="1138"/>
      <c r="AC176" s="1189"/>
      <c r="AD176" s="1192"/>
      <c r="AE176" s="1189"/>
      <c r="AF176" s="1192"/>
      <c r="AG176" s="1189"/>
      <c r="AH176" s="1190"/>
      <c r="AI176" s="1189"/>
      <c r="AJ176" s="1138"/>
      <c r="AK176" s="1137"/>
      <c r="AL176" s="1139"/>
      <c r="AM176" s="1189"/>
      <c r="AN176" s="2680"/>
      <c r="AO176" s="1137"/>
      <c r="AP176" s="1139"/>
      <c r="AQ176" s="1191"/>
      <c r="AR176" s="2680"/>
      <c r="AS176" s="1137"/>
      <c r="AT176" s="2680"/>
      <c r="AU176" s="1137"/>
      <c r="AV176" s="1139"/>
      <c r="AW176" s="1137"/>
      <c r="AX176" s="1139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>
      <c r="A177" s="8543" t="s">
        <v>1967</v>
      </c>
      <c r="B177" s="8544"/>
      <c r="C177" s="3094">
        <f t="shared" si="444"/>
        <v>0</v>
      </c>
      <c r="D177" s="1240">
        <f t="shared" si="444"/>
        <v>0</v>
      </c>
      <c r="E177" s="3095"/>
      <c r="F177" s="3096"/>
      <c r="G177" s="3095"/>
      <c r="H177" s="3096"/>
      <c r="I177" s="3095"/>
      <c r="J177" s="3096"/>
      <c r="K177" s="3095"/>
      <c r="L177" s="3096"/>
      <c r="M177" s="3095"/>
      <c r="N177" s="3096"/>
      <c r="O177" s="1189"/>
      <c r="P177" s="1138"/>
      <c r="Q177" s="1189"/>
      <c r="R177" s="1138"/>
      <c r="S177" s="1189"/>
      <c r="T177" s="1138"/>
      <c r="U177" s="1189"/>
      <c r="V177" s="1138"/>
      <c r="W177" s="1189"/>
      <c r="X177" s="1138"/>
      <c r="Y177" s="1189"/>
      <c r="Z177" s="1138"/>
      <c r="AA177" s="1189"/>
      <c r="AB177" s="1138"/>
      <c r="AC177" s="1189"/>
      <c r="AD177" s="1192"/>
      <c r="AE177" s="1189"/>
      <c r="AF177" s="1192"/>
      <c r="AG177" s="3099"/>
      <c r="AH177" s="1139"/>
      <c r="AI177" s="3099"/>
      <c r="AJ177" s="1191"/>
      <c r="AK177" s="1137"/>
      <c r="AL177" s="1139"/>
      <c r="AM177" s="1189"/>
      <c r="AN177" s="2680"/>
      <c r="AO177" s="1137"/>
      <c r="AP177" s="1139"/>
      <c r="AQ177" s="1191"/>
      <c r="AR177" s="2680"/>
      <c r="AS177" s="1137"/>
      <c r="AT177" s="2680"/>
      <c r="AU177" s="1137"/>
      <c r="AV177" s="1139"/>
      <c r="AW177" s="1137"/>
      <c r="AX177" s="1139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>
      <c r="A178" s="8543" t="s">
        <v>1968</v>
      </c>
      <c r="B178" s="8544"/>
      <c r="C178" s="3094">
        <f t="shared" si="444"/>
        <v>0</v>
      </c>
      <c r="D178" s="1240">
        <f t="shared" si="444"/>
        <v>0</v>
      </c>
      <c r="E178" s="3095"/>
      <c r="F178" s="3096"/>
      <c r="G178" s="3095"/>
      <c r="H178" s="3096"/>
      <c r="I178" s="3095"/>
      <c r="J178" s="3096"/>
      <c r="K178" s="3095"/>
      <c r="L178" s="3096"/>
      <c r="M178" s="3095"/>
      <c r="N178" s="3096"/>
      <c r="O178" s="1189"/>
      <c r="P178" s="1138"/>
      <c r="Q178" s="1189"/>
      <c r="R178" s="1138"/>
      <c r="S178" s="1189"/>
      <c r="T178" s="1138"/>
      <c r="U178" s="1189"/>
      <c r="V178" s="1138"/>
      <c r="W178" s="1189"/>
      <c r="X178" s="1138"/>
      <c r="Y178" s="1189"/>
      <c r="Z178" s="1138"/>
      <c r="AA178" s="1189"/>
      <c r="AB178" s="1138"/>
      <c r="AC178" s="1189"/>
      <c r="AD178" s="1192"/>
      <c r="AE178" s="1189"/>
      <c r="AF178" s="1192"/>
      <c r="AG178" s="1189"/>
      <c r="AH178" s="1190"/>
      <c r="AI178" s="1189"/>
      <c r="AJ178" s="1138"/>
      <c r="AK178" s="1137"/>
      <c r="AL178" s="1139"/>
      <c r="AM178" s="1189"/>
      <c r="AN178" s="2680"/>
      <c r="AO178" s="1137"/>
      <c r="AP178" s="1139"/>
      <c r="AQ178" s="1191"/>
      <c r="AR178" s="2680"/>
      <c r="AS178" s="1137"/>
      <c r="AT178" s="2680"/>
      <c r="AU178" s="1137"/>
      <c r="AV178" s="1139"/>
      <c r="AW178" s="1137"/>
      <c r="AX178" s="1139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>
      <c r="A179" s="8543" t="s">
        <v>1969</v>
      </c>
      <c r="B179" s="8544"/>
      <c r="C179" s="3094">
        <f t="shared" ref="C179:D183" si="445">+E179+G179+I179+K179+M179+O179+Q179+S179+U179+W179+Y179+AA179+AC179+AE179+AG179+AI179</f>
        <v>0</v>
      </c>
      <c r="D179" s="1240">
        <f t="shared" si="445"/>
        <v>0</v>
      </c>
      <c r="E179" s="1189"/>
      <c r="F179" s="1138"/>
      <c r="G179" s="1189"/>
      <c r="H179" s="1138"/>
      <c r="I179" s="1189"/>
      <c r="J179" s="1138"/>
      <c r="K179" s="1189"/>
      <c r="L179" s="1138"/>
      <c r="M179" s="1189"/>
      <c r="N179" s="1138"/>
      <c r="O179" s="1189"/>
      <c r="P179" s="1138"/>
      <c r="Q179" s="1189"/>
      <c r="R179" s="1138"/>
      <c r="S179" s="1189"/>
      <c r="T179" s="1138"/>
      <c r="U179" s="1189"/>
      <c r="V179" s="1138"/>
      <c r="W179" s="1189"/>
      <c r="X179" s="1138"/>
      <c r="Y179" s="1189"/>
      <c r="Z179" s="1138"/>
      <c r="AA179" s="1189"/>
      <c r="AB179" s="1138"/>
      <c r="AC179" s="1189"/>
      <c r="AD179" s="1192"/>
      <c r="AE179" s="1189"/>
      <c r="AF179" s="1192"/>
      <c r="AG179" s="1189"/>
      <c r="AH179" s="1190"/>
      <c r="AI179" s="1189"/>
      <c r="AJ179" s="1138"/>
      <c r="AK179" s="1137"/>
      <c r="AL179" s="1139"/>
      <c r="AM179" s="1189"/>
      <c r="AN179" s="2680"/>
      <c r="AO179" s="1137"/>
      <c r="AP179" s="1139"/>
      <c r="AQ179" s="1191"/>
      <c r="AR179" s="2680"/>
      <c r="AS179" s="1137"/>
      <c r="AT179" s="2680"/>
      <c r="AU179" s="1137"/>
      <c r="AV179" s="1139"/>
      <c r="AW179" s="1137"/>
      <c r="AX179" s="1139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>
      <c r="A180" s="8543" t="s">
        <v>1970</v>
      </c>
      <c r="B180" s="8544"/>
      <c r="C180" s="3094">
        <f t="shared" si="445"/>
        <v>0</v>
      </c>
      <c r="D180" s="1240">
        <f t="shared" si="445"/>
        <v>0</v>
      </c>
      <c r="E180" s="1189"/>
      <c r="F180" s="1138"/>
      <c r="G180" s="1189"/>
      <c r="H180" s="1138"/>
      <c r="I180" s="1189"/>
      <c r="J180" s="1138"/>
      <c r="K180" s="1189"/>
      <c r="L180" s="1138"/>
      <c r="M180" s="1189"/>
      <c r="N180" s="1138"/>
      <c r="O180" s="1189"/>
      <c r="P180" s="1138"/>
      <c r="Q180" s="1189"/>
      <c r="R180" s="1138"/>
      <c r="S180" s="1189"/>
      <c r="T180" s="1138"/>
      <c r="U180" s="1189"/>
      <c r="V180" s="1138"/>
      <c r="W180" s="1189"/>
      <c r="X180" s="1138"/>
      <c r="Y180" s="1189"/>
      <c r="Z180" s="1138"/>
      <c r="AA180" s="1189"/>
      <c r="AB180" s="1138"/>
      <c r="AC180" s="1189"/>
      <c r="AD180" s="1192"/>
      <c r="AE180" s="1189"/>
      <c r="AF180" s="1192"/>
      <c r="AG180" s="1189"/>
      <c r="AH180" s="1190"/>
      <c r="AI180" s="1189"/>
      <c r="AJ180" s="1138"/>
      <c r="AK180" s="1137"/>
      <c r="AL180" s="1139"/>
      <c r="AM180" s="1189"/>
      <c r="AN180" s="2680"/>
      <c r="AO180" s="1137"/>
      <c r="AP180" s="1139"/>
      <c r="AQ180" s="1191"/>
      <c r="AR180" s="2680"/>
      <c r="AS180" s="1137"/>
      <c r="AT180" s="2680"/>
      <c r="AU180" s="1137"/>
      <c r="AV180" s="1139"/>
      <c r="AW180" s="1137"/>
      <c r="AX180" s="1139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>
      <c r="A181" s="8543" t="s">
        <v>1971</v>
      </c>
      <c r="B181" s="8544"/>
      <c r="C181" s="3094">
        <f t="shared" si="445"/>
        <v>0</v>
      </c>
      <c r="D181" s="1240">
        <f t="shared" si="445"/>
        <v>0</v>
      </c>
      <c r="E181" s="1189"/>
      <c r="F181" s="1138"/>
      <c r="G181" s="1189"/>
      <c r="H181" s="1138"/>
      <c r="I181" s="1189"/>
      <c r="J181" s="1138"/>
      <c r="K181" s="1189"/>
      <c r="L181" s="1138"/>
      <c r="M181" s="1189"/>
      <c r="N181" s="1138"/>
      <c r="O181" s="1189"/>
      <c r="P181" s="1138"/>
      <c r="Q181" s="1189"/>
      <c r="R181" s="1138"/>
      <c r="S181" s="1189"/>
      <c r="T181" s="1138"/>
      <c r="U181" s="1189"/>
      <c r="V181" s="1138"/>
      <c r="W181" s="1189"/>
      <c r="X181" s="1138"/>
      <c r="Y181" s="1189"/>
      <c r="Z181" s="1138"/>
      <c r="AA181" s="1189"/>
      <c r="AB181" s="1138"/>
      <c r="AC181" s="1189"/>
      <c r="AD181" s="1192"/>
      <c r="AE181" s="1189"/>
      <c r="AF181" s="1192"/>
      <c r="AG181" s="1189"/>
      <c r="AH181" s="1190"/>
      <c r="AI181" s="1189"/>
      <c r="AJ181" s="1138"/>
      <c r="AK181" s="1137"/>
      <c r="AL181" s="1139"/>
      <c r="AM181" s="1189"/>
      <c r="AN181" s="2680"/>
      <c r="AO181" s="1137"/>
      <c r="AP181" s="1139"/>
      <c r="AQ181" s="1191"/>
      <c r="AR181" s="2680"/>
      <c r="AS181" s="1137"/>
      <c r="AT181" s="2680"/>
      <c r="AU181" s="1137"/>
      <c r="AV181" s="1139"/>
      <c r="AW181" s="1137"/>
      <c r="AX181" s="1139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>
      <c r="A182" s="8543" t="s">
        <v>1972</v>
      </c>
      <c r="B182" s="8544"/>
      <c r="C182" s="3094">
        <f t="shared" si="445"/>
        <v>0</v>
      </c>
      <c r="D182" s="1240">
        <f t="shared" si="445"/>
        <v>0</v>
      </c>
      <c r="E182" s="1189"/>
      <c r="F182" s="1138"/>
      <c r="G182" s="1189"/>
      <c r="H182" s="1138"/>
      <c r="I182" s="1189"/>
      <c r="J182" s="1138"/>
      <c r="K182" s="1189"/>
      <c r="L182" s="1138"/>
      <c r="M182" s="1189"/>
      <c r="N182" s="1138"/>
      <c r="O182" s="1189"/>
      <c r="P182" s="1138"/>
      <c r="Q182" s="1189"/>
      <c r="R182" s="1138"/>
      <c r="S182" s="1189"/>
      <c r="T182" s="1138"/>
      <c r="U182" s="1189"/>
      <c r="V182" s="1138"/>
      <c r="W182" s="1189"/>
      <c r="X182" s="1138"/>
      <c r="Y182" s="1189"/>
      <c r="Z182" s="1138"/>
      <c r="AA182" s="1189"/>
      <c r="AB182" s="1138"/>
      <c r="AC182" s="1189"/>
      <c r="AD182" s="1192"/>
      <c r="AE182" s="1189"/>
      <c r="AF182" s="1192"/>
      <c r="AG182" s="1189"/>
      <c r="AH182" s="1190"/>
      <c r="AI182" s="1189"/>
      <c r="AJ182" s="1138"/>
      <c r="AK182" s="1137"/>
      <c r="AL182" s="1139"/>
      <c r="AM182" s="1189"/>
      <c r="AN182" s="2680"/>
      <c r="AO182" s="1137"/>
      <c r="AP182" s="1139"/>
      <c r="AQ182" s="1191"/>
      <c r="AR182" s="2680"/>
      <c r="AS182" s="1137"/>
      <c r="AT182" s="2680"/>
      <c r="AU182" s="1137"/>
      <c r="AV182" s="1139"/>
      <c r="AW182" s="1137"/>
      <c r="AX182" s="1139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>
      <c r="A183" s="8549" t="s">
        <v>1973</v>
      </c>
      <c r="B183" s="8550"/>
      <c r="C183" s="1167">
        <f t="shared" si="445"/>
        <v>0</v>
      </c>
      <c r="D183" s="2503">
        <f t="shared" si="445"/>
        <v>0</v>
      </c>
      <c r="E183" s="1128"/>
      <c r="F183" s="1144"/>
      <c r="G183" s="1128"/>
      <c r="H183" s="1144"/>
      <c r="I183" s="1128"/>
      <c r="J183" s="1144"/>
      <c r="K183" s="1128"/>
      <c r="L183" s="1144"/>
      <c r="M183" s="1128"/>
      <c r="N183" s="1130"/>
      <c r="O183" s="1128"/>
      <c r="P183" s="1144"/>
      <c r="Q183" s="1128"/>
      <c r="R183" s="1144"/>
      <c r="S183" s="1128"/>
      <c r="T183" s="1144"/>
      <c r="U183" s="1128"/>
      <c r="V183" s="1144"/>
      <c r="W183" s="1128"/>
      <c r="X183" s="1144"/>
      <c r="Y183" s="1128"/>
      <c r="Z183" s="1144"/>
      <c r="AA183" s="1128"/>
      <c r="AB183" s="1144"/>
      <c r="AC183" s="1128"/>
      <c r="AD183" s="1132"/>
      <c r="AE183" s="1128"/>
      <c r="AF183" s="1132"/>
      <c r="AG183" s="1128"/>
      <c r="AH183" s="1130"/>
      <c r="AI183" s="1128"/>
      <c r="AJ183" s="1144"/>
      <c r="AK183" s="1143"/>
      <c r="AL183" s="1129"/>
      <c r="AM183" s="1128"/>
      <c r="AN183" s="1407"/>
      <c r="AO183" s="1143"/>
      <c r="AP183" s="1129"/>
      <c r="AQ183" s="1131"/>
      <c r="AR183" s="1407"/>
      <c r="AS183" s="1143"/>
      <c r="AT183" s="1407"/>
      <c r="AU183" s="1143"/>
      <c r="AV183" s="1129"/>
      <c r="AW183" s="1143"/>
      <c r="AX183" s="1129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>
      <c r="A184" s="8519" t="s">
        <v>1974</v>
      </c>
      <c r="B184" s="8519"/>
      <c r="C184" s="8519"/>
      <c r="D184" s="8519"/>
      <c r="E184" s="8519"/>
      <c r="F184" s="8519"/>
      <c r="G184" s="8519"/>
      <c r="H184" s="8519"/>
      <c r="I184" s="3155"/>
      <c r="J184" s="3155"/>
      <c r="K184" s="3155"/>
      <c r="L184" s="3155"/>
      <c r="M184" s="3155"/>
      <c r="N184" s="3155"/>
      <c r="O184" s="3155"/>
      <c r="P184" s="3155"/>
      <c r="Q184" s="3155"/>
      <c r="R184" s="3155"/>
      <c r="S184" s="3155"/>
      <c r="T184" s="3155"/>
      <c r="U184" s="3155"/>
      <c r="V184" s="3155"/>
      <c r="W184" s="3155"/>
      <c r="X184" s="3155"/>
      <c r="Y184" s="3155"/>
      <c r="Z184" s="3155"/>
      <c r="AA184" s="3155"/>
      <c r="AB184" s="3155"/>
      <c r="AC184" s="3155"/>
      <c r="AD184" s="3155"/>
      <c r="AE184" s="3155"/>
      <c r="AF184" s="3155"/>
      <c r="AG184" s="3155"/>
      <c r="AH184" s="3155"/>
      <c r="AI184" s="3155"/>
      <c r="AJ184" s="3155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>
      <c r="A185" s="8324" t="s">
        <v>1940</v>
      </c>
      <c r="B185" s="8520"/>
      <c r="C185" s="8515" t="s">
        <v>77</v>
      </c>
      <c r="D185" s="8502"/>
      <c r="E185" s="8503" t="s">
        <v>29</v>
      </c>
      <c r="F185" s="8504"/>
      <c r="G185" s="8504"/>
      <c r="H185" s="8504"/>
      <c r="I185" s="8504"/>
      <c r="J185" s="8504"/>
      <c r="K185" s="8504"/>
      <c r="L185" s="8504"/>
      <c r="M185" s="8504"/>
      <c r="N185" s="8504"/>
      <c r="O185" s="8504"/>
      <c r="P185" s="8504"/>
      <c r="Q185" s="8504"/>
      <c r="R185" s="8504"/>
      <c r="S185" s="8504"/>
      <c r="T185" s="8504"/>
      <c r="U185" s="8504"/>
      <c r="V185" s="8504"/>
      <c r="W185" s="8504"/>
      <c r="X185" s="8504"/>
      <c r="Y185" s="8504"/>
      <c r="Z185" s="8504"/>
      <c r="AA185" s="8504"/>
      <c r="AB185" s="8504"/>
      <c r="AC185" s="8504"/>
      <c r="AD185" s="8504"/>
      <c r="AE185" s="8504"/>
      <c r="AF185" s="8504"/>
      <c r="AG185" s="8504"/>
      <c r="AH185" s="8504"/>
      <c r="AI185" s="8504"/>
      <c r="AJ185" s="8505"/>
      <c r="AK185" s="8438" t="s">
        <v>1954</v>
      </c>
      <c r="AL185" s="8438"/>
      <c r="AM185" s="8438"/>
      <c r="AN185" s="8533"/>
      <c r="AO185" s="8534" t="s">
        <v>462</v>
      </c>
      <c r="AP185" s="8438"/>
      <c r="AQ185" s="8438"/>
      <c r="AR185" s="8533"/>
      <c r="AS185" s="8508" t="s">
        <v>327</v>
      </c>
      <c r="AT185" s="8509"/>
      <c r="AU185" s="8508" t="s">
        <v>37</v>
      </c>
      <c r="AV185" s="8509"/>
      <c r="AW185" s="8535" t="s">
        <v>1955</v>
      </c>
      <c r="AX185" s="8520"/>
    </row>
    <row r="186" spans="1:130">
      <c r="A186" s="7700"/>
      <c r="B186" s="7653"/>
      <c r="C186" s="7983"/>
      <c r="D186" s="8076"/>
      <c r="E186" s="8512" t="s">
        <v>1956</v>
      </c>
      <c r="F186" s="8506"/>
      <c r="G186" s="8512" t="s">
        <v>1911</v>
      </c>
      <c r="H186" s="8506"/>
      <c r="I186" s="8512" t="s">
        <v>949</v>
      </c>
      <c r="J186" s="8506"/>
      <c r="K186" s="8503" t="s">
        <v>331</v>
      </c>
      <c r="L186" s="8521"/>
      <c r="M186" s="8503" t="s">
        <v>94</v>
      </c>
      <c r="N186" s="8521"/>
      <c r="O186" s="8503" t="s">
        <v>44</v>
      </c>
      <c r="P186" s="8521"/>
      <c r="Q186" s="8503" t="s">
        <v>45</v>
      </c>
      <c r="R186" s="8521"/>
      <c r="S186" s="8503" t="s">
        <v>46</v>
      </c>
      <c r="T186" s="8521"/>
      <c r="U186" s="8503" t="s">
        <v>47</v>
      </c>
      <c r="V186" s="8521"/>
      <c r="W186" s="8503" t="s">
        <v>48</v>
      </c>
      <c r="X186" s="8521"/>
      <c r="Y186" s="8503" t="s">
        <v>49</v>
      </c>
      <c r="Z186" s="8521"/>
      <c r="AA186" s="8503" t="s">
        <v>50</v>
      </c>
      <c r="AB186" s="8521"/>
      <c r="AC186" s="8503" t="s">
        <v>51</v>
      </c>
      <c r="AD186" s="8521"/>
      <c r="AE186" s="8503" t="s">
        <v>52</v>
      </c>
      <c r="AF186" s="8521"/>
      <c r="AG186" s="8503" t="s">
        <v>53</v>
      </c>
      <c r="AH186" s="8521"/>
      <c r="AI186" s="8503" t="s">
        <v>1957</v>
      </c>
      <c r="AJ186" s="8505"/>
      <c r="AK186" s="8538" t="s">
        <v>58</v>
      </c>
      <c r="AL186" s="8539"/>
      <c r="AM186" s="8536" t="s">
        <v>59</v>
      </c>
      <c r="AN186" s="8537"/>
      <c r="AO186" s="8538" t="s">
        <v>468</v>
      </c>
      <c r="AP186" s="8539"/>
      <c r="AQ186" s="8540" t="s">
        <v>467</v>
      </c>
      <c r="AR186" s="8537"/>
      <c r="AS186" s="8510"/>
      <c r="AT186" s="8511"/>
      <c r="AU186" s="8510"/>
      <c r="AV186" s="8511"/>
      <c r="AW186" s="7963"/>
      <c r="AX186" s="7964"/>
    </row>
    <row r="187" spans="1:130" ht="31.5">
      <c r="A187" s="8354"/>
      <c r="B187" s="7964"/>
      <c r="C187" s="3079" t="s">
        <v>1912</v>
      </c>
      <c r="D187" s="3080" t="s">
        <v>1958</v>
      </c>
      <c r="E187" s="3079" t="s">
        <v>1912</v>
      </c>
      <c r="F187" s="3080" t="s">
        <v>1958</v>
      </c>
      <c r="G187" s="3079" t="s">
        <v>1912</v>
      </c>
      <c r="H187" s="3080" t="s">
        <v>1958</v>
      </c>
      <c r="I187" s="3079" t="s">
        <v>1912</v>
      </c>
      <c r="J187" s="3080" t="s">
        <v>1958</v>
      </c>
      <c r="K187" s="3079" t="s">
        <v>1912</v>
      </c>
      <c r="L187" s="3080" t="s">
        <v>1958</v>
      </c>
      <c r="M187" s="3079" t="s">
        <v>1912</v>
      </c>
      <c r="N187" s="3080" t="s">
        <v>1958</v>
      </c>
      <c r="O187" s="3079" t="s">
        <v>1912</v>
      </c>
      <c r="P187" s="3080" t="s">
        <v>1958</v>
      </c>
      <c r="Q187" s="3079" t="s">
        <v>1912</v>
      </c>
      <c r="R187" s="3080" t="s">
        <v>1958</v>
      </c>
      <c r="S187" s="3079" t="s">
        <v>1912</v>
      </c>
      <c r="T187" s="3080" t="s">
        <v>1958</v>
      </c>
      <c r="U187" s="3079" t="s">
        <v>1912</v>
      </c>
      <c r="V187" s="3080" t="s">
        <v>1958</v>
      </c>
      <c r="W187" s="3079" t="s">
        <v>1912</v>
      </c>
      <c r="X187" s="3080" t="s">
        <v>1958</v>
      </c>
      <c r="Y187" s="3079" t="s">
        <v>1912</v>
      </c>
      <c r="Z187" s="3080" t="s">
        <v>1958</v>
      </c>
      <c r="AA187" s="3079" t="s">
        <v>1912</v>
      </c>
      <c r="AB187" s="3080" t="s">
        <v>1958</v>
      </c>
      <c r="AC187" s="3079" t="s">
        <v>1912</v>
      </c>
      <c r="AD187" s="3080" t="s">
        <v>1958</v>
      </c>
      <c r="AE187" s="3079" t="s">
        <v>1912</v>
      </c>
      <c r="AF187" s="3080" t="s">
        <v>1958</v>
      </c>
      <c r="AG187" s="3079" t="s">
        <v>1912</v>
      </c>
      <c r="AH187" s="3080" t="s">
        <v>1958</v>
      </c>
      <c r="AI187" s="3079" t="s">
        <v>1912</v>
      </c>
      <c r="AJ187" s="3083" t="s">
        <v>1958</v>
      </c>
      <c r="AK187" s="3082" t="s">
        <v>1912</v>
      </c>
      <c r="AL187" s="3080" t="s">
        <v>1958</v>
      </c>
      <c r="AM187" s="3079" t="s">
        <v>1912</v>
      </c>
      <c r="AN187" s="3080" t="s">
        <v>1958</v>
      </c>
      <c r="AO187" s="3132" t="s">
        <v>1912</v>
      </c>
      <c r="AP187" s="3080" t="s">
        <v>1958</v>
      </c>
      <c r="AQ187" s="3079" t="s">
        <v>1912</v>
      </c>
      <c r="AR187" s="3080" t="s">
        <v>1958</v>
      </c>
      <c r="AS187" s="3132" t="s">
        <v>1912</v>
      </c>
      <c r="AT187" s="3080" t="s">
        <v>1958</v>
      </c>
      <c r="AU187" s="3132" t="s">
        <v>1912</v>
      </c>
      <c r="AV187" s="3081" t="s">
        <v>1958</v>
      </c>
      <c r="AW187" s="3132" t="s">
        <v>1912</v>
      </c>
      <c r="AX187" s="3081" t="s">
        <v>1958</v>
      </c>
    </row>
    <row r="188" spans="1:130">
      <c r="A188" s="8541" t="s">
        <v>1959</v>
      </c>
      <c r="B188" s="8542"/>
      <c r="C188" s="3085">
        <f t="shared" ref="C188:D190" si="446">+M188+O188+Q188+S188+U188+W188+Y188+AA188+AC188+AE188</f>
        <v>0</v>
      </c>
      <c r="D188" s="3133">
        <f t="shared" si="446"/>
        <v>0</v>
      </c>
      <c r="E188" s="3134"/>
      <c r="F188" s="3135"/>
      <c r="G188" s="3134"/>
      <c r="H188" s="3135"/>
      <c r="I188" s="3134"/>
      <c r="J188" s="3135"/>
      <c r="K188" s="3134"/>
      <c r="L188" s="3135"/>
      <c r="M188" s="3119"/>
      <c r="N188" s="3120"/>
      <c r="O188" s="3119"/>
      <c r="P188" s="3120"/>
      <c r="Q188" s="3119"/>
      <c r="R188" s="3120"/>
      <c r="S188" s="3119"/>
      <c r="T188" s="3120"/>
      <c r="U188" s="3119"/>
      <c r="V188" s="3120"/>
      <c r="W188" s="3119"/>
      <c r="X188" s="3120"/>
      <c r="Y188" s="3119"/>
      <c r="Z188" s="3120"/>
      <c r="AA188" s="3119"/>
      <c r="AB188" s="3120"/>
      <c r="AC188" s="3119"/>
      <c r="AD188" s="3120"/>
      <c r="AE188" s="3119"/>
      <c r="AF188" s="3120"/>
      <c r="AG188" s="3134"/>
      <c r="AH188" s="3136"/>
      <c r="AI188" s="3134"/>
      <c r="AJ188" s="3137"/>
      <c r="AK188" s="3138"/>
      <c r="AL188" s="3139"/>
      <c r="AM188" s="1962"/>
      <c r="AN188" s="1449"/>
      <c r="AO188" s="3090"/>
      <c r="AP188" s="1116"/>
      <c r="AQ188" s="3091"/>
      <c r="AR188" s="3140"/>
      <c r="AS188" s="3090"/>
      <c r="AT188" s="3140"/>
      <c r="AU188" s="3090"/>
      <c r="AV188" s="1116"/>
      <c r="AW188" s="3090"/>
      <c r="AX188" s="1116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>
      <c r="A189" s="8543" t="s">
        <v>1960</v>
      </c>
      <c r="B189" s="8544"/>
      <c r="C189" s="3094">
        <f t="shared" si="446"/>
        <v>0</v>
      </c>
      <c r="D189" s="750">
        <f t="shared" si="446"/>
        <v>0</v>
      </c>
      <c r="E189" s="3095"/>
      <c r="F189" s="3096"/>
      <c r="G189" s="3095"/>
      <c r="H189" s="3096"/>
      <c r="I189" s="3095"/>
      <c r="J189" s="3096"/>
      <c r="K189" s="3095"/>
      <c r="L189" s="3096"/>
      <c r="M189" s="1962"/>
      <c r="N189" s="740"/>
      <c r="O189" s="1962"/>
      <c r="P189" s="740"/>
      <c r="Q189" s="1962"/>
      <c r="R189" s="740"/>
      <c r="S189" s="1962"/>
      <c r="T189" s="740"/>
      <c r="U189" s="1962"/>
      <c r="V189" s="740"/>
      <c r="W189" s="1962"/>
      <c r="X189" s="740"/>
      <c r="Y189" s="1962"/>
      <c r="Z189" s="740"/>
      <c r="AA189" s="1962"/>
      <c r="AB189" s="740"/>
      <c r="AC189" s="1962"/>
      <c r="AD189" s="740"/>
      <c r="AE189" s="1962"/>
      <c r="AF189" s="740"/>
      <c r="AG189" s="3095"/>
      <c r="AH189" s="3097"/>
      <c r="AI189" s="3095"/>
      <c r="AJ189" s="3105"/>
      <c r="AK189" s="3088"/>
      <c r="AL189" s="2642"/>
      <c r="AM189" s="3099"/>
      <c r="AN189" s="3140"/>
      <c r="AO189" s="3090"/>
      <c r="AP189" s="1116"/>
      <c r="AQ189" s="3091"/>
      <c r="AR189" s="3140"/>
      <c r="AS189" s="3090"/>
      <c r="AT189" s="3140"/>
      <c r="AU189" s="3090"/>
      <c r="AV189" s="1116"/>
      <c r="AW189" s="3090"/>
      <c r="AX189" s="1116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>
      <c r="A190" s="8543" t="s">
        <v>1961</v>
      </c>
      <c r="B190" s="8544"/>
      <c r="C190" s="3094">
        <f t="shared" si="446"/>
        <v>0</v>
      </c>
      <c r="D190" s="750">
        <f t="shared" si="446"/>
        <v>0</v>
      </c>
      <c r="E190" s="3095"/>
      <c r="F190" s="3096"/>
      <c r="G190" s="3095"/>
      <c r="H190" s="3096"/>
      <c r="I190" s="3095"/>
      <c r="J190" s="3096"/>
      <c r="K190" s="3095"/>
      <c r="L190" s="3096"/>
      <c r="M190" s="3099"/>
      <c r="N190" s="3098"/>
      <c r="O190" s="3099"/>
      <c r="P190" s="3098"/>
      <c r="Q190" s="3099"/>
      <c r="R190" s="3098"/>
      <c r="S190" s="3099"/>
      <c r="T190" s="3098"/>
      <c r="U190" s="3099"/>
      <c r="V190" s="3098"/>
      <c r="W190" s="3099"/>
      <c r="X190" s="3098"/>
      <c r="Y190" s="3099"/>
      <c r="Z190" s="3098"/>
      <c r="AA190" s="3099"/>
      <c r="AB190" s="3098"/>
      <c r="AC190" s="3099"/>
      <c r="AD190" s="3098"/>
      <c r="AE190" s="3099"/>
      <c r="AF190" s="3098"/>
      <c r="AG190" s="3095"/>
      <c r="AH190" s="3097"/>
      <c r="AI190" s="3095"/>
      <c r="AJ190" s="3105"/>
      <c r="AK190" s="3088"/>
      <c r="AL190" s="2642"/>
      <c r="AM190" s="3099"/>
      <c r="AN190" s="3140"/>
      <c r="AO190" s="3090"/>
      <c r="AP190" s="1116"/>
      <c r="AQ190" s="3091"/>
      <c r="AR190" s="3140"/>
      <c r="AS190" s="3090"/>
      <c r="AT190" s="3140"/>
      <c r="AU190" s="3090"/>
      <c r="AV190" s="1116"/>
      <c r="AW190" s="3090"/>
      <c r="AX190" s="1116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>
      <c r="A191" s="8543" t="s">
        <v>1924</v>
      </c>
      <c r="B191" s="8544"/>
      <c r="C191" s="3094">
        <f>+O191+Q191+S191+U191+W191+Y191+AA191+AC191+AE191+AG191+AI191</f>
        <v>0</v>
      </c>
      <c r="D191" s="3141">
        <f>+P191+R191+T191+V191+X191+Z191+AB191+AD191+AF191+AH191+AJ191</f>
        <v>0</v>
      </c>
      <c r="E191" s="3095"/>
      <c r="F191" s="3096"/>
      <c r="G191" s="3095"/>
      <c r="H191" s="3096"/>
      <c r="I191" s="3095"/>
      <c r="J191" s="3096"/>
      <c r="K191" s="3095"/>
      <c r="L191" s="3096"/>
      <c r="M191" s="3095"/>
      <c r="N191" s="3096"/>
      <c r="O191" s="3099"/>
      <c r="P191" s="3098"/>
      <c r="Q191" s="3099"/>
      <c r="R191" s="3098"/>
      <c r="S191" s="3099"/>
      <c r="T191" s="3098"/>
      <c r="U191" s="3099"/>
      <c r="V191" s="3098"/>
      <c r="W191" s="3099"/>
      <c r="X191" s="3098"/>
      <c r="Y191" s="3099"/>
      <c r="Z191" s="3098"/>
      <c r="AA191" s="3099"/>
      <c r="AB191" s="3098"/>
      <c r="AC191" s="3099"/>
      <c r="AD191" s="3098"/>
      <c r="AE191" s="3099"/>
      <c r="AF191" s="3098"/>
      <c r="AG191" s="3099"/>
      <c r="AH191" s="3098"/>
      <c r="AI191" s="3099"/>
      <c r="AJ191" s="3098"/>
      <c r="AK191" s="3090"/>
      <c r="AL191" s="1116"/>
      <c r="AM191" s="3099"/>
      <c r="AN191" s="3140"/>
      <c r="AO191" s="3090"/>
      <c r="AP191" s="1116"/>
      <c r="AQ191" s="3091"/>
      <c r="AR191" s="3140"/>
      <c r="AS191" s="3090"/>
      <c r="AT191" s="3140"/>
      <c r="AU191" s="3090"/>
      <c r="AV191" s="1116"/>
      <c r="AW191" s="3090"/>
      <c r="AX191" s="1116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>
      <c r="A192" s="8543" t="s">
        <v>1930</v>
      </c>
      <c r="B192" s="8544"/>
      <c r="C192" s="3094">
        <f>+E192+G192+I192+K192+M192+O192+Q192+S192+U192+W192+Y192+AA192+AC192+AE192+AG192+AI192</f>
        <v>0</v>
      </c>
      <c r="D192" s="3141">
        <f>+F192+H192+J192+L192+N192+P192+R192+T192+V192+X192+Z192+AB192+AD192+AF192+AH192+AJ192</f>
        <v>0</v>
      </c>
      <c r="E192" s="3099"/>
      <c r="F192" s="3098"/>
      <c r="G192" s="3099"/>
      <c r="H192" s="3098"/>
      <c r="I192" s="3099"/>
      <c r="J192" s="3098"/>
      <c r="K192" s="3099"/>
      <c r="L192" s="3098"/>
      <c r="M192" s="3099"/>
      <c r="N192" s="3098"/>
      <c r="O192" s="3099"/>
      <c r="P192" s="3098"/>
      <c r="Q192" s="3099"/>
      <c r="R192" s="3098"/>
      <c r="S192" s="3099"/>
      <c r="T192" s="3098"/>
      <c r="U192" s="3099"/>
      <c r="V192" s="3098"/>
      <c r="W192" s="3099"/>
      <c r="X192" s="3098"/>
      <c r="Y192" s="3099"/>
      <c r="Z192" s="3098"/>
      <c r="AA192" s="3099"/>
      <c r="AB192" s="3098"/>
      <c r="AC192" s="3099"/>
      <c r="AD192" s="3098"/>
      <c r="AE192" s="3099"/>
      <c r="AF192" s="3098"/>
      <c r="AG192" s="3099"/>
      <c r="AH192" s="3098"/>
      <c r="AI192" s="3099"/>
      <c r="AJ192" s="3098"/>
      <c r="AK192" s="3142"/>
      <c r="AL192" s="2431"/>
      <c r="AM192" s="3143"/>
      <c r="AN192" s="3140"/>
      <c r="AO192" s="3090"/>
      <c r="AP192" s="1116"/>
      <c r="AQ192" s="3091"/>
      <c r="AR192" s="3140"/>
      <c r="AS192" s="3090"/>
      <c r="AT192" s="3140"/>
      <c r="AU192" s="3090"/>
      <c r="AV192" s="1116"/>
      <c r="AW192" s="3090"/>
      <c r="AX192" s="1116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>
      <c r="A193" s="8543" t="s">
        <v>1962</v>
      </c>
      <c r="B193" s="8544"/>
      <c r="C193" s="3094">
        <f>+E193+G193+I193+K193+M193+O193+Q193+S193+U193+W193+Y193+AA193+AC193+AE193+AG193+AI193</f>
        <v>0</v>
      </c>
      <c r="D193" s="750">
        <f>+F193+H193+J193+L193+N193+P193+R193+T193+V193+X193+Z193+AB193+AD193+AF193+AH193+AJ193</f>
        <v>0</v>
      </c>
      <c r="E193" s="3099"/>
      <c r="F193" s="3098"/>
      <c r="G193" s="3099"/>
      <c r="H193" s="3098"/>
      <c r="I193" s="3099"/>
      <c r="J193" s="3098"/>
      <c r="K193" s="3099"/>
      <c r="L193" s="3098"/>
      <c r="M193" s="3099"/>
      <c r="N193" s="3098"/>
      <c r="O193" s="3099"/>
      <c r="P193" s="3098"/>
      <c r="Q193" s="3099"/>
      <c r="R193" s="3098"/>
      <c r="S193" s="3099"/>
      <c r="T193" s="3098"/>
      <c r="U193" s="3099"/>
      <c r="V193" s="3098"/>
      <c r="W193" s="3099"/>
      <c r="X193" s="3098"/>
      <c r="Y193" s="3099"/>
      <c r="Z193" s="3098"/>
      <c r="AA193" s="3099"/>
      <c r="AB193" s="3098"/>
      <c r="AC193" s="3099"/>
      <c r="AD193" s="3098"/>
      <c r="AE193" s="3099"/>
      <c r="AF193" s="3098"/>
      <c r="AG193" s="3099"/>
      <c r="AH193" s="3098"/>
      <c r="AI193" s="3099"/>
      <c r="AJ193" s="3098"/>
      <c r="AK193" s="3090"/>
      <c r="AL193" s="1116"/>
      <c r="AM193" s="3099"/>
      <c r="AN193" s="3140"/>
      <c r="AO193" s="3090"/>
      <c r="AP193" s="1116"/>
      <c r="AQ193" s="3091"/>
      <c r="AR193" s="3140"/>
      <c r="AS193" s="3090"/>
      <c r="AT193" s="3140"/>
      <c r="AU193" s="3090"/>
      <c r="AV193" s="1116"/>
      <c r="AW193" s="3090"/>
      <c r="AX193" s="1116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>
      <c r="A194" s="8543" t="s">
        <v>1963</v>
      </c>
      <c r="B194" s="8544"/>
      <c r="C194" s="3094">
        <f>+O194+Q194+S194+U194+W194+Y194+AA194+AC194+AE194+AG194+AI194</f>
        <v>0</v>
      </c>
      <c r="D194" s="750">
        <f>+P194+R194+T194+V194+X194+Z194+AB194+AD194+AF194+AH194+AJ194</f>
        <v>0</v>
      </c>
      <c r="E194" s="3095"/>
      <c r="F194" s="3096"/>
      <c r="G194" s="3095"/>
      <c r="H194" s="3096"/>
      <c r="I194" s="3095"/>
      <c r="J194" s="3096"/>
      <c r="K194" s="3095"/>
      <c r="L194" s="3096"/>
      <c r="M194" s="3095"/>
      <c r="N194" s="3096"/>
      <c r="O194" s="3099"/>
      <c r="P194" s="3098"/>
      <c r="Q194" s="3099"/>
      <c r="R194" s="3098"/>
      <c r="S194" s="3099"/>
      <c r="T194" s="3098"/>
      <c r="U194" s="3099"/>
      <c r="V194" s="3098"/>
      <c r="W194" s="3099"/>
      <c r="X194" s="3098"/>
      <c r="Y194" s="3099"/>
      <c r="Z194" s="3098"/>
      <c r="AA194" s="3099"/>
      <c r="AB194" s="3098"/>
      <c r="AC194" s="3099"/>
      <c r="AD194" s="3098"/>
      <c r="AE194" s="3099"/>
      <c r="AF194" s="3098"/>
      <c r="AG194" s="3099"/>
      <c r="AH194" s="3098"/>
      <c r="AI194" s="3099"/>
      <c r="AJ194" s="3098"/>
      <c r="AK194" s="3090"/>
      <c r="AL194" s="1116"/>
      <c r="AM194" s="3099"/>
      <c r="AN194" s="3140"/>
      <c r="AO194" s="3090"/>
      <c r="AP194" s="1116"/>
      <c r="AQ194" s="3091"/>
      <c r="AR194" s="3140"/>
      <c r="AS194" s="3090"/>
      <c r="AT194" s="3140"/>
      <c r="AU194" s="3090"/>
      <c r="AV194" s="1116"/>
      <c r="AW194" s="3090"/>
      <c r="AX194" s="1116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>
      <c r="A195" s="8543" t="s">
        <v>1927</v>
      </c>
      <c r="B195" s="8544"/>
      <c r="C195" s="3094">
        <f>+O195+Q195+S195+U195+W195+Y195+AA195+AC195+AE195+AG195+AI195</f>
        <v>0</v>
      </c>
      <c r="D195" s="750">
        <f>+P195+R195+T195+V195+X195+Z195+AB195+AD195+AF195+AH195+AJ195</f>
        <v>0</v>
      </c>
      <c r="E195" s="3095"/>
      <c r="F195" s="3096"/>
      <c r="G195" s="3095"/>
      <c r="H195" s="3096"/>
      <c r="I195" s="3095"/>
      <c r="J195" s="3096"/>
      <c r="K195" s="3095"/>
      <c r="L195" s="3096"/>
      <c r="M195" s="3095"/>
      <c r="N195" s="3096"/>
      <c r="O195" s="3099"/>
      <c r="P195" s="3098"/>
      <c r="Q195" s="3099"/>
      <c r="R195" s="3098"/>
      <c r="S195" s="3099"/>
      <c r="T195" s="3098"/>
      <c r="U195" s="3099"/>
      <c r="V195" s="3098"/>
      <c r="W195" s="3099"/>
      <c r="X195" s="3098"/>
      <c r="Y195" s="3099"/>
      <c r="Z195" s="3098"/>
      <c r="AA195" s="3099"/>
      <c r="AB195" s="3098"/>
      <c r="AC195" s="3099"/>
      <c r="AD195" s="3098"/>
      <c r="AE195" s="3099"/>
      <c r="AF195" s="3098"/>
      <c r="AG195" s="3099"/>
      <c r="AH195" s="3098"/>
      <c r="AI195" s="3099"/>
      <c r="AJ195" s="3098"/>
      <c r="AK195" s="3090"/>
      <c r="AL195" s="1116"/>
      <c r="AM195" s="3099"/>
      <c r="AN195" s="3140"/>
      <c r="AO195" s="3090"/>
      <c r="AP195" s="1116"/>
      <c r="AQ195" s="3091"/>
      <c r="AR195" s="3140"/>
      <c r="AS195" s="3090"/>
      <c r="AT195" s="3140"/>
      <c r="AU195" s="3090"/>
      <c r="AV195" s="1116"/>
      <c r="AW195" s="3090"/>
      <c r="AX195" s="1116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>
      <c r="A196" s="8545" t="s">
        <v>1964</v>
      </c>
      <c r="B196" s="8546"/>
      <c r="C196" s="1167">
        <f>+E196+G196+I196+K196+M196+O196+Q196+S196+U196+W196+Y196+AA196+AC196+AE196+AG196+AI196</f>
        <v>0</v>
      </c>
      <c r="D196" s="3144">
        <f>+F196+H196+J196+L196+N196+P196+R196+T196+V196+X196+Z196+AB196+AD196+AF196+AH196+AJ196</f>
        <v>0</v>
      </c>
      <c r="E196" s="1189"/>
      <c r="F196" s="1138"/>
      <c r="G196" s="1189"/>
      <c r="H196" s="1138"/>
      <c r="I196" s="1189"/>
      <c r="J196" s="1138"/>
      <c r="K196" s="1189"/>
      <c r="L196" s="1138"/>
      <c r="M196" s="1189"/>
      <c r="N196" s="1138"/>
      <c r="O196" s="1189"/>
      <c r="P196" s="1138"/>
      <c r="Q196" s="1189"/>
      <c r="R196" s="1138"/>
      <c r="S196" s="1189"/>
      <c r="T196" s="1138"/>
      <c r="U196" s="1189"/>
      <c r="V196" s="1138"/>
      <c r="W196" s="1189"/>
      <c r="X196" s="1138"/>
      <c r="Y196" s="1189"/>
      <c r="Z196" s="1138"/>
      <c r="AA196" s="1189"/>
      <c r="AB196" s="1138"/>
      <c r="AC196" s="1189"/>
      <c r="AD196" s="1138"/>
      <c r="AE196" s="1189"/>
      <c r="AF196" s="1138"/>
      <c r="AG196" s="1189"/>
      <c r="AH196" s="1138"/>
      <c r="AI196" s="1189"/>
      <c r="AJ196" s="1138"/>
      <c r="AK196" s="1137"/>
      <c r="AL196" s="1139"/>
      <c r="AM196" s="1189"/>
      <c r="AN196" s="2680"/>
      <c r="AO196" s="1137"/>
      <c r="AP196" s="1139"/>
      <c r="AQ196" s="1191"/>
      <c r="AR196" s="2680"/>
      <c r="AS196" s="1143"/>
      <c r="AT196" s="1407"/>
      <c r="AU196" s="1137"/>
      <c r="AV196" s="1139"/>
      <c r="AW196" s="1137"/>
      <c r="AX196" s="1139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>
      <c r="A197" s="8525" t="s">
        <v>1947</v>
      </c>
      <c r="B197" s="3127" t="s">
        <v>1948</v>
      </c>
      <c r="C197" s="1917">
        <f t="shared" ref="C197:D199" si="475">+O197+Q197+S197+U197+W197+Y197+AA197+AC197+AE197+AG197</f>
        <v>0</v>
      </c>
      <c r="D197" s="3133">
        <f t="shared" si="475"/>
        <v>0</v>
      </c>
      <c r="E197" s="3134"/>
      <c r="F197" s="3135"/>
      <c r="G197" s="3134"/>
      <c r="H197" s="3135"/>
      <c r="I197" s="3134"/>
      <c r="J197" s="3135"/>
      <c r="K197" s="3134"/>
      <c r="L197" s="3135"/>
      <c r="M197" s="3134"/>
      <c r="N197" s="3135"/>
      <c r="O197" s="3119"/>
      <c r="P197" s="3120"/>
      <c r="Q197" s="3119"/>
      <c r="R197" s="3120"/>
      <c r="S197" s="3119"/>
      <c r="T197" s="3120"/>
      <c r="U197" s="3119"/>
      <c r="V197" s="3120"/>
      <c r="W197" s="3119"/>
      <c r="X197" s="3120"/>
      <c r="Y197" s="3119"/>
      <c r="Z197" s="3120"/>
      <c r="AA197" s="3119"/>
      <c r="AB197" s="3120"/>
      <c r="AC197" s="3119"/>
      <c r="AD197" s="3120"/>
      <c r="AE197" s="3119"/>
      <c r="AF197" s="3120"/>
      <c r="AG197" s="3119"/>
      <c r="AH197" s="3120"/>
      <c r="AI197" s="3145"/>
      <c r="AJ197" s="3146"/>
      <c r="AK197" s="3147"/>
      <c r="AL197" s="3121"/>
      <c r="AM197" s="3119"/>
      <c r="AN197" s="3148"/>
      <c r="AO197" s="3147"/>
      <c r="AP197" s="3121"/>
      <c r="AQ197" s="3149"/>
      <c r="AR197" s="3148"/>
      <c r="AS197" s="1963"/>
      <c r="AT197" s="1449"/>
      <c r="AU197" s="3149"/>
      <c r="AV197" s="3148"/>
      <c r="AW197" s="3150"/>
      <c r="AX197" s="3151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>
      <c r="A198" s="8526"/>
      <c r="B198" s="3128" t="s">
        <v>1949</v>
      </c>
      <c r="C198" s="3094">
        <f t="shared" si="475"/>
        <v>0</v>
      </c>
      <c r="D198" s="750">
        <f t="shared" si="475"/>
        <v>0</v>
      </c>
      <c r="E198" s="3095"/>
      <c r="F198" s="3096"/>
      <c r="G198" s="3095"/>
      <c r="H198" s="3096"/>
      <c r="I198" s="3095"/>
      <c r="J198" s="3096"/>
      <c r="K198" s="3095"/>
      <c r="L198" s="3096"/>
      <c r="M198" s="3095"/>
      <c r="N198" s="3096"/>
      <c r="O198" s="3099"/>
      <c r="P198" s="3098"/>
      <c r="Q198" s="3099"/>
      <c r="R198" s="3098"/>
      <c r="S198" s="3099"/>
      <c r="T198" s="3098"/>
      <c r="U198" s="3099"/>
      <c r="V198" s="3098"/>
      <c r="W198" s="3099"/>
      <c r="X198" s="3098"/>
      <c r="Y198" s="3099"/>
      <c r="Z198" s="3098"/>
      <c r="AA198" s="3099"/>
      <c r="AB198" s="3098"/>
      <c r="AC198" s="3099"/>
      <c r="AD198" s="3098"/>
      <c r="AE198" s="3099"/>
      <c r="AF198" s="3098"/>
      <c r="AG198" s="3099"/>
      <c r="AH198" s="3098"/>
      <c r="AI198" s="3095"/>
      <c r="AJ198" s="3097"/>
      <c r="AK198" s="3090"/>
      <c r="AL198" s="1116"/>
      <c r="AM198" s="3099"/>
      <c r="AN198" s="3140"/>
      <c r="AO198" s="3090"/>
      <c r="AP198" s="1116"/>
      <c r="AQ198" s="3091"/>
      <c r="AR198" s="3140"/>
      <c r="AS198" s="3090"/>
      <c r="AT198" s="3140"/>
      <c r="AU198" s="3091"/>
      <c r="AV198" s="3140"/>
      <c r="AW198" s="3152"/>
      <c r="AX198" s="2642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>
      <c r="A199" s="8039"/>
      <c r="B199" s="1223" t="s">
        <v>1950</v>
      </c>
      <c r="C199" s="1167">
        <f t="shared" si="475"/>
        <v>0</v>
      </c>
      <c r="D199" s="2503">
        <f t="shared" si="475"/>
        <v>0</v>
      </c>
      <c r="E199" s="1145"/>
      <c r="F199" s="1447"/>
      <c r="G199" s="1145"/>
      <c r="H199" s="1447"/>
      <c r="I199" s="1145"/>
      <c r="J199" s="1447"/>
      <c r="K199" s="1145"/>
      <c r="L199" s="1447"/>
      <c r="M199" s="1145"/>
      <c r="N199" s="1447"/>
      <c r="O199" s="1128"/>
      <c r="P199" s="1144"/>
      <c r="Q199" s="1128"/>
      <c r="R199" s="1144"/>
      <c r="S199" s="1128"/>
      <c r="T199" s="1144"/>
      <c r="U199" s="1128"/>
      <c r="V199" s="1144"/>
      <c r="W199" s="1128"/>
      <c r="X199" s="1144"/>
      <c r="Y199" s="1128"/>
      <c r="Z199" s="1144"/>
      <c r="AA199" s="1128"/>
      <c r="AB199" s="1144"/>
      <c r="AC199" s="1128"/>
      <c r="AD199" s="1144"/>
      <c r="AE199" s="1128"/>
      <c r="AF199" s="1144"/>
      <c r="AG199" s="1128"/>
      <c r="AH199" s="1144"/>
      <c r="AI199" s="1145"/>
      <c r="AJ199" s="1448"/>
      <c r="AK199" s="1143"/>
      <c r="AL199" s="1129"/>
      <c r="AM199" s="1128"/>
      <c r="AN199" s="1407"/>
      <c r="AO199" s="1143"/>
      <c r="AP199" s="1129"/>
      <c r="AQ199" s="1131"/>
      <c r="AR199" s="1407"/>
      <c r="AS199" s="1143"/>
      <c r="AT199" s="1407"/>
      <c r="AU199" s="1131"/>
      <c r="AV199" s="1407"/>
      <c r="AW199" s="3153"/>
      <c r="AX199" s="1455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>
      <c r="A200" s="8547" t="s">
        <v>1929</v>
      </c>
      <c r="B200" s="8548"/>
      <c r="C200" s="1917">
        <f t="shared" ref="C200:D202" si="477">+E200+G200+I200+K200+M200+O200+Q200+S200+U200+W200+Y200+AA200+AC200+AE200+AG200+AI200</f>
        <v>0</v>
      </c>
      <c r="D200" s="750">
        <f t="shared" si="477"/>
        <v>0</v>
      </c>
      <c r="E200" s="1962"/>
      <c r="F200" s="740"/>
      <c r="G200" s="1962"/>
      <c r="H200" s="740"/>
      <c r="I200" s="1962"/>
      <c r="J200" s="740"/>
      <c r="K200" s="1962"/>
      <c r="L200" s="740"/>
      <c r="M200" s="631"/>
      <c r="N200" s="141"/>
      <c r="O200" s="631"/>
      <c r="P200" s="141"/>
      <c r="Q200" s="631"/>
      <c r="R200" s="141"/>
      <c r="S200" s="631"/>
      <c r="T200" s="141"/>
      <c r="U200" s="631"/>
      <c r="V200" s="141"/>
      <c r="W200" s="631"/>
      <c r="X200" s="141"/>
      <c r="Y200" s="631"/>
      <c r="Z200" s="141"/>
      <c r="AA200" s="631"/>
      <c r="AB200" s="141"/>
      <c r="AC200" s="631"/>
      <c r="AD200" s="3154"/>
      <c r="AE200" s="631"/>
      <c r="AF200" s="3154"/>
      <c r="AG200" s="3114"/>
      <c r="AH200" s="3117"/>
      <c r="AI200" s="631"/>
      <c r="AJ200" s="141"/>
      <c r="AK200" s="1963"/>
      <c r="AL200" s="1113"/>
      <c r="AM200" s="1962"/>
      <c r="AN200" s="1449"/>
      <c r="AO200" s="1963"/>
      <c r="AP200" s="1113"/>
      <c r="AQ200" s="1443"/>
      <c r="AR200" s="1449"/>
      <c r="AS200" s="1963"/>
      <c r="AT200" s="1449"/>
      <c r="AU200" s="1963"/>
      <c r="AV200" s="1113"/>
      <c r="AW200" s="1963"/>
      <c r="AX200" s="1113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>
      <c r="A201" s="8543" t="s">
        <v>1965</v>
      </c>
      <c r="B201" s="8544"/>
      <c r="C201" s="3094">
        <f t="shared" si="477"/>
        <v>0</v>
      </c>
      <c r="D201" s="3141">
        <f t="shared" si="477"/>
        <v>0</v>
      </c>
      <c r="E201" s="3099"/>
      <c r="F201" s="3098"/>
      <c r="G201" s="3099"/>
      <c r="H201" s="3098"/>
      <c r="I201" s="3099"/>
      <c r="J201" s="3098"/>
      <c r="K201" s="3099"/>
      <c r="L201" s="3098"/>
      <c r="M201" s="3099"/>
      <c r="N201" s="3098"/>
      <c r="O201" s="1189"/>
      <c r="P201" s="1138"/>
      <c r="Q201" s="1189"/>
      <c r="R201" s="1138"/>
      <c r="S201" s="1189"/>
      <c r="T201" s="1138"/>
      <c r="U201" s="1189"/>
      <c r="V201" s="1138"/>
      <c r="W201" s="1189"/>
      <c r="X201" s="1138"/>
      <c r="Y201" s="1189"/>
      <c r="Z201" s="1138"/>
      <c r="AA201" s="1189"/>
      <c r="AB201" s="1138"/>
      <c r="AC201" s="1189"/>
      <c r="AD201" s="1192"/>
      <c r="AE201" s="1189"/>
      <c r="AF201" s="1192"/>
      <c r="AG201" s="1189"/>
      <c r="AH201" s="1190"/>
      <c r="AI201" s="1189"/>
      <c r="AJ201" s="1138"/>
      <c r="AK201" s="1137"/>
      <c r="AL201" s="1139"/>
      <c r="AM201" s="1189"/>
      <c r="AN201" s="2680"/>
      <c r="AO201" s="1137"/>
      <c r="AP201" s="1139"/>
      <c r="AQ201" s="1191"/>
      <c r="AR201" s="2680"/>
      <c r="AS201" s="1137"/>
      <c r="AT201" s="2680"/>
      <c r="AU201" s="1137"/>
      <c r="AV201" s="1139"/>
      <c r="AW201" s="1137"/>
      <c r="AX201" s="1139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>
      <c r="A202" s="8543" t="s">
        <v>1931</v>
      </c>
      <c r="B202" s="8544"/>
      <c r="C202" s="3094">
        <f t="shared" si="477"/>
        <v>0</v>
      </c>
      <c r="D202" s="3141">
        <f>+F202+H202+J202+L202+N202+P202+R202+T202+V202+X202+Z202+AB202+AD202+AF202+AH202+AJ202</f>
        <v>0</v>
      </c>
      <c r="E202" s="3099"/>
      <c r="F202" s="3098"/>
      <c r="G202" s="3099"/>
      <c r="H202" s="3098"/>
      <c r="I202" s="3099"/>
      <c r="J202" s="3098"/>
      <c r="K202" s="3099"/>
      <c r="L202" s="3098"/>
      <c r="M202" s="3099"/>
      <c r="N202" s="3098"/>
      <c r="O202" s="1189"/>
      <c r="P202" s="1138"/>
      <c r="Q202" s="1189"/>
      <c r="R202" s="1138"/>
      <c r="S202" s="1189"/>
      <c r="T202" s="1138"/>
      <c r="U202" s="1189"/>
      <c r="V202" s="1138"/>
      <c r="W202" s="1189"/>
      <c r="X202" s="1138"/>
      <c r="Y202" s="1189"/>
      <c r="Z202" s="1138"/>
      <c r="AA202" s="1189"/>
      <c r="AB202" s="1138"/>
      <c r="AC202" s="1189"/>
      <c r="AD202" s="1192"/>
      <c r="AE202" s="1189"/>
      <c r="AF202" s="1192"/>
      <c r="AG202" s="1189"/>
      <c r="AH202" s="1190"/>
      <c r="AI202" s="1189"/>
      <c r="AJ202" s="1138"/>
      <c r="AK202" s="1137"/>
      <c r="AL202" s="1139"/>
      <c r="AM202" s="1189"/>
      <c r="AN202" s="2680"/>
      <c r="AO202" s="1137"/>
      <c r="AP202" s="1139"/>
      <c r="AQ202" s="1191"/>
      <c r="AR202" s="2680"/>
      <c r="AS202" s="1137"/>
      <c r="AT202" s="2680"/>
      <c r="AU202" s="1137"/>
      <c r="AV202" s="1139"/>
      <c r="AW202" s="1137"/>
      <c r="AX202" s="1139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>
      <c r="A203" s="8543" t="s">
        <v>1966</v>
      </c>
      <c r="B203" s="8544"/>
      <c r="C203" s="3094">
        <f t="shared" ref="C203:D205" si="482">+O203+Q203+S203+U203+W203+Y203+AA203+AC203+AE203+AG203+AI203</f>
        <v>0</v>
      </c>
      <c r="D203" s="1240">
        <f t="shared" si="482"/>
        <v>0</v>
      </c>
      <c r="E203" s="3095"/>
      <c r="F203" s="3096"/>
      <c r="G203" s="3095"/>
      <c r="H203" s="3096"/>
      <c r="I203" s="3095"/>
      <c r="J203" s="3096"/>
      <c r="K203" s="3095"/>
      <c r="L203" s="3096"/>
      <c r="M203" s="3095"/>
      <c r="N203" s="3096"/>
      <c r="O203" s="1189"/>
      <c r="P203" s="1138"/>
      <c r="Q203" s="1189"/>
      <c r="R203" s="1138"/>
      <c r="S203" s="1189"/>
      <c r="T203" s="1138"/>
      <c r="U203" s="1189"/>
      <c r="V203" s="1138"/>
      <c r="W203" s="1189"/>
      <c r="X203" s="1138"/>
      <c r="Y203" s="1189"/>
      <c r="Z203" s="1138"/>
      <c r="AA203" s="1189"/>
      <c r="AB203" s="1138"/>
      <c r="AC203" s="1189"/>
      <c r="AD203" s="1192"/>
      <c r="AE203" s="1189"/>
      <c r="AF203" s="1192"/>
      <c r="AG203" s="1189"/>
      <c r="AH203" s="1190"/>
      <c r="AI203" s="1189"/>
      <c r="AJ203" s="1138"/>
      <c r="AK203" s="1137"/>
      <c r="AL203" s="1139"/>
      <c r="AM203" s="1189"/>
      <c r="AN203" s="2680"/>
      <c r="AO203" s="1137"/>
      <c r="AP203" s="1139"/>
      <c r="AQ203" s="1191"/>
      <c r="AR203" s="2680"/>
      <c r="AS203" s="1137"/>
      <c r="AT203" s="2680"/>
      <c r="AU203" s="1137"/>
      <c r="AV203" s="1139"/>
      <c r="AW203" s="1137"/>
      <c r="AX203" s="1139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>
      <c r="A204" s="8543" t="s">
        <v>1967</v>
      </c>
      <c r="B204" s="8544"/>
      <c r="C204" s="3094">
        <f t="shared" si="482"/>
        <v>0</v>
      </c>
      <c r="D204" s="1240">
        <f t="shared" si="482"/>
        <v>0</v>
      </c>
      <c r="E204" s="3095"/>
      <c r="F204" s="3096"/>
      <c r="G204" s="3095"/>
      <c r="H204" s="3096"/>
      <c r="I204" s="3095"/>
      <c r="J204" s="3096"/>
      <c r="K204" s="3095"/>
      <c r="L204" s="3096"/>
      <c r="M204" s="3095"/>
      <c r="N204" s="3096"/>
      <c r="O204" s="1189"/>
      <c r="P204" s="1138"/>
      <c r="Q204" s="1189"/>
      <c r="R204" s="1138"/>
      <c r="S204" s="1189"/>
      <c r="T204" s="1138"/>
      <c r="U204" s="1189"/>
      <c r="V204" s="1138"/>
      <c r="W204" s="1189"/>
      <c r="X204" s="1138"/>
      <c r="Y204" s="1189"/>
      <c r="Z204" s="1138"/>
      <c r="AA204" s="1189"/>
      <c r="AB204" s="1138"/>
      <c r="AC204" s="1189"/>
      <c r="AD204" s="1192"/>
      <c r="AE204" s="1189"/>
      <c r="AF204" s="1192"/>
      <c r="AG204" s="3099"/>
      <c r="AH204" s="1139"/>
      <c r="AI204" s="3099"/>
      <c r="AJ204" s="1191"/>
      <c r="AK204" s="1137"/>
      <c r="AL204" s="1139"/>
      <c r="AM204" s="1189"/>
      <c r="AN204" s="2680"/>
      <c r="AO204" s="1137"/>
      <c r="AP204" s="1139"/>
      <c r="AQ204" s="1191"/>
      <c r="AR204" s="2680"/>
      <c r="AS204" s="1137"/>
      <c r="AT204" s="2680"/>
      <c r="AU204" s="1137"/>
      <c r="AV204" s="1139"/>
      <c r="AW204" s="1137"/>
      <c r="AX204" s="1139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>
      <c r="A205" s="8543" t="s">
        <v>1968</v>
      </c>
      <c r="B205" s="8544"/>
      <c r="C205" s="3094">
        <f t="shared" si="482"/>
        <v>0</v>
      </c>
      <c r="D205" s="1240">
        <f t="shared" si="482"/>
        <v>0</v>
      </c>
      <c r="E205" s="3095"/>
      <c r="F205" s="3096"/>
      <c r="G205" s="3095"/>
      <c r="H205" s="3096"/>
      <c r="I205" s="3095"/>
      <c r="J205" s="3096"/>
      <c r="K205" s="3095"/>
      <c r="L205" s="3096"/>
      <c r="M205" s="3095"/>
      <c r="N205" s="3096"/>
      <c r="O205" s="1189"/>
      <c r="P205" s="1138"/>
      <c r="Q205" s="1189"/>
      <c r="R205" s="1138"/>
      <c r="S205" s="1189"/>
      <c r="T205" s="1138"/>
      <c r="U205" s="1189"/>
      <c r="V205" s="1138"/>
      <c r="W205" s="1189"/>
      <c r="X205" s="1138"/>
      <c r="Y205" s="1189"/>
      <c r="Z205" s="1138"/>
      <c r="AA205" s="1189"/>
      <c r="AB205" s="1138"/>
      <c r="AC205" s="1189"/>
      <c r="AD205" s="1192"/>
      <c r="AE205" s="1189"/>
      <c r="AF205" s="1192"/>
      <c r="AG205" s="1189"/>
      <c r="AH205" s="1190"/>
      <c r="AI205" s="1189"/>
      <c r="AJ205" s="1138"/>
      <c r="AK205" s="1137"/>
      <c r="AL205" s="1139"/>
      <c r="AM205" s="1189"/>
      <c r="AN205" s="2680"/>
      <c r="AO205" s="1137"/>
      <c r="AP205" s="1139"/>
      <c r="AQ205" s="1191"/>
      <c r="AR205" s="2680"/>
      <c r="AS205" s="1137"/>
      <c r="AT205" s="2680"/>
      <c r="AU205" s="1137"/>
      <c r="AV205" s="1139"/>
      <c r="AW205" s="1137"/>
      <c r="AX205" s="1139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>
      <c r="A206" s="8543" t="s">
        <v>1969</v>
      </c>
      <c r="B206" s="8544"/>
      <c r="C206" s="3094">
        <f t="shared" ref="C206:D210" si="483">+E206+G206+I206+K206+M206+O206+Q206+S206+U206+W206+Y206+AA206+AC206+AE206+AG206+AI206</f>
        <v>0</v>
      </c>
      <c r="D206" s="1240">
        <f t="shared" si="483"/>
        <v>0</v>
      </c>
      <c r="E206" s="1189"/>
      <c r="F206" s="1138"/>
      <c r="G206" s="1189"/>
      <c r="H206" s="1138"/>
      <c r="I206" s="1189"/>
      <c r="J206" s="1138"/>
      <c r="K206" s="1189"/>
      <c r="L206" s="1138"/>
      <c r="M206" s="1189"/>
      <c r="N206" s="1138"/>
      <c r="O206" s="1189"/>
      <c r="P206" s="1138"/>
      <c r="Q206" s="1189"/>
      <c r="R206" s="1138"/>
      <c r="S206" s="1189"/>
      <c r="T206" s="1138"/>
      <c r="U206" s="1189"/>
      <c r="V206" s="1138"/>
      <c r="W206" s="1189"/>
      <c r="X206" s="1138"/>
      <c r="Y206" s="1189"/>
      <c r="Z206" s="1138"/>
      <c r="AA206" s="1189"/>
      <c r="AB206" s="1138"/>
      <c r="AC206" s="1189"/>
      <c r="AD206" s="1192"/>
      <c r="AE206" s="1189"/>
      <c r="AF206" s="1192"/>
      <c r="AG206" s="1189"/>
      <c r="AH206" s="1190"/>
      <c r="AI206" s="1189"/>
      <c r="AJ206" s="1138"/>
      <c r="AK206" s="1137"/>
      <c r="AL206" s="1139"/>
      <c r="AM206" s="1189"/>
      <c r="AN206" s="2680"/>
      <c r="AO206" s="1137"/>
      <c r="AP206" s="1139"/>
      <c r="AQ206" s="1191"/>
      <c r="AR206" s="2680"/>
      <c r="AS206" s="1137"/>
      <c r="AT206" s="2680"/>
      <c r="AU206" s="1137"/>
      <c r="AV206" s="1139"/>
      <c r="AW206" s="1137"/>
      <c r="AX206" s="1139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>
      <c r="A207" s="8543" t="s">
        <v>1970</v>
      </c>
      <c r="B207" s="8544"/>
      <c r="C207" s="3094">
        <f t="shared" si="483"/>
        <v>0</v>
      </c>
      <c r="D207" s="1240">
        <f t="shared" si="483"/>
        <v>0</v>
      </c>
      <c r="E207" s="1189"/>
      <c r="F207" s="1138"/>
      <c r="G207" s="1189"/>
      <c r="H207" s="1138"/>
      <c r="I207" s="1189"/>
      <c r="J207" s="1138"/>
      <c r="K207" s="1189"/>
      <c r="L207" s="1138"/>
      <c r="M207" s="1189"/>
      <c r="N207" s="1138"/>
      <c r="O207" s="1189"/>
      <c r="P207" s="1138"/>
      <c r="Q207" s="1189"/>
      <c r="R207" s="1138"/>
      <c r="S207" s="1189"/>
      <c r="T207" s="1138"/>
      <c r="U207" s="1189"/>
      <c r="V207" s="1138"/>
      <c r="W207" s="1189"/>
      <c r="X207" s="1138"/>
      <c r="Y207" s="1189"/>
      <c r="Z207" s="1138"/>
      <c r="AA207" s="1189"/>
      <c r="AB207" s="1138"/>
      <c r="AC207" s="1189"/>
      <c r="AD207" s="1192"/>
      <c r="AE207" s="1189"/>
      <c r="AF207" s="1192"/>
      <c r="AG207" s="1189"/>
      <c r="AH207" s="1190"/>
      <c r="AI207" s="1189"/>
      <c r="AJ207" s="1138"/>
      <c r="AK207" s="1137"/>
      <c r="AL207" s="1139"/>
      <c r="AM207" s="1189"/>
      <c r="AN207" s="2680"/>
      <c r="AO207" s="1137"/>
      <c r="AP207" s="1139"/>
      <c r="AQ207" s="1191"/>
      <c r="AR207" s="2680"/>
      <c r="AS207" s="1137"/>
      <c r="AT207" s="2680"/>
      <c r="AU207" s="1137"/>
      <c r="AV207" s="1139"/>
      <c r="AW207" s="1137"/>
      <c r="AX207" s="1139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>
      <c r="A208" s="8543" t="s">
        <v>1971</v>
      </c>
      <c r="B208" s="8544"/>
      <c r="C208" s="3094">
        <f t="shared" si="483"/>
        <v>0</v>
      </c>
      <c r="D208" s="1240">
        <f t="shared" si="483"/>
        <v>0</v>
      </c>
      <c r="E208" s="1189"/>
      <c r="F208" s="1138"/>
      <c r="G208" s="1189"/>
      <c r="H208" s="1138"/>
      <c r="I208" s="1189"/>
      <c r="J208" s="1138"/>
      <c r="K208" s="1189"/>
      <c r="L208" s="1138"/>
      <c r="M208" s="1189"/>
      <c r="N208" s="1138"/>
      <c r="O208" s="1189"/>
      <c r="P208" s="1138"/>
      <c r="Q208" s="1189"/>
      <c r="R208" s="1138"/>
      <c r="S208" s="1189"/>
      <c r="T208" s="1138"/>
      <c r="U208" s="1189"/>
      <c r="V208" s="1138"/>
      <c r="W208" s="1189"/>
      <c r="X208" s="1138"/>
      <c r="Y208" s="1189"/>
      <c r="Z208" s="1138"/>
      <c r="AA208" s="1189"/>
      <c r="AB208" s="1138"/>
      <c r="AC208" s="1189"/>
      <c r="AD208" s="1192"/>
      <c r="AE208" s="1189"/>
      <c r="AF208" s="1192"/>
      <c r="AG208" s="1189"/>
      <c r="AH208" s="1190"/>
      <c r="AI208" s="1189"/>
      <c r="AJ208" s="1138"/>
      <c r="AK208" s="1137"/>
      <c r="AL208" s="1139"/>
      <c r="AM208" s="1189"/>
      <c r="AN208" s="2680"/>
      <c r="AO208" s="1137"/>
      <c r="AP208" s="1139"/>
      <c r="AQ208" s="1191"/>
      <c r="AR208" s="2680"/>
      <c r="AS208" s="1137"/>
      <c r="AT208" s="2680"/>
      <c r="AU208" s="1137"/>
      <c r="AV208" s="1139"/>
      <c r="AW208" s="1137"/>
      <c r="AX208" s="1139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>
      <c r="A209" s="8543" t="s">
        <v>1972</v>
      </c>
      <c r="B209" s="8544"/>
      <c r="C209" s="3094">
        <f t="shared" si="483"/>
        <v>0</v>
      </c>
      <c r="D209" s="1240">
        <f t="shared" si="483"/>
        <v>0</v>
      </c>
      <c r="E209" s="1189"/>
      <c r="F209" s="1138"/>
      <c r="G209" s="1189"/>
      <c r="H209" s="1138"/>
      <c r="I209" s="1189"/>
      <c r="J209" s="1138"/>
      <c r="K209" s="1189"/>
      <c r="L209" s="1138"/>
      <c r="M209" s="1189"/>
      <c r="N209" s="1138"/>
      <c r="O209" s="1189"/>
      <c r="P209" s="1138"/>
      <c r="Q209" s="1189"/>
      <c r="R209" s="1138"/>
      <c r="S209" s="1189"/>
      <c r="T209" s="1138"/>
      <c r="U209" s="1189"/>
      <c r="V209" s="1138"/>
      <c r="W209" s="1189"/>
      <c r="X209" s="1138"/>
      <c r="Y209" s="1189"/>
      <c r="Z209" s="1138"/>
      <c r="AA209" s="1189"/>
      <c r="AB209" s="1138"/>
      <c r="AC209" s="1189"/>
      <c r="AD209" s="1192"/>
      <c r="AE209" s="1189"/>
      <c r="AF209" s="1192"/>
      <c r="AG209" s="1189"/>
      <c r="AH209" s="1190"/>
      <c r="AI209" s="1189"/>
      <c r="AJ209" s="1138"/>
      <c r="AK209" s="1137"/>
      <c r="AL209" s="1139"/>
      <c r="AM209" s="1189"/>
      <c r="AN209" s="2680"/>
      <c r="AO209" s="1137"/>
      <c r="AP209" s="1139"/>
      <c r="AQ209" s="1191"/>
      <c r="AR209" s="2680"/>
      <c r="AS209" s="1137"/>
      <c r="AT209" s="2680"/>
      <c r="AU209" s="1137"/>
      <c r="AV209" s="1139"/>
      <c r="AW209" s="1137"/>
      <c r="AX209" s="1139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>
      <c r="A210" s="8549" t="s">
        <v>1973</v>
      </c>
      <c r="B210" s="8550"/>
      <c r="C210" s="1167">
        <f t="shared" si="483"/>
        <v>0</v>
      </c>
      <c r="D210" s="2503">
        <f t="shared" si="483"/>
        <v>0</v>
      </c>
      <c r="E210" s="1128"/>
      <c r="F210" s="1144"/>
      <c r="G210" s="1128"/>
      <c r="H210" s="1144"/>
      <c r="I210" s="1128"/>
      <c r="J210" s="1144"/>
      <c r="K210" s="1128"/>
      <c r="L210" s="1144"/>
      <c r="M210" s="1128"/>
      <c r="N210" s="1130"/>
      <c r="O210" s="1128"/>
      <c r="P210" s="1144"/>
      <c r="Q210" s="1128"/>
      <c r="R210" s="1144"/>
      <c r="S210" s="1128"/>
      <c r="T210" s="1144"/>
      <c r="U210" s="1128"/>
      <c r="V210" s="1144"/>
      <c r="W210" s="1128"/>
      <c r="X210" s="1144"/>
      <c r="Y210" s="1128"/>
      <c r="Z210" s="1144"/>
      <c r="AA210" s="1128"/>
      <c r="AB210" s="1144"/>
      <c r="AC210" s="1128"/>
      <c r="AD210" s="1132"/>
      <c r="AE210" s="1128"/>
      <c r="AF210" s="1132"/>
      <c r="AG210" s="1128"/>
      <c r="AH210" s="1130"/>
      <c r="AI210" s="1128"/>
      <c r="AJ210" s="1144"/>
      <c r="AK210" s="1143"/>
      <c r="AL210" s="1129"/>
      <c r="AM210" s="1128"/>
      <c r="AN210" s="1407"/>
      <c r="AO210" s="1143"/>
      <c r="AP210" s="1129"/>
      <c r="AQ210" s="1131"/>
      <c r="AR210" s="1407"/>
      <c r="AS210" s="1143"/>
      <c r="AT210" s="1407"/>
      <c r="AU210" s="1143"/>
      <c r="AV210" s="1129"/>
      <c r="AW210" s="1143"/>
      <c r="AX210" s="1129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>
      <c r="A211" s="3156" t="s">
        <v>1975</v>
      </c>
      <c r="B211" s="3156"/>
      <c r="C211" s="3156"/>
      <c r="D211" s="3156"/>
      <c r="E211" s="3156"/>
      <c r="F211" s="3156"/>
      <c r="G211" s="3156"/>
      <c r="H211" s="3156"/>
      <c r="I211" s="3156"/>
      <c r="J211" s="3156"/>
      <c r="K211" s="3156"/>
      <c r="L211" s="3156"/>
      <c r="M211" s="3156"/>
      <c r="N211" s="3156"/>
      <c r="O211" s="3156"/>
      <c r="P211" s="3156"/>
      <c r="Q211" s="3156"/>
      <c r="R211" s="3156"/>
      <c r="S211" s="3156"/>
      <c r="T211" s="3156"/>
      <c r="U211" s="3156"/>
      <c r="V211" s="3156"/>
      <c r="W211" s="3156"/>
      <c r="X211" s="3156"/>
      <c r="Y211" s="3156"/>
      <c r="Z211" s="3156"/>
      <c r="AA211" s="3156"/>
      <c r="AB211" s="3156"/>
      <c r="AC211" s="3156"/>
      <c r="AD211" s="3156"/>
      <c r="AE211" s="3156"/>
      <c r="AF211" s="3156"/>
      <c r="AG211" s="3156"/>
      <c r="AH211" s="3156"/>
      <c r="AI211" s="3156"/>
      <c r="AJ211" s="3156"/>
      <c r="AK211" s="3156"/>
      <c r="AL211" s="227"/>
      <c r="AM211" s="227"/>
      <c r="AN211" s="227"/>
      <c r="AO211" s="227"/>
      <c r="AP211" s="227"/>
      <c r="AQ211" s="227"/>
    </row>
    <row r="212" spans="1:130" ht="23.25" customHeight="1">
      <c r="A212" s="8551" t="s">
        <v>1940</v>
      </c>
      <c r="B212" s="8554" t="s">
        <v>77</v>
      </c>
      <c r="C212" s="8554"/>
      <c r="D212" s="8554" t="s">
        <v>29</v>
      </c>
      <c r="E212" s="8554"/>
      <c r="F212" s="8554"/>
      <c r="G212" s="8554"/>
      <c r="H212" s="8554"/>
      <c r="I212" s="8554"/>
      <c r="J212" s="8554"/>
      <c r="K212" s="8554"/>
      <c r="L212" s="8554"/>
      <c r="M212" s="8554"/>
      <c r="N212" s="8554"/>
      <c r="O212" s="8554"/>
      <c r="P212" s="8554"/>
      <c r="Q212" s="8554"/>
      <c r="R212" s="8554"/>
      <c r="S212" s="8554"/>
      <c r="T212" s="8554"/>
      <c r="U212" s="8554"/>
      <c r="V212" s="8554"/>
      <c r="W212" s="8554"/>
      <c r="X212" s="8554"/>
      <c r="Y212" s="8554"/>
      <c r="Z212" s="8554"/>
      <c r="AA212" s="8554"/>
      <c r="AB212" s="8554"/>
      <c r="AC212" s="8554"/>
      <c r="AD212" s="8554"/>
      <c r="AE212" s="8554"/>
      <c r="AF212" s="8554"/>
      <c r="AG212" s="8554"/>
      <c r="AH212" s="8554"/>
      <c r="AI212" s="8554"/>
      <c r="AJ212" s="8554"/>
      <c r="AK212" s="8555"/>
      <c r="AL212" s="8539" t="s">
        <v>1976</v>
      </c>
      <c r="AM212" s="8556"/>
      <c r="AN212" s="8557" t="s">
        <v>462</v>
      </c>
      <c r="AO212" s="8507"/>
      <c r="AP212" s="8539" t="s">
        <v>36</v>
      </c>
      <c r="AQ212" s="8558" t="s">
        <v>37</v>
      </c>
    </row>
    <row r="213" spans="1:130">
      <c r="A213" s="8552"/>
      <c r="B213" s="8554"/>
      <c r="C213" s="8554"/>
      <c r="D213" s="8554" t="s">
        <v>348</v>
      </c>
      <c r="E213" s="8554"/>
      <c r="F213" s="8554" t="s">
        <v>331</v>
      </c>
      <c r="G213" s="8554"/>
      <c r="H213" s="8554" t="s">
        <v>94</v>
      </c>
      <c r="I213" s="8554"/>
      <c r="J213" s="8554" t="s">
        <v>44</v>
      </c>
      <c r="K213" s="8554"/>
      <c r="L213" s="8554" t="s">
        <v>45</v>
      </c>
      <c r="M213" s="8554"/>
      <c r="N213" s="8554" t="s">
        <v>46</v>
      </c>
      <c r="O213" s="8554"/>
      <c r="P213" s="8554" t="s">
        <v>47</v>
      </c>
      <c r="Q213" s="8554"/>
      <c r="R213" s="8554" t="s">
        <v>48</v>
      </c>
      <c r="S213" s="8554"/>
      <c r="T213" s="8554" t="s">
        <v>49</v>
      </c>
      <c r="U213" s="8554"/>
      <c r="V213" s="8554" t="s">
        <v>50</v>
      </c>
      <c r="W213" s="8554"/>
      <c r="X213" s="8554" t="s">
        <v>51</v>
      </c>
      <c r="Y213" s="8554"/>
      <c r="Z213" s="8554" t="s">
        <v>52</v>
      </c>
      <c r="AA213" s="8554"/>
      <c r="AB213" s="8554" t="s">
        <v>53</v>
      </c>
      <c r="AC213" s="8554"/>
      <c r="AD213" s="8554" t="s">
        <v>54</v>
      </c>
      <c r="AE213" s="8554"/>
      <c r="AF213" s="8554" t="s">
        <v>55</v>
      </c>
      <c r="AG213" s="8554"/>
      <c r="AH213" s="8554" t="s">
        <v>56</v>
      </c>
      <c r="AI213" s="8554"/>
      <c r="AJ213" s="8554" t="s">
        <v>57</v>
      </c>
      <c r="AK213" s="8555"/>
      <c r="AL213" s="8559" t="s">
        <v>58</v>
      </c>
      <c r="AM213" s="8537" t="s">
        <v>59</v>
      </c>
      <c r="AN213" s="8279" t="s">
        <v>467</v>
      </c>
      <c r="AO213" s="7995" t="s">
        <v>468</v>
      </c>
      <c r="AP213" s="8539"/>
      <c r="AQ213" s="8558"/>
    </row>
    <row r="214" spans="1:130">
      <c r="A214" s="8553"/>
      <c r="B214" s="3159" t="s">
        <v>1912</v>
      </c>
      <c r="C214" s="3160" t="s">
        <v>1913</v>
      </c>
      <c r="D214" s="3161" t="s">
        <v>1912</v>
      </c>
      <c r="E214" s="3130" t="s">
        <v>1913</v>
      </c>
      <c r="F214" s="3161" t="s">
        <v>1912</v>
      </c>
      <c r="G214" s="3130" t="s">
        <v>1913</v>
      </c>
      <c r="H214" s="3161" t="s">
        <v>1912</v>
      </c>
      <c r="I214" s="3130" t="s">
        <v>1913</v>
      </c>
      <c r="J214" s="3161" t="s">
        <v>1912</v>
      </c>
      <c r="K214" s="3130" t="s">
        <v>1913</v>
      </c>
      <c r="L214" s="3161" t="s">
        <v>1912</v>
      </c>
      <c r="M214" s="3130" t="s">
        <v>1913</v>
      </c>
      <c r="N214" s="3161" t="s">
        <v>1912</v>
      </c>
      <c r="O214" s="3130" t="s">
        <v>1913</v>
      </c>
      <c r="P214" s="3161" t="s">
        <v>1912</v>
      </c>
      <c r="Q214" s="3130" t="s">
        <v>1913</v>
      </c>
      <c r="R214" s="3161" t="s">
        <v>1912</v>
      </c>
      <c r="S214" s="3130" t="s">
        <v>1913</v>
      </c>
      <c r="T214" s="3161" t="s">
        <v>1912</v>
      </c>
      <c r="U214" s="3130" t="s">
        <v>1913</v>
      </c>
      <c r="V214" s="3161" t="s">
        <v>1912</v>
      </c>
      <c r="W214" s="3130" t="s">
        <v>1913</v>
      </c>
      <c r="X214" s="3161" t="s">
        <v>1912</v>
      </c>
      <c r="Y214" s="3130" t="s">
        <v>1913</v>
      </c>
      <c r="Z214" s="3161" t="s">
        <v>1912</v>
      </c>
      <c r="AA214" s="3130" t="s">
        <v>1913</v>
      </c>
      <c r="AB214" s="3161" t="s">
        <v>1912</v>
      </c>
      <c r="AC214" s="3130" t="s">
        <v>1913</v>
      </c>
      <c r="AD214" s="3161" t="s">
        <v>1912</v>
      </c>
      <c r="AE214" s="3130" t="s">
        <v>1913</v>
      </c>
      <c r="AF214" s="3161" t="s">
        <v>1912</v>
      </c>
      <c r="AG214" s="3130" t="s">
        <v>1913</v>
      </c>
      <c r="AH214" s="3161" t="s">
        <v>1912</v>
      </c>
      <c r="AI214" s="3130" t="s">
        <v>1913</v>
      </c>
      <c r="AJ214" s="3161" t="s">
        <v>1912</v>
      </c>
      <c r="AK214" s="3131" t="s">
        <v>1913</v>
      </c>
      <c r="AL214" s="8559"/>
      <c r="AM214" s="8537"/>
      <c r="AN214" s="7676"/>
      <c r="AO214" s="7996"/>
      <c r="AP214" s="8539"/>
      <c r="AQ214" s="8558"/>
      <c r="DF214" s="227"/>
    </row>
    <row r="215" spans="1:130">
      <c r="A215" s="3162" t="s">
        <v>460</v>
      </c>
      <c r="B215" s="3085">
        <f>SUM(H215+J215+L215+N215+P215+R215+T215+V215+X215)</f>
        <v>0</v>
      </c>
      <c r="C215" s="3086">
        <f>SUM(I215+K215+M215+O215+Q215+S215+U215+W215+Y215)</f>
        <v>0</v>
      </c>
      <c r="D215" s="3088"/>
      <c r="E215" s="3101"/>
      <c r="F215" s="3100"/>
      <c r="G215" s="3101"/>
      <c r="H215" s="3099"/>
      <c r="I215" s="3098"/>
      <c r="J215" s="3099"/>
      <c r="K215" s="3098"/>
      <c r="L215" s="3099"/>
      <c r="M215" s="3098"/>
      <c r="N215" s="3099"/>
      <c r="O215" s="3098"/>
      <c r="P215" s="3099"/>
      <c r="Q215" s="3098"/>
      <c r="R215" s="3099"/>
      <c r="S215" s="3098"/>
      <c r="T215" s="3099"/>
      <c r="U215" s="3098"/>
      <c r="V215" s="3099"/>
      <c r="W215" s="3098"/>
      <c r="X215" s="3099"/>
      <c r="Y215" s="3098"/>
      <c r="Z215" s="3100"/>
      <c r="AA215" s="3101"/>
      <c r="AB215" s="3100"/>
      <c r="AC215" s="3101"/>
      <c r="AD215" s="3100"/>
      <c r="AE215" s="3101"/>
      <c r="AF215" s="3100"/>
      <c r="AG215" s="3101"/>
      <c r="AH215" s="3100"/>
      <c r="AI215" s="3101"/>
      <c r="AJ215" s="3100"/>
      <c r="AK215" s="3102"/>
      <c r="AL215" s="3088"/>
      <c r="AM215" s="1456"/>
      <c r="AN215" s="3147"/>
      <c r="AO215" s="3140"/>
      <c r="AP215" s="3091"/>
      <c r="AQ215" s="3163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>
      <c r="A216" s="3162" t="s">
        <v>1977</v>
      </c>
      <c r="B216" s="3094">
        <f>SUM(J216+L216+N216+P216+R216+T216+V216+X216+Z216+AB216+AD216+AF216+AH216+AJ216)</f>
        <v>0</v>
      </c>
      <c r="C216" s="1162">
        <f>SUM(I216+K216+M216+O216+Q216+S216+U216+W216+Y216+AA216+AC216+AE216+AG216+AI216+AK216)</f>
        <v>0</v>
      </c>
      <c r="D216" s="3088"/>
      <c r="E216" s="3101"/>
      <c r="F216" s="3100"/>
      <c r="G216" s="3101"/>
      <c r="H216" s="3100"/>
      <c r="I216" s="3101"/>
      <c r="J216" s="3099"/>
      <c r="K216" s="3098"/>
      <c r="L216" s="3099"/>
      <c r="M216" s="3098"/>
      <c r="N216" s="3099"/>
      <c r="O216" s="3098"/>
      <c r="P216" s="3099"/>
      <c r="Q216" s="3098"/>
      <c r="R216" s="3099"/>
      <c r="S216" s="3098"/>
      <c r="T216" s="3099"/>
      <c r="U216" s="3098"/>
      <c r="V216" s="3099"/>
      <c r="W216" s="3098"/>
      <c r="X216" s="3099"/>
      <c r="Y216" s="3098"/>
      <c r="Z216" s="3099"/>
      <c r="AA216" s="3098"/>
      <c r="AB216" s="3099"/>
      <c r="AC216" s="3098"/>
      <c r="AD216" s="3099"/>
      <c r="AE216" s="3098"/>
      <c r="AF216" s="3099"/>
      <c r="AG216" s="3098"/>
      <c r="AH216" s="3099"/>
      <c r="AI216" s="3098"/>
      <c r="AJ216" s="3099"/>
      <c r="AK216" s="3089"/>
      <c r="AL216" s="3091"/>
      <c r="AM216" s="3089"/>
      <c r="AN216" s="3090"/>
      <c r="AO216" s="3140"/>
      <c r="AP216" s="3091"/>
      <c r="AQ216" s="3163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>
      <c r="A217" s="3162" t="s">
        <v>1978</v>
      </c>
      <c r="B217" s="3094">
        <f t="shared" ref="B217:C221" si="495">SUM(D217+F217+H217+J217+L217+N217+P217+R217+T217+V217+X217+Z217+AB217+AD217+AF217+AH217+AJ217)</f>
        <v>0</v>
      </c>
      <c r="C217" s="1162">
        <f t="shared" si="495"/>
        <v>0</v>
      </c>
      <c r="D217" s="3091"/>
      <c r="E217" s="3098"/>
      <c r="F217" s="3099"/>
      <c r="G217" s="3098"/>
      <c r="H217" s="3099"/>
      <c r="I217" s="3098"/>
      <c r="J217" s="3099"/>
      <c r="K217" s="3098"/>
      <c r="L217" s="3099"/>
      <c r="M217" s="3098"/>
      <c r="N217" s="3099"/>
      <c r="O217" s="3098"/>
      <c r="P217" s="3099"/>
      <c r="Q217" s="3098"/>
      <c r="R217" s="3099"/>
      <c r="S217" s="3098"/>
      <c r="T217" s="3099"/>
      <c r="U217" s="3098"/>
      <c r="V217" s="3099"/>
      <c r="W217" s="3098"/>
      <c r="X217" s="3099"/>
      <c r="Y217" s="3098"/>
      <c r="Z217" s="3099"/>
      <c r="AA217" s="3098"/>
      <c r="AB217" s="3099"/>
      <c r="AC217" s="3098"/>
      <c r="AD217" s="3099"/>
      <c r="AE217" s="3098"/>
      <c r="AF217" s="3099"/>
      <c r="AG217" s="3098"/>
      <c r="AH217" s="3099"/>
      <c r="AI217" s="3098"/>
      <c r="AJ217" s="3099"/>
      <c r="AK217" s="3089"/>
      <c r="AL217" s="3091"/>
      <c r="AM217" s="3089"/>
      <c r="AN217" s="3090"/>
      <c r="AO217" s="3140"/>
      <c r="AP217" s="3091"/>
      <c r="AQ217" s="3163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>
      <c r="A218" s="3162" t="s">
        <v>1979</v>
      </c>
      <c r="B218" s="3094">
        <f t="shared" si="495"/>
        <v>0</v>
      </c>
      <c r="C218" s="1162">
        <f>SUM(E218+G218+I218+K218+M218+O218+Q218+S218+U218+W218+Y218+AA218+AC218+AE218+AG218+AI218+AK218)</f>
        <v>0</v>
      </c>
      <c r="D218" s="3091"/>
      <c r="E218" s="3098"/>
      <c r="F218" s="3099"/>
      <c r="G218" s="3098"/>
      <c r="H218" s="3099"/>
      <c r="I218" s="3098"/>
      <c r="J218" s="3099"/>
      <c r="K218" s="3098"/>
      <c r="L218" s="3099"/>
      <c r="M218" s="3098"/>
      <c r="N218" s="3099"/>
      <c r="O218" s="3098"/>
      <c r="P218" s="3099"/>
      <c r="Q218" s="3098"/>
      <c r="R218" s="3099"/>
      <c r="S218" s="3098"/>
      <c r="T218" s="3099"/>
      <c r="U218" s="3098"/>
      <c r="V218" s="3099"/>
      <c r="W218" s="3098"/>
      <c r="X218" s="3099"/>
      <c r="Y218" s="3098"/>
      <c r="Z218" s="3099"/>
      <c r="AA218" s="3098"/>
      <c r="AB218" s="3099"/>
      <c r="AC218" s="3098"/>
      <c r="AD218" s="3099"/>
      <c r="AE218" s="3098"/>
      <c r="AF218" s="3099"/>
      <c r="AG218" s="3098"/>
      <c r="AH218" s="3099"/>
      <c r="AI218" s="3098"/>
      <c r="AJ218" s="3099"/>
      <c r="AK218" s="3089"/>
      <c r="AL218" s="3091"/>
      <c r="AM218" s="3089"/>
      <c r="AN218" s="3090"/>
      <c r="AO218" s="3140"/>
      <c r="AP218" s="3091"/>
      <c r="AQ218" s="3163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>
      <c r="A219" s="3164" t="s">
        <v>1980</v>
      </c>
      <c r="B219" s="3094">
        <f t="shared" si="495"/>
        <v>0</v>
      </c>
      <c r="C219" s="1162">
        <f>SUM(E219+G219+I219+K219+M219+O219+Q219+S219+U219+W219+Y219+AA219+AC219+AE219+AG219+AI219+AK219)</f>
        <v>0</v>
      </c>
      <c r="D219" s="3091"/>
      <c r="E219" s="3098"/>
      <c r="F219" s="3099"/>
      <c r="G219" s="3098"/>
      <c r="H219" s="3099"/>
      <c r="I219" s="3098"/>
      <c r="J219" s="3099"/>
      <c r="K219" s="3098"/>
      <c r="L219" s="3099"/>
      <c r="M219" s="3098"/>
      <c r="N219" s="3099"/>
      <c r="O219" s="3098"/>
      <c r="P219" s="3099"/>
      <c r="Q219" s="3098"/>
      <c r="R219" s="3099"/>
      <c r="S219" s="3098"/>
      <c r="T219" s="3099"/>
      <c r="U219" s="3098"/>
      <c r="V219" s="3099"/>
      <c r="W219" s="3098"/>
      <c r="X219" s="3099"/>
      <c r="Y219" s="3098"/>
      <c r="Z219" s="3099"/>
      <c r="AA219" s="3098"/>
      <c r="AB219" s="3099"/>
      <c r="AC219" s="3098"/>
      <c r="AD219" s="3099"/>
      <c r="AE219" s="3098"/>
      <c r="AF219" s="3099"/>
      <c r="AG219" s="3098"/>
      <c r="AH219" s="3099"/>
      <c r="AI219" s="3098"/>
      <c r="AJ219" s="3099"/>
      <c r="AK219" s="3089"/>
      <c r="AL219" s="3091"/>
      <c r="AM219" s="3089"/>
      <c r="AN219" s="3090"/>
      <c r="AO219" s="3140"/>
      <c r="AP219" s="3091"/>
      <c r="AQ219" s="3163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>
      <c r="A220" s="3162" t="s">
        <v>1931</v>
      </c>
      <c r="B220" s="3094">
        <f>SUM(D220+F220+H220+J220+L220+N220+P220+R220+T220+V220+X220+Z220+AB220+AD220+AF220+AH220+AJ220)</f>
        <v>0</v>
      </c>
      <c r="C220" s="1162">
        <f t="shared" si="495"/>
        <v>0</v>
      </c>
      <c r="D220" s="3091"/>
      <c r="E220" s="3098"/>
      <c r="F220" s="3099"/>
      <c r="G220" s="3098"/>
      <c r="H220" s="3099"/>
      <c r="I220" s="3098"/>
      <c r="J220" s="3099"/>
      <c r="K220" s="3098"/>
      <c r="L220" s="3099"/>
      <c r="M220" s="3098"/>
      <c r="N220" s="3099"/>
      <c r="O220" s="3098"/>
      <c r="P220" s="3099"/>
      <c r="Q220" s="3098"/>
      <c r="R220" s="3099"/>
      <c r="S220" s="3098"/>
      <c r="T220" s="3099"/>
      <c r="U220" s="3098"/>
      <c r="V220" s="3099"/>
      <c r="W220" s="3098"/>
      <c r="X220" s="3099"/>
      <c r="Y220" s="3098"/>
      <c r="Z220" s="3099"/>
      <c r="AA220" s="3098"/>
      <c r="AB220" s="3099"/>
      <c r="AC220" s="3098"/>
      <c r="AD220" s="3099"/>
      <c r="AE220" s="3098"/>
      <c r="AF220" s="3099"/>
      <c r="AG220" s="3098"/>
      <c r="AH220" s="3099"/>
      <c r="AI220" s="3098"/>
      <c r="AJ220" s="3099"/>
      <c r="AK220" s="3089"/>
      <c r="AL220" s="3091"/>
      <c r="AM220" s="3089"/>
      <c r="AN220" s="3090"/>
      <c r="AO220" s="3140"/>
      <c r="AP220" s="3091"/>
      <c r="AQ220" s="3163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>
      <c r="A221" s="1242" t="s">
        <v>603</v>
      </c>
      <c r="B221" s="2567">
        <f>SUM(D221+F221+H221+J221+L221+N221+P221+R221+T221+V221+X221+Z221+AB221+AD221+AF221+AH221+AJ221)</f>
        <v>0</v>
      </c>
      <c r="C221" s="2455">
        <f t="shared" si="495"/>
        <v>0</v>
      </c>
      <c r="D221" s="1131"/>
      <c r="E221" s="1144"/>
      <c r="F221" s="1128"/>
      <c r="G221" s="1144"/>
      <c r="H221" s="1128"/>
      <c r="I221" s="1144"/>
      <c r="J221" s="1128"/>
      <c r="K221" s="1144"/>
      <c r="L221" s="1128"/>
      <c r="M221" s="1144"/>
      <c r="N221" s="1128"/>
      <c r="O221" s="1144"/>
      <c r="P221" s="1128"/>
      <c r="Q221" s="1144"/>
      <c r="R221" s="1128"/>
      <c r="S221" s="1144"/>
      <c r="T221" s="1128"/>
      <c r="U221" s="1144"/>
      <c r="V221" s="1128"/>
      <c r="W221" s="1144"/>
      <c r="X221" s="1128"/>
      <c r="Y221" s="1144"/>
      <c r="Z221" s="1128"/>
      <c r="AA221" s="1144"/>
      <c r="AB221" s="1128"/>
      <c r="AC221" s="1144"/>
      <c r="AD221" s="1128"/>
      <c r="AE221" s="1144"/>
      <c r="AF221" s="1128"/>
      <c r="AG221" s="1144"/>
      <c r="AH221" s="1128"/>
      <c r="AI221" s="1144"/>
      <c r="AJ221" s="1128"/>
      <c r="AK221" s="1134"/>
      <c r="AL221" s="1131"/>
      <c r="AM221" s="1134"/>
      <c r="AN221" s="1143"/>
      <c r="AO221" s="1407"/>
      <c r="AP221" s="1131"/>
      <c r="AQ221" s="1290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>
      <c r="A222" s="2668" t="s">
        <v>1981</v>
      </c>
      <c r="B222" s="2668"/>
      <c r="C222" s="2668"/>
      <c r="D222" s="2668"/>
      <c r="E222" s="2668"/>
      <c r="F222" s="2668"/>
      <c r="G222" s="2668"/>
      <c r="H222" s="2668"/>
      <c r="I222" s="2668"/>
      <c r="J222" s="2668"/>
      <c r="K222" s="2668"/>
      <c r="L222" s="2668"/>
      <c r="M222" s="2668"/>
      <c r="N222" s="2668"/>
      <c r="O222" s="2668"/>
      <c r="P222" s="2668"/>
      <c r="Q222" s="2668"/>
      <c r="R222" s="2668"/>
      <c r="S222" s="2668"/>
      <c r="T222" s="2668"/>
      <c r="U222" s="2668"/>
      <c r="V222" s="2668"/>
      <c r="W222" s="2668"/>
      <c r="X222" s="2668"/>
      <c r="Y222" s="2668"/>
      <c r="Z222" s="2668"/>
      <c r="AA222" s="2668"/>
      <c r="AB222" s="2668"/>
      <c r="AC222" s="2668"/>
      <c r="AD222" s="2668"/>
      <c r="AE222" s="2668"/>
      <c r="AF222" s="2668"/>
      <c r="AG222" s="2668"/>
      <c r="AH222" s="2668"/>
      <c r="AI222" s="2668"/>
      <c r="AJ222" s="2668"/>
      <c r="AK222" s="2668"/>
      <c r="AL222" s="2668"/>
      <c r="AM222" s="2668"/>
      <c r="AN222" s="64"/>
      <c r="AO222" s="64"/>
      <c r="AP222" s="64"/>
      <c r="AQ222" s="64"/>
    </row>
    <row r="223" spans="1:130">
      <c r="A223" s="8551" t="s">
        <v>1940</v>
      </c>
      <c r="B223" s="8554" t="s">
        <v>77</v>
      </c>
      <c r="C223" s="8554"/>
      <c r="D223" s="8554" t="s">
        <v>29</v>
      </c>
      <c r="E223" s="8554"/>
      <c r="F223" s="8554"/>
      <c r="G223" s="8554"/>
      <c r="H223" s="8554"/>
      <c r="I223" s="8554"/>
      <c r="J223" s="8554"/>
      <c r="K223" s="8554"/>
      <c r="L223" s="8554"/>
      <c r="M223" s="8554"/>
      <c r="N223" s="8554"/>
      <c r="O223" s="8554"/>
      <c r="P223" s="8554"/>
      <c r="Q223" s="8554"/>
      <c r="R223" s="8554"/>
      <c r="S223" s="8554"/>
      <c r="T223" s="8554"/>
      <c r="U223" s="8554"/>
      <c r="V223" s="8554"/>
      <c r="W223" s="8554"/>
      <c r="X223" s="8554"/>
      <c r="Y223" s="8554"/>
      <c r="Z223" s="8554"/>
      <c r="AA223" s="8554"/>
      <c r="AB223" s="8554"/>
      <c r="AC223" s="8554"/>
      <c r="AD223" s="8554"/>
      <c r="AE223" s="8554"/>
      <c r="AF223" s="8554"/>
      <c r="AG223" s="8554"/>
      <c r="AH223" s="8554"/>
      <c r="AI223" s="8554"/>
      <c r="AJ223" s="8554"/>
      <c r="AK223" s="8555"/>
      <c r="AL223" s="8539" t="s">
        <v>1909</v>
      </c>
      <c r="AM223" s="8556"/>
      <c r="AN223" s="8557" t="s">
        <v>462</v>
      </c>
      <c r="AO223" s="8507"/>
      <c r="AP223" s="8539" t="s">
        <v>36</v>
      </c>
      <c r="AQ223" s="8558" t="s">
        <v>37</v>
      </c>
    </row>
    <row r="224" spans="1:130">
      <c r="A224" s="8552"/>
      <c r="B224" s="8554"/>
      <c r="C224" s="8554"/>
      <c r="D224" s="8554" t="s">
        <v>348</v>
      </c>
      <c r="E224" s="8554"/>
      <c r="F224" s="8554" t="s">
        <v>331</v>
      </c>
      <c r="G224" s="8554"/>
      <c r="H224" s="8554" t="s">
        <v>94</v>
      </c>
      <c r="I224" s="8554"/>
      <c r="J224" s="8554" t="s">
        <v>44</v>
      </c>
      <c r="K224" s="8554"/>
      <c r="L224" s="8554" t="s">
        <v>45</v>
      </c>
      <c r="M224" s="8554"/>
      <c r="N224" s="8554" t="s">
        <v>46</v>
      </c>
      <c r="O224" s="8554"/>
      <c r="P224" s="8554" t="s">
        <v>47</v>
      </c>
      <c r="Q224" s="8554"/>
      <c r="R224" s="8554" t="s">
        <v>48</v>
      </c>
      <c r="S224" s="8554"/>
      <c r="T224" s="8554" t="s">
        <v>49</v>
      </c>
      <c r="U224" s="8554"/>
      <c r="V224" s="8554" t="s">
        <v>50</v>
      </c>
      <c r="W224" s="8554"/>
      <c r="X224" s="8554" t="s">
        <v>51</v>
      </c>
      <c r="Y224" s="8554"/>
      <c r="Z224" s="8554" t="s">
        <v>52</v>
      </c>
      <c r="AA224" s="8554"/>
      <c r="AB224" s="8554" t="s">
        <v>53</v>
      </c>
      <c r="AC224" s="8554"/>
      <c r="AD224" s="8554" t="s">
        <v>54</v>
      </c>
      <c r="AE224" s="8554"/>
      <c r="AF224" s="8554" t="s">
        <v>55</v>
      </c>
      <c r="AG224" s="8554"/>
      <c r="AH224" s="8554" t="s">
        <v>56</v>
      </c>
      <c r="AI224" s="8554"/>
      <c r="AJ224" s="8554" t="s">
        <v>57</v>
      </c>
      <c r="AK224" s="8555"/>
      <c r="AL224" s="8559" t="s">
        <v>58</v>
      </c>
      <c r="AM224" s="8537" t="s">
        <v>59</v>
      </c>
      <c r="AN224" s="8279" t="s">
        <v>467</v>
      </c>
      <c r="AO224" s="7995" t="s">
        <v>468</v>
      </c>
      <c r="AP224" s="8539"/>
      <c r="AQ224" s="8558"/>
    </row>
    <row r="225" spans="1:132">
      <c r="A225" s="8553"/>
      <c r="B225" s="3159" t="s">
        <v>1912</v>
      </c>
      <c r="C225" s="3160" t="s">
        <v>1913</v>
      </c>
      <c r="D225" s="3161" t="s">
        <v>1912</v>
      </c>
      <c r="E225" s="3130" t="s">
        <v>1913</v>
      </c>
      <c r="F225" s="3161" t="s">
        <v>1912</v>
      </c>
      <c r="G225" s="3130" t="s">
        <v>1913</v>
      </c>
      <c r="H225" s="3161" t="s">
        <v>1912</v>
      </c>
      <c r="I225" s="3130" t="s">
        <v>1913</v>
      </c>
      <c r="J225" s="3161" t="s">
        <v>1912</v>
      </c>
      <c r="K225" s="3130" t="s">
        <v>1913</v>
      </c>
      <c r="L225" s="3161" t="s">
        <v>1912</v>
      </c>
      <c r="M225" s="3130" t="s">
        <v>1913</v>
      </c>
      <c r="N225" s="3161" t="s">
        <v>1912</v>
      </c>
      <c r="O225" s="3130" t="s">
        <v>1913</v>
      </c>
      <c r="P225" s="3161" t="s">
        <v>1912</v>
      </c>
      <c r="Q225" s="3130" t="s">
        <v>1913</v>
      </c>
      <c r="R225" s="3161" t="s">
        <v>1912</v>
      </c>
      <c r="S225" s="3130" t="s">
        <v>1913</v>
      </c>
      <c r="T225" s="3161" t="s">
        <v>1912</v>
      </c>
      <c r="U225" s="3130" t="s">
        <v>1913</v>
      </c>
      <c r="V225" s="3161" t="s">
        <v>1912</v>
      </c>
      <c r="W225" s="3130" t="s">
        <v>1913</v>
      </c>
      <c r="X225" s="3161" t="s">
        <v>1912</v>
      </c>
      <c r="Y225" s="3130" t="s">
        <v>1913</v>
      </c>
      <c r="Z225" s="3161" t="s">
        <v>1912</v>
      </c>
      <c r="AA225" s="3130" t="s">
        <v>1913</v>
      </c>
      <c r="AB225" s="3161" t="s">
        <v>1912</v>
      </c>
      <c r="AC225" s="3130" t="s">
        <v>1913</v>
      </c>
      <c r="AD225" s="3161" t="s">
        <v>1912</v>
      </c>
      <c r="AE225" s="3130" t="s">
        <v>1913</v>
      </c>
      <c r="AF225" s="3161" t="s">
        <v>1912</v>
      </c>
      <c r="AG225" s="3130" t="s">
        <v>1913</v>
      </c>
      <c r="AH225" s="3161" t="s">
        <v>1912</v>
      </c>
      <c r="AI225" s="3130" t="s">
        <v>1913</v>
      </c>
      <c r="AJ225" s="3161" t="s">
        <v>1912</v>
      </c>
      <c r="AK225" s="3131" t="s">
        <v>1913</v>
      </c>
      <c r="AL225" s="8559"/>
      <c r="AM225" s="8537"/>
      <c r="AN225" s="7676"/>
      <c r="AO225" s="7996"/>
      <c r="AP225" s="8539"/>
      <c r="AQ225" s="8558"/>
    </row>
    <row r="226" spans="1:132">
      <c r="A226" s="3162" t="s">
        <v>460</v>
      </c>
      <c r="B226" s="3085">
        <f>SUM(D226+F226+H226+J226+L226+N226+P226+R226+T226+V226+X226+Z226+AB226+AD226+AF226+AH226+AJ226)</f>
        <v>0</v>
      </c>
      <c r="C226" s="3086">
        <f t="shared" ref="C226:C227" si="496">SUM(E226+G226+I226+K226+M226+O226+Q226+S226+U226+W226+Y226+AA226+AC226+AE226+AG226+AI226+AK226)</f>
        <v>0</v>
      </c>
      <c r="D226" s="3088"/>
      <c r="E226" s="3101"/>
      <c r="F226" s="3100"/>
      <c r="G226" s="3101"/>
      <c r="H226" s="3099"/>
      <c r="I226" s="3098"/>
      <c r="J226" s="3099"/>
      <c r="K226" s="3098"/>
      <c r="L226" s="3099"/>
      <c r="M226" s="3098"/>
      <c r="N226" s="3099"/>
      <c r="O226" s="3098"/>
      <c r="P226" s="3099"/>
      <c r="Q226" s="3098"/>
      <c r="R226" s="3099"/>
      <c r="S226" s="3098"/>
      <c r="T226" s="3099"/>
      <c r="U226" s="3098"/>
      <c r="V226" s="3099"/>
      <c r="W226" s="3098"/>
      <c r="X226" s="3099"/>
      <c r="Y226" s="3098"/>
      <c r="Z226" s="3100"/>
      <c r="AA226" s="3101"/>
      <c r="AB226" s="3100"/>
      <c r="AC226" s="3101"/>
      <c r="AD226" s="3100"/>
      <c r="AE226" s="3101"/>
      <c r="AF226" s="3100"/>
      <c r="AG226" s="3101"/>
      <c r="AH226" s="3100"/>
      <c r="AI226" s="3101"/>
      <c r="AJ226" s="3100"/>
      <c r="AK226" s="3102"/>
      <c r="AL226" s="3088"/>
      <c r="AM226" s="1456"/>
      <c r="AN226" s="3147"/>
      <c r="AO226" s="3140"/>
      <c r="AP226" s="3091"/>
      <c r="AQ226" s="3163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>
      <c r="A227" s="3162" t="s">
        <v>1977</v>
      </c>
      <c r="B227" s="3094">
        <f t="shared" ref="B227:C232" si="497">SUM(D227+F227+H227+J227+L227+N227+P227+R227+T227+V227+X227+Z227+AB227+AD227+AF227+AH227+AJ227)</f>
        <v>0</v>
      </c>
      <c r="C227" s="1162">
        <f t="shared" si="496"/>
        <v>0</v>
      </c>
      <c r="D227" s="3088"/>
      <c r="E227" s="3101"/>
      <c r="F227" s="3100"/>
      <c r="G227" s="3101"/>
      <c r="H227" s="3100"/>
      <c r="I227" s="3101"/>
      <c r="J227" s="3099"/>
      <c r="K227" s="3098"/>
      <c r="L227" s="3099"/>
      <c r="M227" s="3098"/>
      <c r="N227" s="3099"/>
      <c r="O227" s="3098"/>
      <c r="P227" s="3099"/>
      <c r="Q227" s="3098"/>
      <c r="R227" s="3099"/>
      <c r="S227" s="3098"/>
      <c r="T227" s="3099"/>
      <c r="U227" s="3098"/>
      <c r="V227" s="3099"/>
      <c r="W227" s="3098"/>
      <c r="X227" s="3099"/>
      <c r="Y227" s="3098"/>
      <c r="Z227" s="3099"/>
      <c r="AA227" s="3098"/>
      <c r="AB227" s="3099"/>
      <c r="AC227" s="3098"/>
      <c r="AD227" s="3099"/>
      <c r="AE227" s="3098"/>
      <c r="AF227" s="3099"/>
      <c r="AG227" s="3098"/>
      <c r="AH227" s="3099"/>
      <c r="AI227" s="3098"/>
      <c r="AJ227" s="3099"/>
      <c r="AK227" s="3089"/>
      <c r="AL227" s="3091"/>
      <c r="AM227" s="3089"/>
      <c r="AN227" s="3090"/>
      <c r="AO227" s="3140"/>
      <c r="AP227" s="3091"/>
      <c r="AQ227" s="3163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>
      <c r="A228" s="3162" t="s">
        <v>1978</v>
      </c>
      <c r="B228" s="3094">
        <f t="shared" si="497"/>
        <v>0</v>
      </c>
      <c r="C228" s="1162">
        <f>SUM(E228+G228+I228+K228+M228+O228+Q228+S228+U228+W228+Y228+AA228+AC228+AE228+AG228+AI228+AK228)</f>
        <v>0</v>
      </c>
      <c r="D228" s="3091"/>
      <c r="E228" s="3098"/>
      <c r="F228" s="3099"/>
      <c r="G228" s="3098"/>
      <c r="H228" s="3099"/>
      <c r="I228" s="3098"/>
      <c r="J228" s="3099"/>
      <c r="K228" s="3098"/>
      <c r="L228" s="3099"/>
      <c r="M228" s="3098"/>
      <c r="N228" s="3099"/>
      <c r="O228" s="3098"/>
      <c r="P228" s="3099"/>
      <c r="Q228" s="3098"/>
      <c r="R228" s="3099"/>
      <c r="S228" s="3098"/>
      <c r="T228" s="3099"/>
      <c r="U228" s="3098"/>
      <c r="V228" s="3099"/>
      <c r="W228" s="3098"/>
      <c r="X228" s="3099"/>
      <c r="Y228" s="3098"/>
      <c r="Z228" s="3099"/>
      <c r="AA228" s="3098"/>
      <c r="AB228" s="3099"/>
      <c r="AC228" s="3098"/>
      <c r="AD228" s="3099"/>
      <c r="AE228" s="3098"/>
      <c r="AF228" s="3099"/>
      <c r="AG228" s="3098"/>
      <c r="AH228" s="3099"/>
      <c r="AI228" s="3098"/>
      <c r="AJ228" s="3099"/>
      <c r="AK228" s="3089"/>
      <c r="AL228" s="3091"/>
      <c r="AM228" s="3089"/>
      <c r="AN228" s="3090"/>
      <c r="AO228" s="3140"/>
      <c r="AP228" s="3091"/>
      <c r="AQ228" s="3163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>
      <c r="A229" s="3162" t="s">
        <v>1979</v>
      </c>
      <c r="B229" s="3094">
        <f t="shared" si="497"/>
        <v>0</v>
      </c>
      <c r="C229" s="1162">
        <f>SUM(E229+G229+I229+K229+M229+O229+Q229+S229+U229+W229+Y229+AA229+AC229+AE229+AG229+AI229+AK229)</f>
        <v>0</v>
      </c>
      <c r="D229" s="3091"/>
      <c r="E229" s="3098"/>
      <c r="F229" s="3099"/>
      <c r="G229" s="3098"/>
      <c r="H229" s="3099"/>
      <c r="I229" s="3098"/>
      <c r="J229" s="3099"/>
      <c r="K229" s="3098"/>
      <c r="L229" s="3099"/>
      <c r="M229" s="3098"/>
      <c r="N229" s="3099"/>
      <c r="O229" s="3098"/>
      <c r="P229" s="3099"/>
      <c r="Q229" s="3098"/>
      <c r="R229" s="3099"/>
      <c r="S229" s="3098"/>
      <c r="T229" s="3099"/>
      <c r="U229" s="3098"/>
      <c r="V229" s="3099"/>
      <c r="W229" s="3098"/>
      <c r="X229" s="3099"/>
      <c r="Y229" s="3098"/>
      <c r="Z229" s="3099"/>
      <c r="AA229" s="3098"/>
      <c r="AB229" s="3099"/>
      <c r="AC229" s="3098"/>
      <c r="AD229" s="3099"/>
      <c r="AE229" s="3098"/>
      <c r="AF229" s="3099"/>
      <c r="AG229" s="3098"/>
      <c r="AH229" s="3099"/>
      <c r="AI229" s="3098"/>
      <c r="AJ229" s="3099"/>
      <c r="AK229" s="3089"/>
      <c r="AL229" s="3091"/>
      <c r="AM229" s="3089"/>
      <c r="AN229" s="3090"/>
      <c r="AO229" s="3140"/>
      <c r="AP229" s="3091"/>
      <c r="AQ229" s="3163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>
      <c r="A230" s="3164" t="s">
        <v>1982</v>
      </c>
      <c r="B230" s="3094">
        <f t="shared" si="497"/>
        <v>0</v>
      </c>
      <c r="C230" s="1162">
        <f>SUM(E230+G230+I230+K230+M230+O230+Q230+S230+U230+W230+Y230+AA230+AC230+AE230+AG230+AI230+AK230)</f>
        <v>0</v>
      </c>
      <c r="D230" s="3091"/>
      <c r="E230" s="3098"/>
      <c r="F230" s="3099"/>
      <c r="G230" s="3098"/>
      <c r="H230" s="3099"/>
      <c r="I230" s="3098"/>
      <c r="J230" s="3099"/>
      <c r="K230" s="3098"/>
      <c r="L230" s="3099"/>
      <c r="M230" s="3098"/>
      <c r="N230" s="3099"/>
      <c r="O230" s="3098"/>
      <c r="P230" s="3099"/>
      <c r="Q230" s="3098"/>
      <c r="R230" s="3099"/>
      <c r="S230" s="3098"/>
      <c r="T230" s="3099"/>
      <c r="U230" s="3098"/>
      <c r="V230" s="3099"/>
      <c r="W230" s="3098"/>
      <c r="X230" s="3099"/>
      <c r="Y230" s="3098"/>
      <c r="Z230" s="3099"/>
      <c r="AA230" s="3098"/>
      <c r="AB230" s="3099"/>
      <c r="AC230" s="3098"/>
      <c r="AD230" s="3099"/>
      <c r="AE230" s="3098"/>
      <c r="AF230" s="3099"/>
      <c r="AG230" s="3098"/>
      <c r="AH230" s="3099"/>
      <c r="AI230" s="3098"/>
      <c r="AJ230" s="3099"/>
      <c r="AK230" s="3089"/>
      <c r="AL230" s="3091"/>
      <c r="AM230" s="3089"/>
      <c r="AN230" s="3090"/>
      <c r="AO230" s="3140"/>
      <c r="AP230" s="3091"/>
      <c r="AQ230" s="3163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>
      <c r="A231" s="3162" t="s">
        <v>1931</v>
      </c>
      <c r="B231" s="3094">
        <f t="shared" si="497"/>
        <v>0</v>
      </c>
      <c r="C231" s="1162">
        <f t="shared" si="497"/>
        <v>0</v>
      </c>
      <c r="D231" s="3091"/>
      <c r="E231" s="3098"/>
      <c r="F231" s="3099"/>
      <c r="G231" s="3098"/>
      <c r="H231" s="3099"/>
      <c r="I231" s="3098"/>
      <c r="J231" s="3099"/>
      <c r="K231" s="3098"/>
      <c r="L231" s="3099"/>
      <c r="M231" s="3098"/>
      <c r="N231" s="3099"/>
      <c r="O231" s="3098"/>
      <c r="P231" s="3099"/>
      <c r="Q231" s="3098"/>
      <c r="R231" s="3099"/>
      <c r="S231" s="3098"/>
      <c r="T231" s="3099"/>
      <c r="U231" s="3098"/>
      <c r="V231" s="3099"/>
      <c r="W231" s="3098"/>
      <c r="X231" s="3099"/>
      <c r="Y231" s="3098"/>
      <c r="Z231" s="3099"/>
      <c r="AA231" s="3098"/>
      <c r="AB231" s="3099"/>
      <c r="AC231" s="3098"/>
      <c r="AD231" s="3099"/>
      <c r="AE231" s="3098"/>
      <c r="AF231" s="3099"/>
      <c r="AG231" s="3098"/>
      <c r="AH231" s="3099"/>
      <c r="AI231" s="3098"/>
      <c r="AJ231" s="3099"/>
      <c r="AK231" s="3089"/>
      <c r="AL231" s="3091"/>
      <c r="AM231" s="3089"/>
      <c r="AN231" s="3090"/>
      <c r="AO231" s="3140"/>
      <c r="AP231" s="3091"/>
      <c r="AQ231" s="3163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>
      <c r="A232" s="1242" t="s">
        <v>603</v>
      </c>
      <c r="B232" s="2567">
        <f t="shared" si="497"/>
        <v>0</v>
      </c>
      <c r="C232" s="2455">
        <f t="shared" si="497"/>
        <v>0</v>
      </c>
      <c r="D232" s="1131"/>
      <c r="E232" s="1144"/>
      <c r="F232" s="1128"/>
      <c r="G232" s="1144"/>
      <c r="H232" s="1128"/>
      <c r="I232" s="1144"/>
      <c r="J232" s="1128"/>
      <c r="K232" s="1144"/>
      <c r="L232" s="1128"/>
      <c r="M232" s="1144"/>
      <c r="N232" s="1128"/>
      <c r="O232" s="1144"/>
      <c r="P232" s="1128"/>
      <c r="Q232" s="1144"/>
      <c r="R232" s="1128"/>
      <c r="S232" s="1144"/>
      <c r="T232" s="1128"/>
      <c r="U232" s="1144"/>
      <c r="V232" s="1128"/>
      <c r="W232" s="1144"/>
      <c r="X232" s="1128"/>
      <c r="Y232" s="1144"/>
      <c r="Z232" s="1128"/>
      <c r="AA232" s="1144"/>
      <c r="AB232" s="1128"/>
      <c r="AC232" s="1144"/>
      <c r="AD232" s="1128"/>
      <c r="AE232" s="1144"/>
      <c r="AF232" s="1128"/>
      <c r="AG232" s="1144"/>
      <c r="AH232" s="1128"/>
      <c r="AI232" s="1144"/>
      <c r="AJ232" s="1128"/>
      <c r="AK232" s="1134"/>
      <c r="AL232" s="1131"/>
      <c r="AM232" s="1134"/>
      <c r="AN232" s="1143"/>
      <c r="AO232" s="1407"/>
      <c r="AP232" s="1131"/>
      <c r="AQ232" s="1290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>
      <c r="A233" s="2668" t="s">
        <v>1983</v>
      </c>
      <c r="B233" s="2668"/>
      <c r="C233" s="2668"/>
      <c r="D233" s="2668"/>
      <c r="E233" s="2668"/>
      <c r="F233" s="2668"/>
      <c r="G233" s="2668"/>
      <c r="H233" s="2668"/>
      <c r="I233" s="2668"/>
      <c r="J233" s="2668"/>
      <c r="K233" s="2668"/>
      <c r="L233" s="2668"/>
      <c r="M233" s="2668"/>
      <c r="N233" s="2668"/>
      <c r="O233" s="2668"/>
      <c r="P233" s="2668"/>
      <c r="Q233" s="2668"/>
      <c r="R233" s="2668"/>
      <c r="S233" s="2668"/>
      <c r="T233" s="2668"/>
      <c r="U233" s="2668"/>
      <c r="V233" s="2668"/>
      <c r="W233" s="2668"/>
      <c r="X233" s="2668"/>
      <c r="Y233" s="2668"/>
      <c r="Z233" s="2668"/>
      <c r="AA233" s="2668"/>
      <c r="AB233" s="2668"/>
      <c r="AC233" s="2668"/>
      <c r="AD233" s="2668"/>
      <c r="AE233" s="2668"/>
      <c r="AF233" s="2668"/>
      <c r="AG233" s="2668"/>
      <c r="AH233" s="2668"/>
      <c r="AI233" s="2668"/>
      <c r="AJ233" s="2668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>
      <c r="A234" s="8563" t="s">
        <v>1984</v>
      </c>
      <c r="B234" s="8564"/>
      <c r="C234" s="8566" t="s">
        <v>77</v>
      </c>
      <c r="D234" s="8564"/>
      <c r="E234" s="8568" t="s">
        <v>29</v>
      </c>
      <c r="F234" s="8569"/>
      <c r="G234" s="8569"/>
      <c r="H234" s="8569"/>
      <c r="I234" s="8569"/>
      <c r="J234" s="8569"/>
      <c r="K234" s="8569"/>
      <c r="L234" s="8569"/>
      <c r="M234" s="8569"/>
      <c r="N234" s="8569"/>
      <c r="O234" s="8569"/>
      <c r="P234" s="8569"/>
      <c r="Q234" s="8569"/>
      <c r="R234" s="8569"/>
      <c r="S234" s="8569"/>
      <c r="T234" s="8569"/>
      <c r="U234" s="8569"/>
      <c r="V234" s="8569"/>
      <c r="W234" s="8569"/>
      <c r="X234" s="8569"/>
      <c r="Y234" s="8569"/>
      <c r="Z234" s="8569"/>
      <c r="AA234" s="8569"/>
      <c r="AB234" s="8569"/>
      <c r="AC234" s="8569"/>
      <c r="AD234" s="8569"/>
      <c r="AE234" s="8569"/>
      <c r="AF234" s="8569"/>
      <c r="AG234" s="8569"/>
      <c r="AH234" s="8569"/>
      <c r="AI234" s="8569"/>
      <c r="AJ234" s="8570"/>
      <c r="AK234" s="8534" t="s">
        <v>1954</v>
      </c>
      <c r="AL234" s="8438"/>
      <c r="AM234" s="8438"/>
      <c r="AN234" s="8533"/>
      <c r="AO234" s="8534" t="s">
        <v>462</v>
      </c>
      <c r="AP234" s="8438"/>
      <c r="AQ234" s="8438"/>
      <c r="AR234" s="8533"/>
      <c r="AS234" s="8560" t="s">
        <v>327</v>
      </c>
      <c r="AT234" s="8561"/>
      <c r="AU234" s="8560" t="s">
        <v>37</v>
      </c>
      <c r="AV234" s="8561"/>
      <c r="AW234" s="8535" t="s">
        <v>1955</v>
      </c>
      <c r="AX234" s="8520"/>
    </row>
    <row r="235" spans="1:132">
      <c r="A235" s="8011"/>
      <c r="B235" s="8012"/>
      <c r="C235" s="8567"/>
      <c r="D235" s="8014"/>
      <c r="E235" s="8512" t="s">
        <v>1956</v>
      </c>
      <c r="F235" s="8506"/>
      <c r="G235" s="8512" t="s">
        <v>1911</v>
      </c>
      <c r="H235" s="8506"/>
      <c r="I235" s="8512" t="s">
        <v>949</v>
      </c>
      <c r="J235" s="8506"/>
      <c r="K235" s="8503" t="s">
        <v>331</v>
      </c>
      <c r="L235" s="8521"/>
      <c r="M235" s="8503" t="s">
        <v>94</v>
      </c>
      <c r="N235" s="8521"/>
      <c r="O235" s="8503" t="s">
        <v>44</v>
      </c>
      <c r="P235" s="8521"/>
      <c r="Q235" s="8503" t="s">
        <v>45</v>
      </c>
      <c r="R235" s="8521"/>
      <c r="S235" s="8503" t="s">
        <v>46</v>
      </c>
      <c r="T235" s="8521"/>
      <c r="U235" s="8503" t="s">
        <v>47</v>
      </c>
      <c r="V235" s="8521"/>
      <c r="W235" s="8504" t="s">
        <v>48</v>
      </c>
      <c r="X235" s="8521"/>
      <c r="Y235" s="8504" t="s">
        <v>49</v>
      </c>
      <c r="Z235" s="8521"/>
      <c r="AA235" s="8504" t="s">
        <v>50</v>
      </c>
      <c r="AB235" s="8521"/>
      <c r="AC235" s="8503" t="s">
        <v>51</v>
      </c>
      <c r="AD235" s="8521"/>
      <c r="AE235" s="8504" t="s">
        <v>52</v>
      </c>
      <c r="AF235" s="8521"/>
      <c r="AG235" s="8504" t="s">
        <v>53</v>
      </c>
      <c r="AH235" s="8521"/>
      <c r="AI235" s="8504" t="s">
        <v>1985</v>
      </c>
      <c r="AJ235" s="8505"/>
      <c r="AK235" s="8538" t="s">
        <v>58</v>
      </c>
      <c r="AL235" s="8539"/>
      <c r="AM235" s="8540" t="s">
        <v>59</v>
      </c>
      <c r="AN235" s="8537"/>
      <c r="AO235" s="8538" t="s">
        <v>467</v>
      </c>
      <c r="AP235" s="8539"/>
      <c r="AQ235" s="8540" t="s">
        <v>468</v>
      </c>
      <c r="AR235" s="8537"/>
      <c r="AS235" s="7970"/>
      <c r="AT235" s="8562"/>
      <c r="AU235" s="7970"/>
      <c r="AV235" s="8562"/>
      <c r="AW235" s="7963"/>
      <c r="AX235" s="7964"/>
    </row>
    <row r="236" spans="1:132" ht="31.5">
      <c r="A236" s="8565"/>
      <c r="B236" s="8014"/>
      <c r="C236" s="3082" t="s">
        <v>1912</v>
      </c>
      <c r="D236" s="3081" t="s">
        <v>1958</v>
      </c>
      <c r="E236" s="3079" t="s">
        <v>1912</v>
      </c>
      <c r="F236" s="3081" t="s">
        <v>1958</v>
      </c>
      <c r="G236" s="3079" t="s">
        <v>1912</v>
      </c>
      <c r="H236" s="3081" t="s">
        <v>1958</v>
      </c>
      <c r="I236" s="3082" t="s">
        <v>1912</v>
      </c>
      <c r="J236" s="3081" t="s">
        <v>1958</v>
      </c>
      <c r="K236" s="3082" t="s">
        <v>1912</v>
      </c>
      <c r="L236" s="3081" t="s">
        <v>1958</v>
      </c>
      <c r="M236" s="3079" t="s">
        <v>1912</v>
      </c>
      <c r="N236" s="3081" t="s">
        <v>1958</v>
      </c>
      <c r="O236" s="3079" t="s">
        <v>1912</v>
      </c>
      <c r="P236" s="3081" t="s">
        <v>1958</v>
      </c>
      <c r="Q236" s="3079" t="s">
        <v>1912</v>
      </c>
      <c r="R236" s="3081" t="s">
        <v>1958</v>
      </c>
      <c r="S236" s="3079" t="s">
        <v>1912</v>
      </c>
      <c r="T236" s="3081" t="s">
        <v>1958</v>
      </c>
      <c r="U236" s="3079" t="s">
        <v>1912</v>
      </c>
      <c r="V236" s="3081" t="s">
        <v>1958</v>
      </c>
      <c r="W236" s="3082" t="s">
        <v>1912</v>
      </c>
      <c r="X236" s="3081" t="s">
        <v>1958</v>
      </c>
      <c r="Y236" s="3082" t="s">
        <v>1912</v>
      </c>
      <c r="Z236" s="3081" t="s">
        <v>1958</v>
      </c>
      <c r="AA236" s="3082" t="s">
        <v>1912</v>
      </c>
      <c r="AB236" s="3081" t="s">
        <v>1958</v>
      </c>
      <c r="AC236" s="3079" t="s">
        <v>1912</v>
      </c>
      <c r="AD236" s="3081" t="s">
        <v>1958</v>
      </c>
      <c r="AE236" s="3082" t="s">
        <v>1912</v>
      </c>
      <c r="AF236" s="3081" t="s">
        <v>1958</v>
      </c>
      <c r="AG236" s="3082" t="s">
        <v>1912</v>
      </c>
      <c r="AH236" s="3081" t="s">
        <v>1958</v>
      </c>
      <c r="AI236" s="3082" t="s">
        <v>1912</v>
      </c>
      <c r="AJ236" s="3081" t="s">
        <v>1958</v>
      </c>
      <c r="AK236" s="3132" t="s">
        <v>1912</v>
      </c>
      <c r="AL236" s="3081" t="s">
        <v>1958</v>
      </c>
      <c r="AM236" s="3082" t="s">
        <v>1912</v>
      </c>
      <c r="AN236" s="3083" t="s">
        <v>1958</v>
      </c>
      <c r="AO236" s="3132" t="s">
        <v>1912</v>
      </c>
      <c r="AP236" s="3081" t="s">
        <v>1958</v>
      </c>
      <c r="AQ236" s="3082" t="s">
        <v>1912</v>
      </c>
      <c r="AR236" s="3083" t="s">
        <v>1958</v>
      </c>
      <c r="AS236" s="3132" t="s">
        <v>1912</v>
      </c>
      <c r="AT236" s="3075" t="s">
        <v>1958</v>
      </c>
      <c r="AU236" s="3132" t="s">
        <v>1912</v>
      </c>
      <c r="AV236" s="3075" t="s">
        <v>1958</v>
      </c>
      <c r="AW236" s="3082" t="s">
        <v>1912</v>
      </c>
      <c r="AX236" s="3081" t="s">
        <v>1958</v>
      </c>
    </row>
    <row r="237" spans="1:132" ht="15" customHeight="1">
      <c r="A237" s="8356" t="s">
        <v>1986</v>
      </c>
      <c r="B237" s="3166" t="s">
        <v>1959</v>
      </c>
      <c r="C237" s="3167">
        <f>+M237+O237+Q237+S237+U237+W237+Y237+AA237+AC237</f>
        <v>0</v>
      </c>
      <c r="D237" s="3086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091"/>
      <c r="N237" s="1116"/>
      <c r="O237" s="3098"/>
      <c r="P237" s="1116"/>
      <c r="Q237" s="3099"/>
      <c r="R237" s="1116"/>
      <c r="S237" s="3099"/>
      <c r="T237" s="1116"/>
      <c r="U237" s="3099"/>
      <c r="V237" s="1116"/>
      <c r="W237" s="3091"/>
      <c r="X237" s="1116"/>
      <c r="Y237" s="3091"/>
      <c r="Z237" s="1116"/>
      <c r="AA237" s="3091"/>
      <c r="AB237" s="1116"/>
      <c r="AC237" s="3099"/>
      <c r="AD237" s="1116"/>
      <c r="AE237" s="3088"/>
      <c r="AF237" s="2642"/>
      <c r="AG237" s="3088"/>
      <c r="AH237" s="2642"/>
      <c r="AI237" s="3088"/>
      <c r="AJ237" s="3168"/>
      <c r="AK237" s="3152"/>
      <c r="AL237" s="2642"/>
      <c r="AM237" s="3091"/>
      <c r="AN237" s="3140"/>
      <c r="AO237" s="3090"/>
      <c r="AP237" s="1116"/>
      <c r="AQ237" s="3091"/>
      <c r="AR237" s="3140"/>
      <c r="AS237" s="3090"/>
      <c r="AT237" s="3140"/>
      <c r="AU237" s="3090"/>
      <c r="AV237" s="3140"/>
      <c r="AW237" s="3091"/>
      <c r="AX237" s="1116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>
      <c r="A238" s="7758"/>
      <c r="B238" s="3169" t="s">
        <v>1960</v>
      </c>
      <c r="C238" s="3170">
        <f>+M238+O238+Q238+S238+U238+W238+Y238+AA238+AC238</f>
        <v>0</v>
      </c>
      <c r="D238" s="1162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091"/>
      <c r="N238" s="1116"/>
      <c r="O238" s="3098"/>
      <c r="P238" s="1116"/>
      <c r="Q238" s="3099"/>
      <c r="R238" s="1116"/>
      <c r="S238" s="3099"/>
      <c r="T238" s="1116"/>
      <c r="U238" s="3099"/>
      <c r="V238" s="1116"/>
      <c r="W238" s="3091"/>
      <c r="X238" s="1116"/>
      <c r="Y238" s="3091"/>
      <c r="Z238" s="1116"/>
      <c r="AA238" s="3091"/>
      <c r="AB238" s="1116"/>
      <c r="AC238" s="3099"/>
      <c r="AD238" s="1116"/>
      <c r="AE238" s="3088"/>
      <c r="AF238" s="2642"/>
      <c r="AG238" s="3088"/>
      <c r="AH238" s="2642"/>
      <c r="AI238" s="3088"/>
      <c r="AJ238" s="3168"/>
      <c r="AK238" s="3152"/>
      <c r="AL238" s="2642"/>
      <c r="AM238" s="3091"/>
      <c r="AN238" s="3140"/>
      <c r="AO238" s="3090"/>
      <c r="AP238" s="1116"/>
      <c r="AQ238" s="3091"/>
      <c r="AR238" s="3140"/>
      <c r="AS238" s="3090"/>
      <c r="AT238" s="3140"/>
      <c r="AU238" s="3090"/>
      <c r="AV238" s="3140"/>
      <c r="AW238" s="3091"/>
      <c r="AX238" s="1116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>
      <c r="A239" s="7758"/>
      <c r="B239" s="3171" t="s">
        <v>1987</v>
      </c>
      <c r="C239" s="3170">
        <f t="shared" si="509"/>
        <v>0</v>
      </c>
      <c r="D239" s="1162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098"/>
      <c r="P239" s="1116"/>
      <c r="Q239" s="3099"/>
      <c r="R239" s="1116"/>
      <c r="S239" s="3099"/>
      <c r="T239" s="1116"/>
      <c r="U239" s="3099"/>
      <c r="V239" s="1116"/>
      <c r="W239" s="3091"/>
      <c r="X239" s="1116"/>
      <c r="Y239" s="3091"/>
      <c r="Z239" s="1116"/>
      <c r="AA239" s="3091"/>
      <c r="AB239" s="1116"/>
      <c r="AC239" s="3099"/>
      <c r="AD239" s="1116"/>
      <c r="AE239" s="3088"/>
      <c r="AF239" s="2642"/>
      <c r="AG239" s="3088"/>
      <c r="AH239" s="2642"/>
      <c r="AI239" s="3088"/>
      <c r="AJ239" s="3168"/>
      <c r="AK239" s="3152"/>
      <c r="AL239" s="2642"/>
      <c r="AM239" s="3091"/>
      <c r="AN239" s="3140"/>
      <c r="AO239" s="3090"/>
      <c r="AP239" s="1116"/>
      <c r="AQ239" s="3091"/>
      <c r="AR239" s="3140"/>
      <c r="AS239" s="3090"/>
      <c r="AT239" s="3140"/>
      <c r="AU239" s="3090"/>
      <c r="AV239" s="3140"/>
      <c r="AW239" s="3091"/>
      <c r="AX239" s="1116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>
      <c r="A240" s="7758"/>
      <c r="B240" s="3171" t="s">
        <v>1924</v>
      </c>
      <c r="C240" s="3170">
        <f>+O240+Q240+S240+U240+W240+Y240+AA240+AC240+AE240+AG240+AI240</f>
        <v>0</v>
      </c>
      <c r="D240" s="1162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091"/>
      <c r="P240" s="1116"/>
      <c r="Q240" s="3099"/>
      <c r="R240" s="1116"/>
      <c r="S240" s="3099"/>
      <c r="T240" s="1116"/>
      <c r="U240" s="3099"/>
      <c r="V240" s="1116"/>
      <c r="W240" s="3091"/>
      <c r="X240" s="1116"/>
      <c r="Y240" s="3091"/>
      <c r="Z240" s="1116"/>
      <c r="AA240" s="3091"/>
      <c r="AB240" s="1116"/>
      <c r="AC240" s="3099"/>
      <c r="AD240" s="1116"/>
      <c r="AE240" s="3091"/>
      <c r="AF240" s="1116"/>
      <c r="AG240" s="3091"/>
      <c r="AH240" s="1116"/>
      <c r="AI240" s="3091"/>
      <c r="AJ240" s="3140"/>
      <c r="AK240" s="3090"/>
      <c r="AL240" s="1116"/>
      <c r="AM240" s="3091"/>
      <c r="AN240" s="3140"/>
      <c r="AO240" s="3090"/>
      <c r="AP240" s="1116"/>
      <c r="AQ240" s="3091"/>
      <c r="AR240" s="3140"/>
      <c r="AS240" s="3090"/>
      <c r="AT240" s="3140"/>
      <c r="AU240" s="3090"/>
      <c r="AV240" s="3140"/>
      <c r="AW240" s="3091"/>
      <c r="AX240" s="1116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>
      <c r="A241" s="7758"/>
      <c r="B241" s="3169" t="s">
        <v>1962</v>
      </c>
      <c r="C241" s="3170">
        <f>+E241+G241+I241+K241+M241+O241+Q241+S241+U241+W241+Y241+AA241+AC241+AE241+AG241+AI241</f>
        <v>0</v>
      </c>
      <c r="D241" s="3172">
        <f>+F241+H241+J241+L241+N241+P241+R241+T241+V241+X241+Z241+AB241+AD241+AF241+AH241+AJ241</f>
        <v>0</v>
      </c>
      <c r="E241" s="1443"/>
      <c r="F241" s="1113"/>
      <c r="G241" s="1443"/>
      <c r="H241" s="1113"/>
      <c r="I241" s="1443"/>
      <c r="J241" s="1113"/>
      <c r="K241" s="1443"/>
      <c r="L241" s="1113"/>
      <c r="M241" s="1443"/>
      <c r="N241" s="1113"/>
      <c r="O241" s="3098"/>
      <c r="P241" s="1116"/>
      <c r="Q241" s="3099"/>
      <c r="R241" s="1116"/>
      <c r="S241" s="3099"/>
      <c r="T241" s="1116"/>
      <c r="U241" s="3099"/>
      <c r="V241" s="1116"/>
      <c r="W241" s="3091"/>
      <c r="X241" s="1116"/>
      <c r="Y241" s="3091"/>
      <c r="Z241" s="1116"/>
      <c r="AA241" s="3091"/>
      <c r="AB241" s="1116"/>
      <c r="AC241" s="3099"/>
      <c r="AD241" s="1116"/>
      <c r="AE241" s="3091"/>
      <c r="AF241" s="1116"/>
      <c r="AG241" s="3091"/>
      <c r="AH241" s="1116"/>
      <c r="AI241" s="3091"/>
      <c r="AJ241" s="3140"/>
      <c r="AK241" s="3090"/>
      <c r="AL241" s="1116"/>
      <c r="AM241" s="3091"/>
      <c r="AN241" s="3140"/>
      <c r="AO241" s="3090"/>
      <c r="AP241" s="1116"/>
      <c r="AQ241" s="3091"/>
      <c r="AR241" s="3140"/>
      <c r="AS241" s="3090"/>
      <c r="AT241" s="3140"/>
      <c r="AU241" s="3090"/>
      <c r="AV241" s="3140"/>
      <c r="AW241" s="3091"/>
      <c r="AX241" s="1116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>
      <c r="A242" s="7758"/>
      <c r="B242" s="3173" t="s">
        <v>1963</v>
      </c>
      <c r="C242" s="3174">
        <f>+M242+O242+Q242+S242+U242+W242+Y242+AA242+AC242+AE242+AG242+AI242</f>
        <v>0</v>
      </c>
      <c r="D242" s="1162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099"/>
      <c r="N242" s="1116"/>
      <c r="O242" s="3091"/>
      <c r="P242" s="1116"/>
      <c r="Q242" s="3099"/>
      <c r="R242" s="1116"/>
      <c r="S242" s="3099"/>
      <c r="T242" s="1116"/>
      <c r="U242" s="3099"/>
      <c r="V242" s="1116"/>
      <c r="W242" s="3091"/>
      <c r="X242" s="1116"/>
      <c r="Y242" s="3091"/>
      <c r="Z242" s="1116"/>
      <c r="AA242" s="3091"/>
      <c r="AB242" s="1116"/>
      <c r="AC242" s="3099"/>
      <c r="AD242" s="1116"/>
      <c r="AE242" s="3091"/>
      <c r="AF242" s="1116"/>
      <c r="AG242" s="3091"/>
      <c r="AH242" s="1116"/>
      <c r="AI242" s="3091"/>
      <c r="AJ242" s="3140"/>
      <c r="AK242" s="3090"/>
      <c r="AL242" s="1116"/>
      <c r="AM242" s="3091"/>
      <c r="AN242" s="3140"/>
      <c r="AO242" s="3090"/>
      <c r="AP242" s="1116"/>
      <c r="AQ242" s="3091"/>
      <c r="AR242" s="3140"/>
      <c r="AS242" s="3090"/>
      <c r="AT242" s="3140"/>
      <c r="AU242" s="3090"/>
      <c r="AV242" s="3140"/>
      <c r="AW242" s="3091"/>
      <c r="AX242" s="1116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>
      <c r="A243" s="7758"/>
      <c r="B243" s="3169" t="s">
        <v>1988</v>
      </c>
      <c r="C243" s="3170">
        <f>+O243+Q243+S243+U243+W243+Y243+AA243+AC243+AE243+AG243+AI243</f>
        <v>0</v>
      </c>
      <c r="D243" s="1162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75"/>
      <c r="N243" s="393"/>
      <c r="O243" s="3091"/>
      <c r="P243" s="1116"/>
      <c r="Q243" s="3099"/>
      <c r="R243" s="1116"/>
      <c r="S243" s="3099"/>
      <c r="T243" s="1116"/>
      <c r="U243" s="3099"/>
      <c r="V243" s="1116"/>
      <c r="W243" s="3091"/>
      <c r="X243" s="1116"/>
      <c r="Y243" s="3091"/>
      <c r="Z243" s="1116"/>
      <c r="AA243" s="3091"/>
      <c r="AB243" s="1116"/>
      <c r="AC243" s="3099"/>
      <c r="AD243" s="1116"/>
      <c r="AE243" s="3091"/>
      <c r="AF243" s="1116"/>
      <c r="AG243" s="3091"/>
      <c r="AH243" s="1116"/>
      <c r="AI243" s="3091"/>
      <c r="AJ243" s="3140"/>
      <c r="AK243" s="3090"/>
      <c r="AL243" s="1116"/>
      <c r="AM243" s="3091"/>
      <c r="AN243" s="3140"/>
      <c r="AO243" s="3090"/>
      <c r="AP243" s="1116"/>
      <c r="AQ243" s="3091"/>
      <c r="AR243" s="3140"/>
      <c r="AS243" s="3090"/>
      <c r="AT243" s="3140"/>
      <c r="AU243" s="3090"/>
      <c r="AV243" s="3140"/>
      <c r="AW243" s="3091"/>
      <c r="AX243" s="1116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>
      <c r="A244" s="7758"/>
      <c r="B244" s="3171" t="s">
        <v>1964</v>
      </c>
      <c r="C244" s="3176">
        <f>+E244+G244+I244+K244+M244+O244+Q244+S244+U244+W244+Y244+AA244+AC244+AE244+AG244+AI244</f>
        <v>0</v>
      </c>
      <c r="D244" s="3172">
        <f>+F244+H244+J244+L244+N244+P244+R244+T244+V244+X244+Z244+AB244+AD244+AF244+AH244+AJ244</f>
        <v>0</v>
      </c>
      <c r="E244" s="1443"/>
      <c r="F244" s="1113"/>
      <c r="G244" s="1443"/>
      <c r="H244" s="1113"/>
      <c r="I244" s="1443"/>
      <c r="J244" s="1113"/>
      <c r="K244" s="1443"/>
      <c r="L244" s="1113"/>
      <c r="M244" s="3099"/>
      <c r="N244" s="1116"/>
      <c r="O244" s="3091"/>
      <c r="P244" s="1116"/>
      <c r="Q244" s="3099"/>
      <c r="R244" s="1116"/>
      <c r="S244" s="3099"/>
      <c r="T244" s="1116"/>
      <c r="U244" s="3099"/>
      <c r="V244" s="1116"/>
      <c r="W244" s="3091"/>
      <c r="X244" s="1116"/>
      <c r="Y244" s="3091"/>
      <c r="Z244" s="1116"/>
      <c r="AA244" s="3091"/>
      <c r="AB244" s="1116"/>
      <c r="AC244" s="3099"/>
      <c r="AD244" s="1116"/>
      <c r="AE244" s="3091"/>
      <c r="AF244" s="1116"/>
      <c r="AG244" s="3091"/>
      <c r="AH244" s="1116"/>
      <c r="AI244" s="3091"/>
      <c r="AJ244" s="3140"/>
      <c r="AK244" s="3090"/>
      <c r="AL244" s="1116"/>
      <c r="AM244" s="3091"/>
      <c r="AN244" s="3140"/>
      <c r="AO244" s="3090"/>
      <c r="AP244" s="1116"/>
      <c r="AQ244" s="3091"/>
      <c r="AR244" s="3140"/>
      <c r="AS244" s="3090"/>
      <c r="AT244" s="3140"/>
      <c r="AU244" s="3090"/>
      <c r="AV244" s="3140"/>
      <c r="AW244" s="3091"/>
      <c r="AX244" s="1116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>
      <c r="A245" s="7758"/>
      <c r="B245" s="3171" t="s">
        <v>1929</v>
      </c>
      <c r="C245" s="3170">
        <f>+M245+O245+Q245+S245+U245+W245+Y245+AA245+AC245+AE245+AG245+AI245</f>
        <v>0</v>
      </c>
      <c r="D245" s="3172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091"/>
      <c r="N245" s="1116"/>
      <c r="O245" s="3098"/>
      <c r="P245" s="1116"/>
      <c r="Q245" s="3099"/>
      <c r="R245" s="1116"/>
      <c r="S245" s="3099"/>
      <c r="T245" s="1116"/>
      <c r="U245" s="3099"/>
      <c r="V245" s="1116"/>
      <c r="W245" s="3091"/>
      <c r="X245" s="1116"/>
      <c r="Y245" s="3091"/>
      <c r="Z245" s="1116"/>
      <c r="AA245" s="3091"/>
      <c r="AB245" s="1116"/>
      <c r="AC245" s="3099"/>
      <c r="AD245" s="1116"/>
      <c r="AE245" s="3091"/>
      <c r="AF245" s="1116"/>
      <c r="AG245" s="3091"/>
      <c r="AH245" s="1116"/>
      <c r="AI245" s="3091"/>
      <c r="AJ245" s="3140"/>
      <c r="AK245" s="3090"/>
      <c r="AL245" s="1116"/>
      <c r="AM245" s="3091"/>
      <c r="AN245" s="3140"/>
      <c r="AO245" s="3090"/>
      <c r="AP245" s="1116"/>
      <c r="AQ245" s="3091"/>
      <c r="AR245" s="3140"/>
      <c r="AS245" s="3090"/>
      <c r="AT245" s="3140"/>
      <c r="AU245" s="3090"/>
      <c r="AV245" s="3140"/>
      <c r="AW245" s="3091"/>
      <c r="AX245" s="1116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>
      <c r="A246" s="7758"/>
      <c r="B246" s="3169" t="s">
        <v>1965</v>
      </c>
      <c r="C246" s="3170">
        <f>+M246+O246+Q246+S246+U246+W246+Y246+AA246+AC246+AE246+AG246+AI246</f>
        <v>0</v>
      </c>
      <c r="D246" s="3172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091"/>
      <c r="N246" s="1116"/>
      <c r="O246" s="3091"/>
      <c r="P246" s="1116"/>
      <c r="Q246" s="3099"/>
      <c r="R246" s="1116"/>
      <c r="S246" s="3099"/>
      <c r="T246" s="1116"/>
      <c r="U246" s="3099"/>
      <c r="V246" s="1116"/>
      <c r="W246" s="3091"/>
      <c r="X246" s="1116"/>
      <c r="Y246" s="3091"/>
      <c r="Z246" s="1116"/>
      <c r="AA246" s="3091"/>
      <c r="AB246" s="1116"/>
      <c r="AC246" s="3099"/>
      <c r="AD246" s="1116"/>
      <c r="AE246" s="3091"/>
      <c r="AF246" s="1116"/>
      <c r="AG246" s="3091"/>
      <c r="AH246" s="1116"/>
      <c r="AI246" s="3091"/>
      <c r="AJ246" s="3140"/>
      <c r="AK246" s="3090"/>
      <c r="AL246" s="1116"/>
      <c r="AM246" s="3091"/>
      <c r="AN246" s="3140"/>
      <c r="AO246" s="3090"/>
      <c r="AP246" s="1116"/>
      <c r="AQ246" s="3091"/>
      <c r="AR246" s="3140"/>
      <c r="AS246" s="3090"/>
      <c r="AT246" s="3140"/>
      <c r="AU246" s="3090"/>
      <c r="AV246" s="3140"/>
      <c r="AW246" s="3091"/>
      <c r="AX246" s="1116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>
      <c r="A247" s="7758"/>
      <c r="B247" s="3169" t="s">
        <v>1931</v>
      </c>
      <c r="C247" s="3170">
        <f>+E247+G247+I247+K247+M247+O247+Q247+S247+U247+W247+Y247+AA247+AC247+AE247+AG247+AI247</f>
        <v>0</v>
      </c>
      <c r="D247" s="3172">
        <f>+F247+H247+J247+L247+N247+P247+R247+T247+V247+X247+Z247+AB247+AD247+AF247+AH247+AJ247</f>
        <v>0</v>
      </c>
      <c r="E247" s="1443"/>
      <c r="F247" s="1113"/>
      <c r="G247" s="1443"/>
      <c r="H247" s="1113"/>
      <c r="I247" s="1443"/>
      <c r="J247" s="1113"/>
      <c r="K247" s="1443"/>
      <c r="L247" s="1113"/>
      <c r="M247" s="3091"/>
      <c r="N247" s="1116"/>
      <c r="O247" s="3091"/>
      <c r="P247" s="1116"/>
      <c r="Q247" s="3099"/>
      <c r="R247" s="1116"/>
      <c r="S247" s="3099"/>
      <c r="T247" s="1116"/>
      <c r="U247" s="3099"/>
      <c r="V247" s="1116"/>
      <c r="W247" s="3091"/>
      <c r="X247" s="1116"/>
      <c r="Y247" s="3091"/>
      <c r="Z247" s="1116"/>
      <c r="AA247" s="3091"/>
      <c r="AB247" s="1116"/>
      <c r="AC247" s="3099"/>
      <c r="AD247" s="1116"/>
      <c r="AE247" s="3091"/>
      <c r="AF247" s="1116"/>
      <c r="AG247" s="3091"/>
      <c r="AH247" s="1116"/>
      <c r="AI247" s="3091"/>
      <c r="AJ247" s="3140"/>
      <c r="AK247" s="3090"/>
      <c r="AL247" s="1116"/>
      <c r="AM247" s="3091"/>
      <c r="AN247" s="3140"/>
      <c r="AO247" s="3090"/>
      <c r="AP247" s="1116"/>
      <c r="AQ247" s="3091"/>
      <c r="AR247" s="3140"/>
      <c r="AS247" s="3090"/>
      <c r="AT247" s="3140"/>
      <c r="AU247" s="3090"/>
      <c r="AV247" s="3140"/>
      <c r="AW247" s="3091"/>
      <c r="AX247" s="1116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>
      <c r="A248" s="7758"/>
      <c r="B248" s="3169" t="s">
        <v>1966</v>
      </c>
      <c r="C248" s="3170">
        <f>+O248+Q248+S248+U248+W248+Y248+AA248+AC248+AE248+AG248+AI248</f>
        <v>0</v>
      </c>
      <c r="D248" s="1162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091"/>
      <c r="P248" s="1116"/>
      <c r="Q248" s="3099"/>
      <c r="R248" s="1116"/>
      <c r="S248" s="3099"/>
      <c r="T248" s="1116"/>
      <c r="U248" s="3099"/>
      <c r="V248" s="1116"/>
      <c r="W248" s="3091"/>
      <c r="X248" s="1116"/>
      <c r="Y248" s="3091"/>
      <c r="Z248" s="1116"/>
      <c r="AA248" s="3091"/>
      <c r="AB248" s="1116"/>
      <c r="AC248" s="3099"/>
      <c r="AD248" s="1116"/>
      <c r="AE248" s="3091"/>
      <c r="AF248" s="1116"/>
      <c r="AG248" s="3091"/>
      <c r="AH248" s="1116"/>
      <c r="AI248" s="3091"/>
      <c r="AJ248" s="3140"/>
      <c r="AK248" s="3090"/>
      <c r="AL248" s="1116"/>
      <c r="AM248" s="3091"/>
      <c r="AN248" s="3140"/>
      <c r="AO248" s="3090"/>
      <c r="AP248" s="1116"/>
      <c r="AQ248" s="3091"/>
      <c r="AR248" s="3140"/>
      <c r="AS248" s="3090"/>
      <c r="AT248" s="3140"/>
      <c r="AU248" s="3090"/>
      <c r="AV248" s="3140"/>
      <c r="AW248" s="3091"/>
      <c r="AX248" s="1116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>
      <c r="A249" s="7758"/>
      <c r="B249" s="3171" t="s">
        <v>1967</v>
      </c>
      <c r="C249" s="3170">
        <f>+M249+O249+Q249+S249+U249+W249+Y249+AA249+AC249+AE249+AG249+AI249</f>
        <v>0</v>
      </c>
      <c r="D249" s="1162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099"/>
      <c r="N249" s="1116"/>
      <c r="O249" s="3091"/>
      <c r="P249" s="1116"/>
      <c r="Q249" s="3099"/>
      <c r="R249" s="1116"/>
      <c r="S249" s="3099"/>
      <c r="T249" s="1116"/>
      <c r="U249" s="3099"/>
      <c r="V249" s="1116"/>
      <c r="W249" s="3091"/>
      <c r="X249" s="1116"/>
      <c r="Y249" s="3091"/>
      <c r="Z249" s="1116"/>
      <c r="AA249" s="3091"/>
      <c r="AB249" s="1116"/>
      <c r="AC249" s="3099"/>
      <c r="AD249" s="1116"/>
      <c r="AE249" s="3091"/>
      <c r="AF249" s="1116"/>
      <c r="AG249" s="3091"/>
      <c r="AH249" s="1116"/>
      <c r="AI249" s="3091"/>
      <c r="AJ249" s="3140"/>
      <c r="AK249" s="3090"/>
      <c r="AL249" s="1116"/>
      <c r="AM249" s="3091"/>
      <c r="AN249" s="3140"/>
      <c r="AO249" s="3090"/>
      <c r="AP249" s="1116"/>
      <c r="AQ249" s="3091"/>
      <c r="AR249" s="3140"/>
      <c r="AS249" s="3090"/>
      <c r="AT249" s="3140"/>
      <c r="AU249" s="3090"/>
      <c r="AV249" s="3140"/>
      <c r="AW249" s="3091"/>
      <c r="AX249" s="1116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>
      <c r="A250" s="7758"/>
      <c r="B250" s="3171" t="s">
        <v>1968</v>
      </c>
      <c r="C250" s="3170">
        <f>+O250+Q250+S250+U250+W250+Y250+AA250+AC250+AE250+AG250+AI250</f>
        <v>0</v>
      </c>
      <c r="D250" s="1162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75"/>
      <c r="N250" s="393"/>
      <c r="O250" s="3091"/>
      <c r="P250" s="1116"/>
      <c r="Q250" s="3099"/>
      <c r="R250" s="1116"/>
      <c r="S250" s="3099"/>
      <c r="T250" s="1116"/>
      <c r="U250" s="3099"/>
      <c r="V250" s="1116"/>
      <c r="W250" s="3091"/>
      <c r="X250" s="1116"/>
      <c r="Y250" s="3091"/>
      <c r="Z250" s="1116"/>
      <c r="AA250" s="3091"/>
      <c r="AB250" s="1116"/>
      <c r="AC250" s="3099"/>
      <c r="AD250" s="1116"/>
      <c r="AE250" s="3091"/>
      <c r="AF250" s="1116"/>
      <c r="AG250" s="3091"/>
      <c r="AH250" s="1116"/>
      <c r="AI250" s="3091"/>
      <c r="AJ250" s="3140"/>
      <c r="AK250" s="3090"/>
      <c r="AL250" s="1116"/>
      <c r="AM250" s="3091"/>
      <c r="AN250" s="3140"/>
      <c r="AO250" s="3090"/>
      <c r="AP250" s="1116"/>
      <c r="AQ250" s="3091"/>
      <c r="AR250" s="3140"/>
      <c r="AS250" s="3090"/>
      <c r="AT250" s="3140"/>
      <c r="AU250" s="3090"/>
      <c r="AV250" s="3140"/>
      <c r="AW250" s="3091"/>
      <c r="AX250" s="1116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>
      <c r="A251" s="7758"/>
      <c r="B251" s="3171" t="s">
        <v>1969</v>
      </c>
      <c r="C251" s="3170">
        <f>+M251+O251+Q251+S251+U251+W251+Y251+AA251+AC251+AE251+AG251+AI251</f>
        <v>0</v>
      </c>
      <c r="D251" s="3172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43"/>
      <c r="N251" s="743"/>
      <c r="O251" s="3091"/>
      <c r="P251" s="3092"/>
      <c r="Q251" s="3099"/>
      <c r="R251" s="3092"/>
      <c r="S251" s="3099"/>
      <c r="T251" s="3092"/>
      <c r="U251" s="3099"/>
      <c r="V251" s="3092"/>
      <c r="W251" s="3091"/>
      <c r="X251" s="3092"/>
      <c r="Y251" s="3091"/>
      <c r="Z251" s="3092"/>
      <c r="AA251" s="3091"/>
      <c r="AB251" s="3092"/>
      <c r="AC251" s="3099"/>
      <c r="AD251" s="3092"/>
      <c r="AE251" s="3091"/>
      <c r="AF251" s="3092"/>
      <c r="AG251" s="3091"/>
      <c r="AH251" s="3092"/>
      <c r="AI251" s="3091"/>
      <c r="AJ251" s="3089"/>
      <c r="AK251" s="3090"/>
      <c r="AL251" s="3092"/>
      <c r="AM251" s="3091"/>
      <c r="AN251" s="3089"/>
      <c r="AO251" s="3090"/>
      <c r="AP251" s="3092"/>
      <c r="AQ251" s="3091"/>
      <c r="AR251" s="3089"/>
      <c r="AS251" s="3090"/>
      <c r="AT251" s="3140"/>
      <c r="AU251" s="3090"/>
      <c r="AV251" s="3140"/>
      <c r="AW251" s="3091"/>
      <c r="AX251" s="3092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>
      <c r="A252" s="7758"/>
      <c r="B252" s="3171" t="s">
        <v>1989</v>
      </c>
      <c r="C252" s="3170">
        <f t="shared" si="547"/>
        <v>0</v>
      </c>
      <c r="D252" s="3172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091"/>
      <c r="N252" s="3092"/>
      <c r="O252" s="3091"/>
      <c r="P252" s="3092"/>
      <c r="Q252" s="3099"/>
      <c r="R252" s="3092"/>
      <c r="S252" s="3099"/>
      <c r="T252" s="3092"/>
      <c r="U252" s="3099"/>
      <c r="V252" s="3092"/>
      <c r="W252" s="3091"/>
      <c r="X252" s="3092"/>
      <c r="Y252" s="3091"/>
      <c r="Z252" s="3092"/>
      <c r="AA252" s="3091"/>
      <c r="AB252" s="3092"/>
      <c r="AC252" s="3099"/>
      <c r="AD252" s="3092"/>
      <c r="AE252" s="3091"/>
      <c r="AF252" s="3092"/>
      <c r="AG252" s="3091"/>
      <c r="AH252" s="3092"/>
      <c r="AI252" s="3091"/>
      <c r="AJ252" s="3089"/>
      <c r="AK252" s="3090"/>
      <c r="AL252" s="3092"/>
      <c r="AM252" s="3091"/>
      <c r="AN252" s="3089"/>
      <c r="AO252" s="3090"/>
      <c r="AP252" s="3092"/>
      <c r="AQ252" s="3091"/>
      <c r="AR252" s="3089"/>
      <c r="AS252" s="3090"/>
      <c r="AT252" s="3140"/>
      <c r="AU252" s="3090"/>
      <c r="AV252" s="3140"/>
      <c r="AW252" s="3091"/>
      <c r="AX252" s="3092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>
      <c r="A253" s="7758"/>
      <c r="B253" s="3171" t="s">
        <v>1990</v>
      </c>
      <c r="C253" s="3176">
        <f t="shared" si="547"/>
        <v>0</v>
      </c>
      <c r="D253" s="3172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091"/>
      <c r="N253" s="3092"/>
      <c r="O253" s="3091"/>
      <c r="P253" s="3092"/>
      <c r="Q253" s="3099"/>
      <c r="R253" s="3092"/>
      <c r="S253" s="3099"/>
      <c r="T253" s="3092"/>
      <c r="U253" s="3099"/>
      <c r="V253" s="3092"/>
      <c r="W253" s="3091"/>
      <c r="X253" s="3092"/>
      <c r="Y253" s="3091"/>
      <c r="Z253" s="3092"/>
      <c r="AA253" s="3091"/>
      <c r="AB253" s="3092"/>
      <c r="AC253" s="3099"/>
      <c r="AD253" s="3092"/>
      <c r="AE253" s="3091"/>
      <c r="AF253" s="3092"/>
      <c r="AG253" s="3091"/>
      <c r="AH253" s="3092"/>
      <c r="AI253" s="3091"/>
      <c r="AJ253" s="3089"/>
      <c r="AK253" s="3090"/>
      <c r="AL253" s="3092"/>
      <c r="AM253" s="3091"/>
      <c r="AN253" s="3089"/>
      <c r="AO253" s="3090"/>
      <c r="AP253" s="3092"/>
      <c r="AQ253" s="3091"/>
      <c r="AR253" s="3089"/>
      <c r="AS253" s="3090"/>
      <c r="AT253" s="3140"/>
      <c r="AU253" s="3090"/>
      <c r="AV253" s="3140"/>
      <c r="AW253" s="3091"/>
      <c r="AX253" s="3092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>
      <c r="A254" s="7758"/>
      <c r="B254" s="3169" t="s">
        <v>1972</v>
      </c>
      <c r="C254" s="3170">
        <f t="shared" si="547"/>
        <v>0</v>
      </c>
      <c r="D254" s="3172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091"/>
      <c r="N254" s="3092"/>
      <c r="O254" s="3091"/>
      <c r="P254" s="3092"/>
      <c r="Q254" s="3099"/>
      <c r="R254" s="3092"/>
      <c r="S254" s="3099"/>
      <c r="T254" s="3092"/>
      <c r="U254" s="3099"/>
      <c r="V254" s="3092"/>
      <c r="W254" s="3091"/>
      <c r="X254" s="3092"/>
      <c r="Y254" s="3091"/>
      <c r="Z254" s="3092"/>
      <c r="AA254" s="3091"/>
      <c r="AB254" s="3092"/>
      <c r="AC254" s="3099"/>
      <c r="AD254" s="3092"/>
      <c r="AE254" s="3091"/>
      <c r="AF254" s="3092"/>
      <c r="AG254" s="3091"/>
      <c r="AH254" s="3092"/>
      <c r="AI254" s="3091"/>
      <c r="AJ254" s="3089"/>
      <c r="AK254" s="3090"/>
      <c r="AL254" s="3092"/>
      <c r="AM254" s="3091"/>
      <c r="AN254" s="3089"/>
      <c r="AO254" s="3090"/>
      <c r="AP254" s="3092"/>
      <c r="AQ254" s="3091"/>
      <c r="AR254" s="3089"/>
      <c r="AS254" s="3090"/>
      <c r="AT254" s="3140"/>
      <c r="AU254" s="3090"/>
      <c r="AV254" s="3140"/>
      <c r="AW254" s="3091"/>
      <c r="AX254" s="3092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>
      <c r="A255" s="8357"/>
      <c r="B255" s="1108" t="s">
        <v>1973</v>
      </c>
      <c r="C255" s="1168">
        <f t="shared" si="547"/>
        <v>0</v>
      </c>
      <c r="D255" s="1169">
        <f t="shared" si="547"/>
        <v>0</v>
      </c>
      <c r="E255" s="3177"/>
      <c r="F255" s="395"/>
      <c r="G255" s="3178"/>
      <c r="H255" s="395"/>
      <c r="I255" s="3178"/>
      <c r="J255" s="395"/>
      <c r="K255" s="3178"/>
      <c r="L255" s="395"/>
      <c r="M255" s="1131"/>
      <c r="N255" s="1130"/>
      <c r="O255" s="1131"/>
      <c r="P255" s="1130"/>
      <c r="Q255" s="1128"/>
      <c r="R255" s="1130"/>
      <c r="S255" s="1128"/>
      <c r="T255" s="1130"/>
      <c r="U255" s="1128"/>
      <c r="V255" s="1130"/>
      <c r="W255" s="1131"/>
      <c r="X255" s="1130"/>
      <c r="Y255" s="1131"/>
      <c r="Z255" s="1130"/>
      <c r="AA255" s="1131"/>
      <c r="AB255" s="1130"/>
      <c r="AC255" s="1128"/>
      <c r="AD255" s="1130"/>
      <c r="AE255" s="1131"/>
      <c r="AF255" s="1130"/>
      <c r="AG255" s="1131"/>
      <c r="AH255" s="1130"/>
      <c r="AI255" s="1131"/>
      <c r="AJ255" s="1134"/>
      <c r="AK255" s="1143"/>
      <c r="AL255" s="1130"/>
      <c r="AM255" s="1131"/>
      <c r="AN255" s="1134"/>
      <c r="AO255" s="1143"/>
      <c r="AP255" s="1130"/>
      <c r="AQ255" s="1131"/>
      <c r="AR255" s="1134"/>
      <c r="AS255" s="1143"/>
      <c r="AT255" s="1407"/>
      <c r="AU255" s="1143"/>
      <c r="AV255" s="1407"/>
      <c r="AW255" s="1131"/>
      <c r="AX255" s="1130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>
      <c r="A256" s="8356" t="s">
        <v>1991</v>
      </c>
      <c r="B256" s="1937" t="s">
        <v>1992</v>
      </c>
      <c r="C256" s="3179">
        <f t="shared" ref="C256:D259" si="548">+E256+G256+I256+K256+M256+O256+Q256+S256+U256+W256+Y256+AA256+AC256+AE256+AG256+AI256</f>
        <v>0</v>
      </c>
      <c r="D256" s="1413">
        <f t="shared" si="548"/>
        <v>0</v>
      </c>
      <c r="E256" s="1443"/>
      <c r="F256" s="743"/>
      <c r="G256" s="1443"/>
      <c r="H256" s="743"/>
      <c r="I256" s="1443"/>
      <c r="J256" s="743"/>
      <c r="K256" s="1443"/>
      <c r="L256" s="743"/>
      <c r="M256" s="1443"/>
      <c r="N256" s="743"/>
      <c r="O256" s="1443"/>
      <c r="P256" s="743"/>
      <c r="Q256" s="1962"/>
      <c r="R256" s="743"/>
      <c r="S256" s="1962"/>
      <c r="T256" s="743"/>
      <c r="U256" s="1962"/>
      <c r="V256" s="743"/>
      <c r="W256" s="1443"/>
      <c r="X256" s="743"/>
      <c r="Y256" s="1443"/>
      <c r="Z256" s="743"/>
      <c r="AA256" s="1443"/>
      <c r="AB256" s="743"/>
      <c r="AC256" s="1962"/>
      <c r="AD256" s="743"/>
      <c r="AE256" s="1443"/>
      <c r="AF256" s="743"/>
      <c r="AG256" s="1443"/>
      <c r="AH256" s="743"/>
      <c r="AI256" s="1443"/>
      <c r="AJ256" s="771"/>
      <c r="AK256" s="1963"/>
      <c r="AL256" s="743"/>
      <c r="AM256" s="1443"/>
      <c r="AN256" s="771"/>
      <c r="AO256" s="1963"/>
      <c r="AP256" s="743"/>
      <c r="AQ256" s="1443"/>
      <c r="AR256" s="771"/>
      <c r="AS256" s="1963"/>
      <c r="AT256" s="1449"/>
      <c r="AU256" s="1963"/>
      <c r="AV256" s="1449"/>
      <c r="AW256" s="1443"/>
      <c r="AX256" s="743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>
      <c r="A257" s="7758"/>
      <c r="B257" s="3169" t="s">
        <v>1993</v>
      </c>
      <c r="C257" s="3176">
        <f t="shared" si="548"/>
        <v>0</v>
      </c>
      <c r="D257" s="3172">
        <f t="shared" si="548"/>
        <v>0</v>
      </c>
      <c r="E257" s="3091"/>
      <c r="F257" s="3092"/>
      <c r="G257" s="3091"/>
      <c r="H257" s="3092"/>
      <c r="I257" s="3091"/>
      <c r="J257" s="3092"/>
      <c r="K257" s="3091"/>
      <c r="L257" s="3092"/>
      <c r="M257" s="3091"/>
      <c r="N257" s="3092"/>
      <c r="O257" s="3091"/>
      <c r="P257" s="3092"/>
      <c r="Q257" s="3099"/>
      <c r="R257" s="3092"/>
      <c r="S257" s="3099"/>
      <c r="T257" s="3092"/>
      <c r="U257" s="3099"/>
      <c r="V257" s="3092"/>
      <c r="W257" s="3091"/>
      <c r="X257" s="3092"/>
      <c r="Y257" s="3091"/>
      <c r="Z257" s="3092"/>
      <c r="AA257" s="3091"/>
      <c r="AB257" s="3092"/>
      <c r="AC257" s="3099"/>
      <c r="AD257" s="3092"/>
      <c r="AE257" s="3091"/>
      <c r="AF257" s="3092"/>
      <c r="AG257" s="3091"/>
      <c r="AH257" s="3092"/>
      <c r="AI257" s="3091"/>
      <c r="AJ257" s="3089"/>
      <c r="AK257" s="3090"/>
      <c r="AL257" s="3092"/>
      <c r="AM257" s="3091"/>
      <c r="AN257" s="3089"/>
      <c r="AO257" s="3090"/>
      <c r="AP257" s="3092"/>
      <c r="AQ257" s="3091"/>
      <c r="AR257" s="3089"/>
      <c r="AS257" s="3090"/>
      <c r="AT257" s="3140"/>
      <c r="AU257" s="3090"/>
      <c r="AV257" s="3140"/>
      <c r="AW257" s="3091"/>
      <c r="AX257" s="3092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>
      <c r="A258" s="7758"/>
      <c r="B258" s="3169" t="s">
        <v>1994</v>
      </c>
      <c r="C258" s="3176">
        <f t="shared" si="548"/>
        <v>0</v>
      </c>
      <c r="D258" s="3172">
        <f t="shared" si="548"/>
        <v>0</v>
      </c>
      <c r="E258" s="3091"/>
      <c r="F258" s="3092"/>
      <c r="G258" s="3091"/>
      <c r="H258" s="3092"/>
      <c r="I258" s="3091"/>
      <c r="J258" s="3092"/>
      <c r="K258" s="3091"/>
      <c r="L258" s="3092"/>
      <c r="M258" s="3091"/>
      <c r="N258" s="3092"/>
      <c r="O258" s="3091"/>
      <c r="P258" s="3092"/>
      <c r="Q258" s="3099"/>
      <c r="R258" s="3092"/>
      <c r="S258" s="3099"/>
      <c r="T258" s="3092"/>
      <c r="U258" s="3099"/>
      <c r="V258" s="3092"/>
      <c r="W258" s="3091"/>
      <c r="X258" s="3092"/>
      <c r="Y258" s="3091"/>
      <c r="Z258" s="3092"/>
      <c r="AA258" s="3091"/>
      <c r="AB258" s="3092"/>
      <c r="AC258" s="3099"/>
      <c r="AD258" s="3092"/>
      <c r="AE258" s="3091"/>
      <c r="AF258" s="3092"/>
      <c r="AG258" s="3091"/>
      <c r="AH258" s="3092"/>
      <c r="AI258" s="3091"/>
      <c r="AJ258" s="3089"/>
      <c r="AK258" s="3090"/>
      <c r="AL258" s="3092"/>
      <c r="AM258" s="3091"/>
      <c r="AN258" s="3089"/>
      <c r="AO258" s="3090"/>
      <c r="AP258" s="3092"/>
      <c r="AQ258" s="3091"/>
      <c r="AR258" s="3089"/>
      <c r="AS258" s="3090"/>
      <c r="AT258" s="3140"/>
      <c r="AU258" s="3090"/>
      <c r="AV258" s="3140"/>
      <c r="AW258" s="3091"/>
      <c r="AX258" s="3092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>
      <c r="A259" s="8357"/>
      <c r="B259" s="1111" t="s">
        <v>1995</v>
      </c>
      <c r="C259" s="3180">
        <f t="shared" si="548"/>
        <v>0</v>
      </c>
      <c r="D259" s="3181">
        <f t="shared" si="548"/>
        <v>0</v>
      </c>
      <c r="E259" s="1131"/>
      <c r="F259" s="1130"/>
      <c r="G259" s="1131"/>
      <c r="H259" s="1130"/>
      <c r="I259" s="1131"/>
      <c r="J259" s="1130"/>
      <c r="K259" s="1131"/>
      <c r="L259" s="1130"/>
      <c r="M259" s="1131"/>
      <c r="N259" s="1130"/>
      <c r="O259" s="1131"/>
      <c r="P259" s="1130"/>
      <c r="Q259" s="1128"/>
      <c r="R259" s="1130"/>
      <c r="S259" s="1128"/>
      <c r="T259" s="1130"/>
      <c r="U259" s="1128"/>
      <c r="V259" s="1130"/>
      <c r="W259" s="1131"/>
      <c r="X259" s="1130"/>
      <c r="Y259" s="1131"/>
      <c r="Z259" s="1130"/>
      <c r="AA259" s="1131"/>
      <c r="AB259" s="1130"/>
      <c r="AC259" s="1128"/>
      <c r="AD259" s="1130"/>
      <c r="AE259" s="1131"/>
      <c r="AF259" s="1130"/>
      <c r="AG259" s="1131"/>
      <c r="AH259" s="1130"/>
      <c r="AI259" s="1131"/>
      <c r="AJ259" s="1134"/>
      <c r="AK259" s="1143"/>
      <c r="AL259" s="1130"/>
      <c r="AM259" s="1131"/>
      <c r="AN259" s="1134"/>
      <c r="AO259" s="1143"/>
      <c r="AP259" s="1130"/>
      <c r="AQ259" s="1131"/>
      <c r="AR259" s="1134"/>
      <c r="AS259" s="1143"/>
      <c r="AT259" s="1407"/>
      <c r="AU259" s="1143"/>
      <c r="AV259" s="1407"/>
      <c r="AW259" s="1131"/>
      <c r="AX259" s="1130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>
      <c r="A260" s="8571" t="s">
        <v>1996</v>
      </c>
      <c r="B260" s="8571"/>
      <c r="C260" s="8571"/>
      <c r="D260" s="8571"/>
      <c r="E260" s="8571"/>
      <c r="F260" s="8571"/>
      <c r="G260" s="8571"/>
      <c r="H260" s="8571"/>
      <c r="I260" s="8571"/>
      <c r="J260" s="8571"/>
      <c r="K260" s="8571"/>
      <c r="L260" s="8571"/>
      <c r="M260" s="8571"/>
      <c r="N260" s="8571"/>
      <c r="O260" s="8571"/>
      <c r="P260" s="8571"/>
      <c r="Q260" s="8571"/>
      <c r="R260" s="8571"/>
      <c r="S260" s="8571"/>
      <c r="T260" s="8571"/>
      <c r="U260" s="8571"/>
      <c r="V260" s="8571"/>
      <c r="W260" s="8571"/>
      <c r="X260" s="8571"/>
      <c r="Y260" s="8571"/>
      <c r="Z260" s="8571"/>
      <c r="AA260" s="8571"/>
      <c r="AB260" s="8571"/>
      <c r="AC260" s="227"/>
      <c r="AD260" s="227"/>
    </row>
    <row r="261" spans="1:132">
      <c r="A261" s="8551" t="s">
        <v>709</v>
      </c>
      <c r="B261" s="8572" t="s">
        <v>77</v>
      </c>
      <c r="C261" s="8573"/>
      <c r="D261" s="8574"/>
      <c r="E261" s="8568" t="s">
        <v>101</v>
      </c>
      <c r="F261" s="8569"/>
      <c r="G261" s="8569"/>
      <c r="H261" s="8569"/>
      <c r="I261" s="8569"/>
      <c r="J261" s="8569"/>
      <c r="K261" s="8569"/>
      <c r="L261" s="8569"/>
      <c r="M261" s="8569"/>
      <c r="N261" s="8569"/>
      <c r="O261" s="8569"/>
      <c r="P261" s="8569"/>
      <c r="Q261" s="8569"/>
      <c r="R261" s="8569"/>
      <c r="S261" s="8569"/>
      <c r="T261" s="8569"/>
      <c r="U261" s="8569"/>
      <c r="V261" s="8569"/>
      <c r="W261" s="8569"/>
      <c r="X261" s="8569"/>
      <c r="Y261" s="8569"/>
      <c r="Z261" s="8569"/>
      <c r="AA261" s="8569"/>
      <c r="AB261" s="8570"/>
      <c r="AC261" s="8575" t="s">
        <v>36</v>
      </c>
      <c r="AD261" s="8578" t="s">
        <v>37</v>
      </c>
    </row>
    <row r="262" spans="1:132" ht="15" customHeight="1">
      <c r="A262" s="8552"/>
      <c r="B262" s="7796"/>
      <c r="C262" s="7872"/>
      <c r="D262" s="7797"/>
      <c r="E262" s="8536" t="s">
        <v>1220</v>
      </c>
      <c r="F262" s="8539"/>
      <c r="G262" s="8536" t="s">
        <v>45</v>
      </c>
      <c r="H262" s="8539"/>
      <c r="I262" s="8536" t="s">
        <v>46</v>
      </c>
      <c r="J262" s="8539"/>
      <c r="K262" s="8536" t="s">
        <v>47</v>
      </c>
      <c r="L262" s="8539"/>
      <c r="M262" s="8536" t="s">
        <v>48</v>
      </c>
      <c r="N262" s="8539"/>
      <c r="O262" s="8536" t="s">
        <v>49</v>
      </c>
      <c r="P262" s="8539"/>
      <c r="Q262" s="8536" t="s">
        <v>50</v>
      </c>
      <c r="R262" s="8539"/>
      <c r="S262" s="8536" t="s">
        <v>51</v>
      </c>
      <c r="T262" s="8539"/>
      <c r="U262" s="8536" t="s">
        <v>1997</v>
      </c>
      <c r="V262" s="8539"/>
      <c r="W262" s="8536" t="s">
        <v>1625</v>
      </c>
      <c r="X262" s="8539"/>
      <c r="Y262" s="8536" t="s">
        <v>313</v>
      </c>
      <c r="Z262" s="8539"/>
      <c r="AA262" s="8536" t="s">
        <v>749</v>
      </c>
      <c r="AB262" s="8537"/>
      <c r="AC262" s="8576"/>
      <c r="AD262" s="7797"/>
    </row>
    <row r="263" spans="1:132">
      <c r="A263" s="8553"/>
      <c r="B263" s="3182" t="s">
        <v>394</v>
      </c>
      <c r="C263" s="3082" t="s">
        <v>58</v>
      </c>
      <c r="D263" s="3078" t="s">
        <v>59</v>
      </c>
      <c r="E263" s="3079" t="s">
        <v>58</v>
      </c>
      <c r="F263" s="3078" t="s">
        <v>59</v>
      </c>
      <c r="G263" s="3079" t="s">
        <v>58</v>
      </c>
      <c r="H263" s="3078" t="s">
        <v>59</v>
      </c>
      <c r="I263" s="3079" t="s">
        <v>58</v>
      </c>
      <c r="J263" s="3078" t="s">
        <v>59</v>
      </c>
      <c r="K263" s="3079" t="s">
        <v>58</v>
      </c>
      <c r="L263" s="3078" t="s">
        <v>59</v>
      </c>
      <c r="M263" s="3079" t="s">
        <v>58</v>
      </c>
      <c r="N263" s="3078" t="s">
        <v>59</v>
      </c>
      <c r="O263" s="3079" t="s">
        <v>58</v>
      </c>
      <c r="P263" s="3078" t="s">
        <v>59</v>
      </c>
      <c r="Q263" s="3079" t="s">
        <v>58</v>
      </c>
      <c r="R263" s="3078" t="s">
        <v>59</v>
      </c>
      <c r="S263" s="3079" t="s">
        <v>58</v>
      </c>
      <c r="T263" s="3078" t="s">
        <v>59</v>
      </c>
      <c r="U263" s="3079" t="s">
        <v>58</v>
      </c>
      <c r="V263" s="3078" t="s">
        <v>59</v>
      </c>
      <c r="W263" s="3079" t="s">
        <v>58</v>
      </c>
      <c r="X263" s="3078" t="s">
        <v>59</v>
      </c>
      <c r="Y263" s="3079" t="s">
        <v>58</v>
      </c>
      <c r="Z263" s="3078" t="s">
        <v>59</v>
      </c>
      <c r="AA263" s="3079" t="s">
        <v>58</v>
      </c>
      <c r="AB263" s="3083" t="s">
        <v>59</v>
      </c>
      <c r="AC263" s="8577"/>
      <c r="AD263" s="8579"/>
    </row>
    <row r="264" spans="1:132" ht="22.5">
      <c r="A264" s="3183" t="s">
        <v>1998</v>
      </c>
      <c r="B264" s="3184">
        <f>SUM(C264:D264)</f>
        <v>0</v>
      </c>
      <c r="C264" s="3185">
        <f>+E264+G264+I264+K264+M264+O264+Q264+S264+U264+W264+Y264+AA264</f>
        <v>0</v>
      </c>
      <c r="D264" s="3186">
        <f>+F264+H264+J264+L264+N264+P264+R264+T264+V264+X264+Z264+AB264</f>
        <v>0</v>
      </c>
      <c r="E264" s="3187"/>
      <c r="F264" s="3069"/>
      <c r="G264" s="3187"/>
      <c r="H264" s="3069"/>
      <c r="I264" s="3187"/>
      <c r="J264" s="3069"/>
      <c r="K264" s="3187"/>
      <c r="L264" s="3069"/>
      <c r="M264" s="3187"/>
      <c r="N264" s="3069"/>
      <c r="O264" s="3187"/>
      <c r="P264" s="3069"/>
      <c r="Q264" s="3187"/>
      <c r="R264" s="3069"/>
      <c r="S264" s="3187"/>
      <c r="T264" s="3069"/>
      <c r="U264" s="3187"/>
      <c r="V264" s="3069"/>
      <c r="W264" s="3187"/>
      <c r="X264" s="3069"/>
      <c r="Y264" s="3187"/>
      <c r="Z264" s="3069"/>
      <c r="AA264" s="3187"/>
      <c r="AB264" s="1920"/>
      <c r="AC264" s="4061"/>
      <c r="AD264" s="1177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>
      <c r="A265" s="3188" t="s">
        <v>1999</v>
      </c>
      <c r="B265" s="3189">
        <f>SUM(C265:D265)</f>
        <v>0</v>
      </c>
      <c r="C265" s="3190">
        <f>+E265+G265+I265+K265+M265+O265+Q265+S265+U265+W265+Y265+AA265</f>
        <v>0</v>
      </c>
      <c r="D265" s="3191">
        <f>+F265+H265+J265+L265+N265+P265+R265+T265+V265+X265+Z265+AB265</f>
        <v>0</v>
      </c>
      <c r="E265" s="1179"/>
      <c r="F265" s="1183"/>
      <c r="G265" s="1179"/>
      <c r="H265" s="1183"/>
      <c r="I265" s="1179"/>
      <c r="J265" s="1183"/>
      <c r="K265" s="1179"/>
      <c r="L265" s="1183"/>
      <c r="M265" s="1179"/>
      <c r="N265" s="1183"/>
      <c r="O265" s="1179"/>
      <c r="P265" s="1183"/>
      <c r="Q265" s="1179"/>
      <c r="R265" s="1183"/>
      <c r="S265" s="1179"/>
      <c r="T265" s="1183"/>
      <c r="U265" s="1179"/>
      <c r="V265" s="1183"/>
      <c r="W265" s="1179"/>
      <c r="X265" s="1183"/>
      <c r="Y265" s="1179"/>
      <c r="Z265" s="1183"/>
      <c r="AA265" s="1179"/>
      <c r="AB265" s="1215"/>
      <c r="AC265" s="4064"/>
      <c r="AD265" s="1183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>
      <c r="A266" s="8580" t="s">
        <v>2000</v>
      </c>
      <c r="B266" s="8580"/>
      <c r="C266" s="8580"/>
      <c r="D266" s="8580"/>
      <c r="E266" s="8580"/>
      <c r="F266" s="8580"/>
      <c r="G266" s="8580"/>
      <c r="H266" s="8580"/>
      <c r="I266" s="8580"/>
      <c r="J266" s="8580"/>
      <c r="K266" s="8580"/>
      <c r="L266" s="8580"/>
      <c r="M266" s="8580"/>
      <c r="N266" s="8580"/>
      <c r="O266" s="8580"/>
      <c r="P266" s="8580"/>
      <c r="Q266" s="8580"/>
      <c r="R266" s="8580"/>
      <c r="S266" s="8580"/>
      <c r="T266" s="8580"/>
      <c r="U266" s="8580"/>
      <c r="V266" s="8580"/>
      <c r="W266" s="8580"/>
      <c r="X266" s="8580"/>
      <c r="Y266" s="8580"/>
      <c r="Z266" s="8580"/>
      <c r="AA266" s="8580"/>
      <c r="AB266" s="8580"/>
      <c r="AC266" s="8580"/>
      <c r="AD266" s="8580"/>
      <c r="AE266" s="8580"/>
      <c r="AF266" s="8580"/>
      <c r="AG266" s="8580"/>
      <c r="AH266" s="8580"/>
      <c r="AI266" s="8580"/>
      <c r="AJ266" s="8580"/>
      <c r="AK266" s="227"/>
      <c r="AL266" s="227"/>
    </row>
    <row r="267" spans="1:132">
      <c r="A267" s="8551" t="s">
        <v>709</v>
      </c>
      <c r="B267" s="8572" t="s">
        <v>77</v>
      </c>
      <c r="C267" s="8573"/>
      <c r="D267" s="8574"/>
      <c r="E267" s="8554" t="s">
        <v>101</v>
      </c>
      <c r="F267" s="8554"/>
      <c r="G267" s="8554"/>
      <c r="H267" s="8554"/>
      <c r="I267" s="8554"/>
      <c r="J267" s="8554"/>
      <c r="K267" s="8554"/>
      <c r="L267" s="8554"/>
      <c r="M267" s="8554"/>
      <c r="N267" s="8554"/>
      <c r="O267" s="8554"/>
      <c r="P267" s="8554"/>
      <c r="Q267" s="8554"/>
      <c r="R267" s="8554"/>
      <c r="S267" s="8554"/>
      <c r="T267" s="8554"/>
      <c r="U267" s="8554"/>
      <c r="V267" s="8554"/>
      <c r="W267" s="8554"/>
      <c r="X267" s="8554"/>
      <c r="Y267" s="8554"/>
      <c r="Z267" s="8554"/>
      <c r="AA267" s="8554"/>
      <c r="AB267" s="8554"/>
      <c r="AC267" s="8554"/>
      <c r="AD267" s="8554"/>
      <c r="AE267" s="8554"/>
      <c r="AF267" s="8554"/>
      <c r="AG267" s="8554"/>
      <c r="AH267" s="8554"/>
      <c r="AI267" s="8554"/>
      <c r="AJ267" s="8555"/>
      <c r="AK267" s="8575" t="s">
        <v>36</v>
      </c>
      <c r="AL267" s="8578" t="s">
        <v>37</v>
      </c>
    </row>
    <row r="268" spans="1:132" ht="15" customHeight="1">
      <c r="A268" s="8552"/>
      <c r="B268" s="7796"/>
      <c r="C268" s="7872"/>
      <c r="D268" s="7797"/>
      <c r="E268" s="8536" t="s">
        <v>479</v>
      </c>
      <c r="F268" s="8539"/>
      <c r="G268" s="8581" t="s">
        <v>2001</v>
      </c>
      <c r="H268" s="8582"/>
      <c r="I268" s="8581" t="s">
        <v>2002</v>
      </c>
      <c r="J268" s="8582"/>
      <c r="K268" s="8581" t="s">
        <v>308</v>
      </c>
      <c r="L268" s="8582"/>
      <c r="M268" s="8536" t="s">
        <v>44</v>
      </c>
      <c r="N268" s="8539"/>
      <c r="O268" s="8536" t="s">
        <v>45</v>
      </c>
      <c r="P268" s="8539"/>
      <c r="Q268" s="8536" t="s">
        <v>46</v>
      </c>
      <c r="R268" s="8539"/>
      <c r="S268" s="8536" t="s">
        <v>47</v>
      </c>
      <c r="T268" s="8539"/>
      <c r="U268" s="8536" t="s">
        <v>48</v>
      </c>
      <c r="V268" s="8539"/>
      <c r="W268" s="8536" t="s">
        <v>49</v>
      </c>
      <c r="X268" s="8539"/>
      <c r="Y268" s="8536" t="s">
        <v>50</v>
      </c>
      <c r="Z268" s="8539"/>
      <c r="AA268" s="8536" t="s">
        <v>51</v>
      </c>
      <c r="AB268" s="8539"/>
      <c r="AC268" s="8536" t="s">
        <v>1997</v>
      </c>
      <c r="AD268" s="8539"/>
      <c r="AE268" s="8536" t="s">
        <v>1625</v>
      </c>
      <c r="AF268" s="8539"/>
      <c r="AG268" s="8536" t="s">
        <v>313</v>
      </c>
      <c r="AH268" s="8539"/>
      <c r="AI268" s="8536" t="s">
        <v>749</v>
      </c>
      <c r="AJ268" s="8537"/>
      <c r="AK268" s="8576"/>
      <c r="AL268" s="7797"/>
    </row>
    <row r="269" spans="1:132">
      <c r="A269" s="8553"/>
      <c r="B269" s="3182" t="s">
        <v>394</v>
      </c>
      <c r="C269" s="3082" t="s">
        <v>58</v>
      </c>
      <c r="D269" s="3078" t="s">
        <v>59</v>
      </c>
      <c r="E269" s="3079" t="s">
        <v>58</v>
      </c>
      <c r="F269" s="3078" t="s">
        <v>59</v>
      </c>
      <c r="G269" s="3079" t="s">
        <v>58</v>
      </c>
      <c r="H269" s="3078" t="s">
        <v>59</v>
      </c>
      <c r="I269" s="3079" t="s">
        <v>58</v>
      </c>
      <c r="J269" s="3078" t="s">
        <v>59</v>
      </c>
      <c r="K269" s="3079" t="s">
        <v>58</v>
      </c>
      <c r="L269" s="3078" t="s">
        <v>59</v>
      </c>
      <c r="M269" s="3079" t="s">
        <v>58</v>
      </c>
      <c r="N269" s="3078" t="s">
        <v>59</v>
      </c>
      <c r="O269" s="3079" t="s">
        <v>58</v>
      </c>
      <c r="P269" s="3078" t="s">
        <v>59</v>
      </c>
      <c r="Q269" s="3079" t="s">
        <v>58</v>
      </c>
      <c r="R269" s="3078" t="s">
        <v>59</v>
      </c>
      <c r="S269" s="3079" t="s">
        <v>58</v>
      </c>
      <c r="T269" s="3078" t="s">
        <v>59</v>
      </c>
      <c r="U269" s="3079" t="s">
        <v>58</v>
      </c>
      <c r="V269" s="3078" t="s">
        <v>59</v>
      </c>
      <c r="W269" s="3079" t="s">
        <v>58</v>
      </c>
      <c r="X269" s="3078" t="s">
        <v>59</v>
      </c>
      <c r="Y269" s="3079" t="s">
        <v>58</v>
      </c>
      <c r="Z269" s="3078" t="s">
        <v>59</v>
      </c>
      <c r="AA269" s="3079" t="s">
        <v>58</v>
      </c>
      <c r="AB269" s="3078" t="s">
        <v>59</v>
      </c>
      <c r="AC269" s="3079" t="s">
        <v>58</v>
      </c>
      <c r="AD269" s="3078" t="s">
        <v>59</v>
      </c>
      <c r="AE269" s="3079" t="s">
        <v>58</v>
      </c>
      <c r="AF269" s="3078" t="s">
        <v>59</v>
      </c>
      <c r="AG269" s="3079" t="s">
        <v>58</v>
      </c>
      <c r="AH269" s="3078" t="s">
        <v>59</v>
      </c>
      <c r="AI269" s="3079" t="s">
        <v>58</v>
      </c>
      <c r="AJ269" s="3075" t="s">
        <v>59</v>
      </c>
      <c r="AK269" s="8577"/>
      <c r="AL269" s="8579"/>
    </row>
    <row r="270" spans="1:132" ht="22.5">
      <c r="A270" s="3183" t="s">
        <v>2003</v>
      </c>
      <c r="B270" s="3192">
        <f>SUM(C270:D270)</f>
        <v>0</v>
      </c>
      <c r="C270" s="3193">
        <f>+E270+G270+I270+K270+M270+O270+Q270+S270+U270+W270+Y270+AA270+AC270+AE270+AG270+AI270</f>
        <v>0</v>
      </c>
      <c r="D270" s="3186">
        <f t="shared" ref="C270:D272" si="549">+F270+H270+J270+L270+N270+P270+R270+T270+V270+X270+Z270+AB270+AD270+AF270+AH270+AJ270</f>
        <v>0</v>
      </c>
      <c r="E270" s="3187"/>
      <c r="F270" s="3070"/>
      <c r="G270" s="3187"/>
      <c r="H270" s="3070"/>
      <c r="I270" s="3187"/>
      <c r="J270" s="3070"/>
      <c r="K270" s="3187"/>
      <c r="L270" s="3070"/>
      <c r="M270" s="3187"/>
      <c r="N270" s="3070"/>
      <c r="O270" s="3187"/>
      <c r="P270" s="3070"/>
      <c r="Q270" s="3187"/>
      <c r="R270" s="3070"/>
      <c r="S270" s="3187"/>
      <c r="T270" s="3070"/>
      <c r="U270" s="3187"/>
      <c r="V270" s="3070"/>
      <c r="W270" s="3187"/>
      <c r="X270" s="3070"/>
      <c r="Y270" s="3187"/>
      <c r="Z270" s="3070"/>
      <c r="AA270" s="3187"/>
      <c r="AB270" s="3070"/>
      <c r="AC270" s="3187"/>
      <c r="AD270" s="3070"/>
      <c r="AE270" s="3187"/>
      <c r="AF270" s="3070"/>
      <c r="AG270" s="3187"/>
      <c r="AH270" s="3070"/>
      <c r="AI270" s="3187"/>
      <c r="AJ270" s="1920"/>
      <c r="AK270" s="4061"/>
      <c r="AL270" s="3779"/>
      <c r="CA270" s="377"/>
      <c r="DF270" s="222"/>
      <c r="DG270" s="222"/>
    </row>
    <row r="271" spans="1:132" ht="22.5">
      <c r="A271" s="3194" t="s">
        <v>2004</v>
      </c>
      <c r="B271" s="3195">
        <f>SUM(C271:D271)</f>
        <v>0</v>
      </c>
      <c r="C271" s="3196">
        <f t="shared" si="549"/>
        <v>0</v>
      </c>
      <c r="D271" s="1162">
        <f>+F271+H271+J271+L271+N271+P271+R271+T271+V271+X271+Z271+AB271+AD271+AF271+AH271+AJ271</f>
        <v>0</v>
      </c>
      <c r="E271" s="3187"/>
      <c r="F271" s="3070"/>
      <c r="G271" s="3187"/>
      <c r="H271" s="3070"/>
      <c r="I271" s="3187"/>
      <c r="J271" s="3070"/>
      <c r="K271" s="3187"/>
      <c r="L271" s="3070"/>
      <c r="M271" s="3187"/>
      <c r="N271" s="3070"/>
      <c r="O271" s="3187"/>
      <c r="P271" s="3070"/>
      <c r="Q271" s="3187"/>
      <c r="R271" s="3070"/>
      <c r="S271" s="3187"/>
      <c r="T271" s="3070"/>
      <c r="U271" s="3187"/>
      <c r="V271" s="3070"/>
      <c r="W271" s="3187"/>
      <c r="X271" s="3070"/>
      <c r="Y271" s="3187"/>
      <c r="Z271" s="3070"/>
      <c r="AA271" s="3187"/>
      <c r="AB271" s="3070"/>
      <c r="AC271" s="3187"/>
      <c r="AD271" s="3070"/>
      <c r="AE271" s="3187"/>
      <c r="AF271" s="3070"/>
      <c r="AG271" s="3187"/>
      <c r="AH271" s="3070"/>
      <c r="AI271" s="3187"/>
      <c r="AJ271" s="1920"/>
      <c r="AK271" s="4062"/>
      <c r="AL271" s="3779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>
      <c r="A272" s="1414" t="s">
        <v>2005</v>
      </c>
      <c r="B272" s="3197">
        <f>SUM(C272:D272)</f>
        <v>0</v>
      </c>
      <c r="C272" s="3198">
        <f t="shared" si="549"/>
        <v>0</v>
      </c>
      <c r="D272" s="2455">
        <f>+F272+H272+J272+L272+N272+P272+R272+T272+V272+X272+Z272+AB272+AD272+AF272+AH272+AJ272</f>
        <v>0</v>
      </c>
      <c r="E272" s="2635"/>
      <c r="F272" s="183"/>
      <c r="G272" s="2635"/>
      <c r="H272" s="183"/>
      <c r="I272" s="2635"/>
      <c r="J272" s="183"/>
      <c r="K272" s="2635"/>
      <c r="L272" s="183"/>
      <c r="M272" s="2635"/>
      <c r="N272" s="183"/>
      <c r="O272" s="2635"/>
      <c r="P272" s="183"/>
      <c r="Q272" s="2635"/>
      <c r="R272" s="183"/>
      <c r="S272" s="2635"/>
      <c r="T272" s="183"/>
      <c r="U272" s="2635"/>
      <c r="V272" s="183"/>
      <c r="W272" s="2635"/>
      <c r="X272" s="183"/>
      <c r="Y272" s="2635"/>
      <c r="Z272" s="183"/>
      <c r="AA272" s="2635"/>
      <c r="AB272" s="183"/>
      <c r="AC272" s="2635"/>
      <c r="AD272" s="183"/>
      <c r="AE272" s="2635"/>
      <c r="AF272" s="183"/>
      <c r="AG272" s="2635"/>
      <c r="AH272" s="183"/>
      <c r="AI272" s="2635"/>
      <c r="AJ272" s="176"/>
      <c r="AK272" s="457"/>
      <c r="AL272" s="5408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>
      <formula1>0</formula1>
    </dataValidation>
    <dataValidation type="whole" allowBlank="1" showInputMessage="1" showErrorMessage="1" sqref="D13:AW30 E188:AX210 D215:AQ221">
      <formula1>0</formula1>
      <formula2>9.99999999999999E+38</formula2>
    </dataValidation>
    <dataValidation type="whole" allowBlank="1" showInputMessage="1" showErrorMessage="1" sqref="D35:AW52 D123:AW140">
      <formula1>0</formula1>
      <formula2>9.99999999999999E+40</formula2>
    </dataValidation>
    <dataValidation type="whole" allowBlank="1" showInputMessage="1" showErrorMessage="1" sqref="D57:AW74">
      <formula1>0</formula1>
      <formula2>9.99999999999999E+39</formula2>
    </dataValidation>
    <dataValidation type="whole" allowBlank="1" showInputMessage="1" showErrorMessage="1" sqref="D101:AW118 E161:AX183 D226:AQ232">
      <formula1>0</formula1>
      <formula2>9.99999999999999E+36</formula2>
    </dataValidation>
    <dataValidation type="whole" allowBlank="1" showInputMessage="1" showErrorMessage="1" sqref="D79:AW96">
      <formula1>0</formula1>
      <formula2>9.99999999999999E+44</formula2>
    </dataValidation>
    <dataValidation type="whole" allowBlank="1" showInputMessage="1" showErrorMessage="1" sqref="E237:AX259">
      <formula1>0</formula1>
      <formula2>9.99999999999999E+35</formula2>
    </dataValidation>
    <dataValidation type="whole" allowBlank="1" showInputMessage="1" showErrorMessage="1" sqref="E270:AL272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CH150"/>
  <sheetViews>
    <sheetView showGridLines="0" zoomScaleNormal="100" workbookViewId="0"/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>
      <c r="A1" s="25" t="s">
        <v>23</v>
      </c>
    </row>
    <row r="2" spans="1:86">
      <c r="A2" s="25" t="str">
        <f>CONCATENATE("COMUNA: ",NOMBRE!B2, " (",NOMBRE!C2,NOMBRE!D2,NOMBRE!E2,NOMBRE!F2,NOMBRE!G2,")")</f>
        <v>COMUNA: MAIPU ()</v>
      </c>
    </row>
    <row r="3" spans="1:86">
      <c r="A3" s="25" t="str">
        <f>CONCATENATE("ESTABLECIMIENTO/ESTRATEGIA: ", NOMBRE!B3, " (",NOMBRE!C3,NOMBRE!D3,NOMBRE!E3,NOMBRE!F3,NOMBRE!G3,NOMBRE!H3,")")</f>
        <v>ESTABLECIMIENTO/ESTRATEGIA: PADDS ()</v>
      </c>
    </row>
    <row r="4" spans="1:86">
      <c r="A4" s="25" t="str">
        <f>CONCATENATE("MES: ",NOMBRE!B6, " (",NOMBRE!C6,NOMBRE!D6,")")</f>
        <v>MES: MARZO (03)</v>
      </c>
    </row>
    <row r="5" spans="1:86">
      <c r="A5" s="25" t="str">
        <f>CONCATENATE("AÑO: ",NOMBRE!B7)</f>
        <v>AÑO: 2026</v>
      </c>
    </row>
    <row r="6" spans="1:86" ht="18" customHeight="1">
      <c r="A6" s="7244" t="s">
        <v>2006</v>
      </c>
      <c r="B6" s="7244"/>
      <c r="C6" s="7244"/>
      <c r="D6" s="7244"/>
      <c r="E6" s="7244"/>
      <c r="F6" s="7244"/>
      <c r="G6" s="7244"/>
      <c r="H6" s="7244"/>
      <c r="I6" s="7244"/>
      <c r="J6" s="7244"/>
      <c r="K6" s="7244"/>
      <c r="L6" s="7244"/>
      <c r="M6" s="7244"/>
    </row>
    <row r="8" spans="1:86" ht="18" customHeight="1">
      <c r="A8" s="8601" t="s">
        <v>2007</v>
      </c>
      <c r="B8" s="8601"/>
      <c r="C8" s="8601"/>
      <c r="D8" s="8601"/>
      <c r="E8" s="8601"/>
      <c r="F8" s="8601"/>
      <c r="G8" s="8601"/>
      <c r="H8" s="8601"/>
      <c r="I8" s="8601"/>
      <c r="J8" s="8601"/>
      <c r="K8" s="8601"/>
      <c r="L8" s="3199"/>
      <c r="M8" s="3199"/>
    </row>
    <row r="9" spans="1:86">
      <c r="A9" s="8589"/>
      <c r="B9" s="8551" t="s">
        <v>77</v>
      </c>
      <c r="C9" s="8568" t="s">
        <v>2008</v>
      </c>
      <c r="D9" s="8569"/>
      <c r="E9" s="8569"/>
      <c r="F9" s="8569"/>
      <c r="G9" s="8569"/>
      <c r="H9" s="8569"/>
      <c r="I9" s="8569"/>
      <c r="J9" s="8569"/>
      <c r="K9" s="8570"/>
      <c r="L9" s="8596" t="s">
        <v>36</v>
      </c>
      <c r="M9" s="8587" t="s">
        <v>37</v>
      </c>
    </row>
    <row r="10" spans="1:86">
      <c r="A10" s="8590"/>
      <c r="B10" s="8553"/>
      <c r="C10" s="3201" t="s">
        <v>94</v>
      </c>
      <c r="D10" s="3202" t="s">
        <v>44</v>
      </c>
      <c r="E10" s="3202" t="s">
        <v>45</v>
      </c>
      <c r="F10" s="3202" t="s">
        <v>46</v>
      </c>
      <c r="G10" s="3202" t="s">
        <v>47</v>
      </c>
      <c r="H10" s="3202" t="s">
        <v>48</v>
      </c>
      <c r="I10" s="3202" t="s">
        <v>49</v>
      </c>
      <c r="J10" s="3202" t="s">
        <v>50</v>
      </c>
      <c r="K10" s="3165" t="s">
        <v>51</v>
      </c>
      <c r="L10" s="8597"/>
      <c r="M10" s="8588"/>
    </row>
    <row r="11" spans="1:86" ht="18" customHeight="1">
      <c r="A11" s="3203" t="s">
        <v>2009</v>
      </c>
      <c r="B11" s="3204"/>
      <c r="C11" s="3205"/>
      <c r="D11" s="3205"/>
      <c r="E11" s="3205"/>
      <c r="F11" s="3205"/>
      <c r="G11" s="3205"/>
      <c r="H11" s="3205"/>
      <c r="I11" s="3205"/>
      <c r="J11" s="3205"/>
      <c r="K11" s="3206"/>
      <c r="L11" s="5411"/>
      <c r="M11" s="5414"/>
    </row>
    <row r="12" spans="1:86" ht="22.5">
      <c r="A12" s="3207" t="s">
        <v>2010</v>
      </c>
      <c r="B12" s="3208">
        <f>SUM(C12:K12)</f>
        <v>0</v>
      </c>
      <c r="C12" s="3119"/>
      <c r="D12" s="833"/>
      <c r="E12" s="833"/>
      <c r="F12" s="833"/>
      <c r="G12" s="833"/>
      <c r="H12" s="833"/>
      <c r="I12" s="833"/>
      <c r="J12" s="833"/>
      <c r="K12" s="3148"/>
      <c r="L12" s="5272"/>
      <c r="M12" s="5274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>
      <c r="A13" s="3209" t="s">
        <v>2011</v>
      </c>
      <c r="B13" s="2455">
        <f>SUM(C13:K13)</f>
        <v>0</v>
      </c>
      <c r="C13" s="2456"/>
      <c r="D13" s="224"/>
      <c r="E13" s="224"/>
      <c r="F13" s="224"/>
      <c r="G13" s="224"/>
      <c r="H13" s="224"/>
      <c r="I13" s="224"/>
      <c r="J13" s="224"/>
      <c r="K13" s="2653"/>
      <c r="L13" s="5412"/>
      <c r="M13" s="5405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>
      <c r="A14" s="694" t="s">
        <v>2012</v>
      </c>
      <c r="B14" s="3210"/>
      <c r="C14" s="3211"/>
      <c r="D14" s="3211"/>
      <c r="E14" s="3211"/>
      <c r="F14" s="3211"/>
      <c r="G14" s="3211"/>
      <c r="H14" s="3211"/>
      <c r="I14" s="3211"/>
      <c r="J14" s="3211"/>
      <c r="K14" s="3212"/>
      <c r="L14" s="5413"/>
      <c r="M14" s="5403"/>
      <c r="N14" s="226" t="str">
        <f t="shared" si="0"/>
        <v/>
      </c>
      <c r="CA14" s="227"/>
    </row>
    <row r="15" spans="1:86" ht="22.5">
      <c r="A15" s="3207" t="s">
        <v>2013</v>
      </c>
      <c r="B15" s="3086">
        <f>SUM(C15:K15)</f>
        <v>0</v>
      </c>
      <c r="C15" s="3119"/>
      <c r="D15" s="833"/>
      <c r="E15" s="833"/>
      <c r="F15" s="833"/>
      <c r="G15" s="833"/>
      <c r="H15" s="833"/>
      <c r="I15" s="833"/>
      <c r="J15" s="833"/>
      <c r="K15" s="3148"/>
      <c r="L15" s="5272"/>
      <c r="M15" s="5274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>
      <c r="A16" s="3209" t="s">
        <v>2014</v>
      </c>
      <c r="B16" s="2455">
        <f>SUM(C16:K16)</f>
        <v>0</v>
      </c>
      <c r="C16" s="2456"/>
      <c r="D16" s="224"/>
      <c r="E16" s="224"/>
      <c r="F16" s="224"/>
      <c r="G16" s="224"/>
      <c r="H16" s="224"/>
      <c r="I16" s="224"/>
      <c r="J16" s="224"/>
      <c r="K16" s="2653"/>
      <c r="L16" s="5412"/>
      <c r="M16" s="5405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>
      <c r="A17" s="3213" t="s">
        <v>2015</v>
      </c>
      <c r="B17" s="3210"/>
      <c r="C17" s="3211"/>
      <c r="D17" s="3211"/>
      <c r="E17" s="3211"/>
      <c r="F17" s="3211"/>
      <c r="G17" s="3211"/>
      <c r="H17" s="3211"/>
      <c r="I17" s="3211"/>
      <c r="J17" s="3211"/>
      <c r="K17" s="3212"/>
      <c r="L17" s="5413"/>
      <c r="M17" s="5403"/>
      <c r="N17" s="226" t="str">
        <f t="shared" si="0"/>
        <v/>
      </c>
      <c r="CA17" s="227"/>
    </row>
    <row r="18" spans="1:86" ht="22.5">
      <c r="A18" s="2611" t="s">
        <v>2016</v>
      </c>
      <c r="B18" s="1152">
        <f>SUM(C18:K18)</f>
        <v>0</v>
      </c>
      <c r="C18" s="1962"/>
      <c r="D18" s="740"/>
      <c r="E18" s="740"/>
      <c r="F18" s="740"/>
      <c r="G18" s="740"/>
      <c r="H18" s="740"/>
      <c r="I18" s="740"/>
      <c r="J18" s="740"/>
      <c r="K18" s="1449"/>
      <c r="L18" s="5271"/>
      <c r="M18" s="3218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>
      <c r="A19" s="3209" t="s">
        <v>2017</v>
      </c>
      <c r="B19" s="2455">
        <f>SUM(C19:K19)</f>
        <v>0</v>
      </c>
      <c r="C19" s="2456"/>
      <c r="D19" s="224"/>
      <c r="E19" s="224"/>
      <c r="F19" s="224"/>
      <c r="G19" s="224"/>
      <c r="H19" s="224"/>
      <c r="I19" s="224"/>
      <c r="J19" s="224"/>
      <c r="K19" s="2653"/>
      <c r="L19" s="5412"/>
      <c r="M19" s="5405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>
      <c r="A20" s="8584" t="s">
        <v>2018</v>
      </c>
      <c r="B20" s="8584"/>
      <c r="C20" s="8584"/>
      <c r="D20" s="8584"/>
      <c r="CA20" s="227"/>
    </row>
    <row r="21" spans="1:86" ht="21">
      <c r="A21" s="3214"/>
      <c r="B21" s="3157" t="s">
        <v>77</v>
      </c>
      <c r="C21" s="5415" t="s">
        <v>36</v>
      </c>
      <c r="D21" s="5416" t="s">
        <v>37</v>
      </c>
      <c r="CA21" s="227"/>
    </row>
    <row r="22" spans="1:86" ht="33">
      <c r="A22" s="2611" t="s">
        <v>2019</v>
      </c>
      <c r="B22" s="3216"/>
      <c r="C22" s="5272"/>
      <c r="D22" s="5274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>
      <c r="A23" s="1949" t="s">
        <v>2020</v>
      </c>
      <c r="B23" s="2654"/>
      <c r="C23" s="5412"/>
      <c r="D23" s="5405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>
      <c r="A24" s="8591" t="s">
        <v>2021</v>
      </c>
      <c r="B24" s="8591"/>
      <c r="C24" s="8591"/>
      <c r="D24" s="8591"/>
      <c r="E24" s="8591"/>
      <c r="F24" s="8591"/>
      <c r="G24" s="8591"/>
      <c r="H24" s="8591"/>
      <c r="I24" s="8591"/>
      <c r="J24" s="8591"/>
      <c r="K24" s="8591"/>
      <c r="CA24" s="227"/>
    </row>
    <row r="25" spans="1:86">
      <c r="A25" s="8599"/>
      <c r="B25" s="8589" t="s">
        <v>77</v>
      </c>
      <c r="C25" s="8569" t="s">
        <v>2008</v>
      </c>
      <c r="D25" s="8569"/>
      <c r="E25" s="8569"/>
      <c r="F25" s="8569"/>
      <c r="G25" s="8569"/>
      <c r="H25" s="8569"/>
      <c r="I25" s="8569"/>
      <c r="J25" s="8569"/>
      <c r="K25" s="8570"/>
      <c r="L25" s="8574" t="s">
        <v>36</v>
      </c>
      <c r="M25" s="8589" t="s">
        <v>37</v>
      </c>
      <c r="CA25" s="227"/>
    </row>
    <row r="26" spans="1:86">
      <c r="A26" s="8600"/>
      <c r="B26" s="8590"/>
      <c r="C26" s="3217" t="s">
        <v>94</v>
      </c>
      <c r="D26" s="3202" t="s">
        <v>44</v>
      </c>
      <c r="E26" s="3202" t="s">
        <v>45</v>
      </c>
      <c r="F26" s="3202" t="s">
        <v>46</v>
      </c>
      <c r="G26" s="3202" t="s">
        <v>47</v>
      </c>
      <c r="H26" s="3202" t="s">
        <v>48</v>
      </c>
      <c r="I26" s="3202" t="s">
        <v>49</v>
      </c>
      <c r="J26" s="3202" t="s">
        <v>50</v>
      </c>
      <c r="K26" s="3165" t="s">
        <v>51</v>
      </c>
      <c r="L26" s="8598"/>
      <c r="M26" s="8590"/>
      <c r="CA26" s="227"/>
    </row>
    <row r="27" spans="1:86" ht="22.5">
      <c r="A27" s="2611" t="s">
        <v>2022</v>
      </c>
      <c r="B27" s="3086">
        <f t="shared" ref="B27:B32" si="7">SUM(C27:K27)</f>
        <v>0</v>
      </c>
      <c r="C27" s="1962"/>
      <c r="D27" s="740"/>
      <c r="E27" s="740"/>
      <c r="F27" s="740"/>
      <c r="G27" s="740"/>
      <c r="H27" s="740"/>
      <c r="I27" s="740"/>
      <c r="J27" s="740"/>
      <c r="K27" s="1449"/>
      <c r="L27" s="1443"/>
      <c r="M27" s="3218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>
      <c r="A28" s="2611" t="s">
        <v>2023</v>
      </c>
      <c r="B28" s="1162">
        <f t="shared" si="7"/>
        <v>0</v>
      </c>
      <c r="C28" s="1962"/>
      <c r="D28" s="740"/>
      <c r="E28" s="740"/>
      <c r="F28" s="740"/>
      <c r="G28" s="740"/>
      <c r="H28" s="740"/>
      <c r="I28" s="740"/>
      <c r="J28" s="740"/>
      <c r="K28" s="1449"/>
      <c r="L28" s="1443"/>
      <c r="M28" s="3218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>
      <c r="A29" s="2611" t="s">
        <v>2024</v>
      </c>
      <c r="B29" s="1162">
        <f t="shared" si="7"/>
        <v>0</v>
      </c>
      <c r="C29" s="1962"/>
      <c r="D29" s="740"/>
      <c r="E29" s="740"/>
      <c r="F29" s="740"/>
      <c r="G29" s="740"/>
      <c r="H29" s="740"/>
      <c r="I29" s="740"/>
      <c r="J29" s="740"/>
      <c r="K29" s="1449"/>
      <c r="L29" s="1443"/>
      <c r="M29" s="3218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>
      <c r="A30" s="2611" t="s">
        <v>2025</v>
      </c>
      <c r="B30" s="1162">
        <f t="shared" si="7"/>
        <v>0</v>
      </c>
      <c r="C30" s="1962"/>
      <c r="D30" s="740"/>
      <c r="E30" s="740"/>
      <c r="F30" s="740"/>
      <c r="G30" s="740"/>
      <c r="H30" s="740"/>
      <c r="I30" s="740"/>
      <c r="J30" s="740"/>
      <c r="K30" s="1449"/>
      <c r="L30" s="1443"/>
      <c r="M30" s="3218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>
      <c r="A31" s="2611" t="s">
        <v>2026</v>
      </c>
      <c r="B31" s="1162">
        <f t="shared" si="7"/>
        <v>0</v>
      </c>
      <c r="C31" s="1962"/>
      <c r="D31" s="740"/>
      <c r="E31" s="740"/>
      <c r="F31" s="740"/>
      <c r="G31" s="740"/>
      <c r="H31" s="740"/>
      <c r="I31" s="740"/>
      <c r="J31" s="740"/>
      <c r="K31" s="1449"/>
      <c r="L31" s="1443"/>
      <c r="M31" s="3218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>
      <c r="A32" s="3209" t="s">
        <v>2027</v>
      </c>
      <c r="B32" s="2455">
        <f t="shared" si="7"/>
        <v>0</v>
      </c>
      <c r="C32" s="1128"/>
      <c r="D32" s="1144"/>
      <c r="E32" s="1144"/>
      <c r="F32" s="1144"/>
      <c r="G32" s="1144"/>
      <c r="H32" s="1144"/>
      <c r="I32" s="1144"/>
      <c r="J32" s="1144"/>
      <c r="K32" s="1407"/>
      <c r="L32" s="1131"/>
      <c r="M32" s="1290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>
      <c r="A33" s="8584" t="s">
        <v>2028</v>
      </c>
      <c r="B33" s="8584"/>
      <c r="C33" s="8584"/>
      <c r="D33" s="8584"/>
      <c r="CA33" s="227"/>
    </row>
    <row r="34" spans="1:86" ht="21">
      <c r="A34" s="3219"/>
      <c r="B34" s="3157" t="s">
        <v>77</v>
      </c>
      <c r="C34" s="3215" t="s">
        <v>36</v>
      </c>
      <c r="D34" s="3130" t="s">
        <v>37</v>
      </c>
      <c r="CA34" s="227"/>
    </row>
    <row r="35" spans="1:86" ht="22.5">
      <c r="A35" s="2611" t="s">
        <v>2029</v>
      </c>
      <c r="B35" s="2652"/>
      <c r="C35" s="1443"/>
      <c r="D35" s="743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>
      <c r="A36" s="1949" t="s">
        <v>2030</v>
      </c>
      <c r="B36" s="1411"/>
      <c r="C36" s="1131"/>
      <c r="D36" s="1130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>
      <c r="A37" s="8591" t="s">
        <v>2031</v>
      </c>
      <c r="B37" s="8591"/>
      <c r="C37" s="8591"/>
      <c r="D37" s="8591"/>
      <c r="E37" s="8591"/>
      <c r="F37" s="8591"/>
      <c r="G37" s="8591"/>
      <c r="H37" s="8591"/>
      <c r="I37" s="8591"/>
      <c r="J37" s="8591"/>
      <c r="K37" s="8591"/>
      <c r="CA37" s="227"/>
      <c r="CB37" s="227"/>
    </row>
    <row r="38" spans="1:86">
      <c r="A38" s="8592"/>
      <c r="B38" s="8594" t="s">
        <v>77</v>
      </c>
      <c r="C38" s="8568" t="s">
        <v>2008</v>
      </c>
      <c r="D38" s="8569"/>
      <c r="E38" s="8569"/>
      <c r="F38" s="8569"/>
      <c r="G38" s="8569"/>
      <c r="H38" s="8569"/>
      <c r="I38" s="8569"/>
      <c r="J38" s="8569"/>
      <c r="K38" s="8570"/>
      <c r="L38" s="8596" t="s">
        <v>36</v>
      </c>
      <c r="M38" s="8587" t="s">
        <v>37</v>
      </c>
      <c r="CA38" s="227"/>
    </row>
    <row r="39" spans="1:86">
      <c r="A39" s="8593"/>
      <c r="B39" s="8595"/>
      <c r="C39" s="3201" t="s">
        <v>94</v>
      </c>
      <c r="D39" s="3202" t="s">
        <v>44</v>
      </c>
      <c r="E39" s="3202" t="s">
        <v>45</v>
      </c>
      <c r="F39" s="3202" t="s">
        <v>46</v>
      </c>
      <c r="G39" s="3202" t="s">
        <v>47</v>
      </c>
      <c r="H39" s="3202" t="s">
        <v>48</v>
      </c>
      <c r="I39" s="3202" t="s">
        <v>49</v>
      </c>
      <c r="J39" s="3202" t="s">
        <v>50</v>
      </c>
      <c r="K39" s="3165" t="s">
        <v>51</v>
      </c>
      <c r="L39" s="8597"/>
      <c r="M39" s="8588"/>
      <c r="CA39" s="227"/>
    </row>
    <row r="40" spans="1:86" ht="22.5">
      <c r="A40" s="2611" t="s">
        <v>2032</v>
      </c>
      <c r="B40" s="3220">
        <f>SUM(C40:K40)</f>
        <v>0</v>
      </c>
      <c r="C40" s="3091"/>
      <c r="D40" s="1443"/>
      <c r="E40" s="1443"/>
      <c r="F40" s="1443"/>
      <c r="G40" s="1443"/>
      <c r="H40" s="1443"/>
      <c r="I40" s="1443"/>
      <c r="J40" s="1443"/>
      <c r="K40" s="1449"/>
      <c r="L40" s="5271"/>
      <c r="M40" s="3218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>
      <c r="A41" s="2611" t="s">
        <v>2033</v>
      </c>
      <c r="B41" s="3220">
        <f t="shared" ref="B41:B47" si="13">SUM(C41:K41)</f>
        <v>0</v>
      </c>
      <c r="C41" s="3091"/>
      <c r="D41" s="1443"/>
      <c r="E41" s="1443"/>
      <c r="F41" s="1443"/>
      <c r="G41" s="1443"/>
      <c r="H41" s="1443"/>
      <c r="I41" s="1443"/>
      <c r="J41" s="1443"/>
      <c r="K41" s="1449"/>
      <c r="L41" s="5271"/>
      <c r="M41" s="3218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>
      <c r="A42" s="2611" t="s">
        <v>2034</v>
      </c>
      <c r="B42" s="3220">
        <f t="shared" si="13"/>
        <v>0</v>
      </c>
      <c r="C42" s="3091"/>
      <c r="D42" s="1443"/>
      <c r="E42" s="1443"/>
      <c r="F42" s="1443"/>
      <c r="G42" s="1443"/>
      <c r="H42" s="1443"/>
      <c r="I42" s="1443"/>
      <c r="J42" s="1443"/>
      <c r="K42" s="1449"/>
      <c r="L42" s="5271"/>
      <c r="M42" s="3218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>
      <c r="A43" s="3209" t="s">
        <v>2035</v>
      </c>
      <c r="B43" s="3221">
        <f t="shared" si="13"/>
        <v>0</v>
      </c>
      <c r="C43" s="1131"/>
      <c r="D43" s="2655"/>
      <c r="E43" s="2655"/>
      <c r="F43" s="2655"/>
      <c r="G43" s="2655"/>
      <c r="H43" s="2655"/>
      <c r="I43" s="2655"/>
      <c r="J43" s="2655"/>
      <c r="K43" s="2653"/>
      <c r="L43" s="5412"/>
      <c r="M43" s="5405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>
      <c r="A44" s="2611" t="s">
        <v>2036</v>
      </c>
      <c r="B44" s="3222">
        <f>SUM(C44:K44)</f>
        <v>0</v>
      </c>
      <c r="C44" s="1443"/>
      <c r="D44" s="1443"/>
      <c r="E44" s="1443"/>
      <c r="F44" s="1443"/>
      <c r="G44" s="1443"/>
      <c r="H44" s="1443"/>
      <c r="I44" s="1443"/>
      <c r="J44" s="1443"/>
      <c r="K44" s="1449"/>
      <c r="L44" s="5271"/>
      <c r="M44" s="3218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>
      <c r="A45" s="2611" t="s">
        <v>2037</v>
      </c>
      <c r="B45" s="3220">
        <f t="shared" si="13"/>
        <v>0</v>
      </c>
      <c r="C45" s="3091"/>
      <c r="D45" s="1443"/>
      <c r="E45" s="1443"/>
      <c r="F45" s="1443"/>
      <c r="G45" s="1443"/>
      <c r="H45" s="1443"/>
      <c r="I45" s="1443"/>
      <c r="J45" s="1443"/>
      <c r="K45" s="1449"/>
      <c r="L45" s="5271"/>
      <c r="M45" s="3218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>
      <c r="A46" s="2611" t="s">
        <v>2038</v>
      </c>
      <c r="B46" s="3220">
        <f>SUM(C46:K46)</f>
        <v>0</v>
      </c>
      <c r="C46" s="3091"/>
      <c r="D46" s="1443"/>
      <c r="E46" s="1443"/>
      <c r="F46" s="1443"/>
      <c r="G46" s="1443"/>
      <c r="H46" s="1443"/>
      <c r="I46" s="1443"/>
      <c r="J46" s="1443"/>
      <c r="K46" s="1449"/>
      <c r="L46" s="5271"/>
      <c r="M46" s="3218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>
      <c r="A47" s="1949" t="s">
        <v>2039</v>
      </c>
      <c r="B47" s="3221">
        <f t="shared" si="13"/>
        <v>0</v>
      </c>
      <c r="C47" s="1131"/>
      <c r="D47" s="1131"/>
      <c r="E47" s="1131"/>
      <c r="F47" s="1131"/>
      <c r="G47" s="1131"/>
      <c r="H47" s="1131"/>
      <c r="I47" s="1131"/>
      <c r="J47" s="1131"/>
      <c r="K47" s="1407"/>
      <c r="L47" s="3954"/>
      <c r="M47" s="1290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>
      <c r="A48" s="8583" t="s">
        <v>2040</v>
      </c>
      <c r="B48" s="8583"/>
      <c r="C48" s="8583"/>
      <c r="D48" s="8583"/>
      <c r="E48" s="8583"/>
      <c r="F48" s="8583"/>
      <c r="G48" s="8583"/>
      <c r="H48" s="8583"/>
      <c r="I48" s="8583"/>
      <c r="J48" s="8583"/>
      <c r="K48" s="8583"/>
      <c r="CA48" s="227"/>
    </row>
    <row r="49" spans="1:86" ht="21">
      <c r="A49" s="3158"/>
      <c r="B49" s="3157" t="s">
        <v>77</v>
      </c>
      <c r="C49" s="5415" t="s">
        <v>36</v>
      </c>
      <c r="D49" s="5416" t="s">
        <v>37</v>
      </c>
      <c r="CA49" s="227"/>
    </row>
    <row r="50" spans="1:86" ht="22.5">
      <c r="A50" s="2611" t="s">
        <v>2041</v>
      </c>
      <c r="B50" s="3140"/>
      <c r="C50" s="3651"/>
      <c r="D50" s="3996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>
      <c r="A51" s="2611" t="s">
        <v>2042</v>
      </c>
      <c r="B51" s="3140"/>
      <c r="C51" s="3651"/>
      <c r="D51" s="3996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>
      <c r="A52" s="2611" t="s">
        <v>2043</v>
      </c>
      <c r="B52" s="3140"/>
      <c r="C52" s="3651"/>
      <c r="D52" s="3996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>
      <c r="A53" s="1949" t="s">
        <v>2044</v>
      </c>
      <c r="B53" s="1407"/>
      <c r="C53" s="1133"/>
      <c r="D53" s="1290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>
      <c r="A54" s="8584" t="s">
        <v>2045</v>
      </c>
      <c r="B54" s="8584"/>
      <c r="C54" s="8584"/>
      <c r="D54" s="8584"/>
      <c r="CA54" s="227"/>
    </row>
    <row r="55" spans="1:86" ht="21">
      <c r="A55" s="3223"/>
      <c r="B55" s="3157" t="s">
        <v>77</v>
      </c>
      <c r="C55" s="5415" t="s">
        <v>36</v>
      </c>
      <c r="D55" s="5416" t="s">
        <v>37</v>
      </c>
      <c r="CA55" s="227"/>
    </row>
    <row r="56" spans="1:86" ht="22.5">
      <c r="A56" s="2611" t="s">
        <v>2046</v>
      </c>
      <c r="B56" s="3140"/>
      <c r="C56" s="3651"/>
      <c r="D56" s="3996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>
      <c r="A57" s="2611" t="s">
        <v>2042</v>
      </c>
      <c r="B57" s="3140"/>
      <c r="C57" s="3651"/>
      <c r="D57" s="3996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>
      <c r="A58" s="2611" t="s">
        <v>2047</v>
      </c>
      <c r="B58" s="3140"/>
      <c r="C58" s="3651"/>
      <c r="D58" s="3996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>
      <c r="A59" s="3209" t="s">
        <v>2048</v>
      </c>
      <c r="B59" s="1411"/>
      <c r="C59" s="3954"/>
      <c r="D59" s="1290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>
      <c r="A60" s="8591" t="s">
        <v>2049</v>
      </c>
      <c r="B60" s="8591"/>
      <c r="C60" s="8591"/>
      <c r="D60" s="8591"/>
      <c r="E60" s="8591"/>
      <c r="F60" s="8591"/>
      <c r="G60" s="8591"/>
      <c r="H60" s="8591"/>
      <c r="I60" s="8591"/>
      <c r="J60" s="8591"/>
      <c r="K60" s="8591"/>
      <c r="L60" s="5"/>
      <c r="M60" s="5"/>
      <c r="CA60" s="227"/>
    </row>
    <row r="61" spans="1:86">
      <c r="A61" s="8589"/>
      <c r="B61" s="8551" t="s">
        <v>77</v>
      </c>
      <c r="C61" s="8569" t="s">
        <v>2008</v>
      </c>
      <c r="D61" s="8569"/>
      <c r="E61" s="8569"/>
      <c r="F61" s="8569"/>
      <c r="G61" s="8569"/>
      <c r="H61" s="8569"/>
      <c r="I61" s="8569"/>
      <c r="J61" s="8569"/>
      <c r="K61" s="8570"/>
      <c r="L61" s="8585" t="s">
        <v>36</v>
      </c>
      <c r="M61" s="8587" t="s">
        <v>37</v>
      </c>
      <c r="CA61" s="227"/>
    </row>
    <row r="62" spans="1:86">
      <c r="A62" s="8590"/>
      <c r="B62" s="8553"/>
      <c r="C62" s="3217" t="s">
        <v>94</v>
      </c>
      <c r="D62" s="3202" t="s">
        <v>44</v>
      </c>
      <c r="E62" s="3202" t="s">
        <v>45</v>
      </c>
      <c r="F62" s="3202" t="s">
        <v>46</v>
      </c>
      <c r="G62" s="3202" t="s">
        <v>47</v>
      </c>
      <c r="H62" s="3202" t="s">
        <v>48</v>
      </c>
      <c r="I62" s="3202" t="s">
        <v>49</v>
      </c>
      <c r="J62" s="3202" t="s">
        <v>50</v>
      </c>
      <c r="K62" s="3224" t="s">
        <v>51</v>
      </c>
      <c r="L62" s="8586"/>
      <c r="M62" s="8588"/>
      <c r="CA62" s="227"/>
    </row>
    <row r="63" spans="1:86" ht="21">
      <c r="A63" s="3225" t="s">
        <v>2050</v>
      </c>
      <c r="B63" s="3226"/>
      <c r="C63" s="3227"/>
      <c r="D63" s="3227"/>
      <c r="E63" s="3227"/>
      <c r="F63" s="3227"/>
      <c r="G63" s="3227"/>
      <c r="H63" s="3227"/>
      <c r="I63" s="3227"/>
      <c r="J63" s="3227"/>
      <c r="K63" s="3228"/>
      <c r="L63" s="5417"/>
      <c r="M63" s="5414"/>
      <c r="CA63" s="227"/>
    </row>
    <row r="64" spans="1:86">
      <c r="A64" s="3207" t="s">
        <v>2051</v>
      </c>
      <c r="B64" s="3229">
        <f>SUM(C64:K64)</f>
        <v>0</v>
      </c>
      <c r="C64" s="3149"/>
      <c r="D64" s="3149"/>
      <c r="E64" s="3149"/>
      <c r="F64" s="3149"/>
      <c r="G64" s="3149"/>
      <c r="H64" s="3149"/>
      <c r="I64" s="3149"/>
      <c r="J64" s="3149"/>
      <c r="K64" s="1456"/>
      <c r="L64" s="5406"/>
      <c r="M64" s="5274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>
      <c r="A65" s="1949" t="s">
        <v>2052</v>
      </c>
      <c r="B65" s="1208">
        <f>SUM(C65:K65)</f>
        <v>0</v>
      </c>
      <c r="C65" s="1131"/>
      <c r="D65" s="1131"/>
      <c r="E65" s="1131"/>
      <c r="F65" s="1131"/>
      <c r="G65" s="1131"/>
      <c r="H65" s="1131"/>
      <c r="I65" s="1131"/>
      <c r="J65" s="1131"/>
      <c r="K65" s="1134"/>
      <c r="L65" s="1133"/>
      <c r="M65" s="1290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>
      <c r="A66" s="3230" t="s">
        <v>2053</v>
      </c>
      <c r="B66" s="3231"/>
      <c r="C66" s="3232"/>
      <c r="D66" s="396"/>
      <c r="E66" s="3232"/>
      <c r="F66" s="396"/>
      <c r="G66" s="3232"/>
      <c r="H66" s="396"/>
      <c r="I66" s="3232"/>
      <c r="J66" s="396"/>
      <c r="K66" s="3233"/>
      <c r="L66" s="5418"/>
      <c r="M66" s="5420"/>
      <c r="CA66" s="227"/>
    </row>
    <row r="67" spans="1:86">
      <c r="A67" s="3207" t="s">
        <v>2054</v>
      </c>
      <c r="B67" s="3229">
        <f>SUM(C67:K67)</f>
        <v>0</v>
      </c>
      <c r="C67" s="3149"/>
      <c r="D67" s="3149"/>
      <c r="E67" s="3149"/>
      <c r="F67" s="3149"/>
      <c r="G67" s="3149"/>
      <c r="H67" s="3149"/>
      <c r="I67" s="3149"/>
      <c r="J67" s="3149"/>
      <c r="K67" s="1456"/>
      <c r="L67" s="5406"/>
      <c r="M67" s="5274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>
      <c r="A68" s="1949" t="s">
        <v>2055</v>
      </c>
      <c r="B68" s="1208">
        <f>SUM(C68:K68)</f>
        <v>0</v>
      </c>
      <c r="C68" s="1131"/>
      <c r="D68" s="1131"/>
      <c r="E68" s="1131"/>
      <c r="F68" s="1131"/>
      <c r="G68" s="1131"/>
      <c r="H68" s="1131"/>
      <c r="I68" s="1131"/>
      <c r="J68" s="1131"/>
      <c r="K68" s="1134"/>
      <c r="L68" s="5338"/>
      <c r="M68" s="5405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>
      <c r="A69" s="3230" t="s">
        <v>2056</v>
      </c>
      <c r="B69" s="3231"/>
      <c r="C69" s="3232"/>
      <c r="D69" s="396"/>
      <c r="E69" s="3232"/>
      <c r="F69" s="396"/>
      <c r="G69" s="3232"/>
      <c r="H69" s="396"/>
      <c r="I69" s="3232"/>
      <c r="J69" s="396"/>
      <c r="K69" s="3233"/>
      <c r="L69" s="5419"/>
      <c r="M69" s="5420"/>
      <c r="CA69" s="227"/>
    </row>
    <row r="70" spans="1:86">
      <c r="A70" s="3207" t="s">
        <v>2057</v>
      </c>
      <c r="B70" s="3229">
        <f>SUM(C70:K70)</f>
        <v>0</v>
      </c>
      <c r="C70" s="3149"/>
      <c r="D70" s="3149"/>
      <c r="E70" s="3149"/>
      <c r="F70" s="3149"/>
      <c r="G70" s="3149"/>
      <c r="H70" s="3149"/>
      <c r="I70" s="3149"/>
      <c r="J70" s="3149"/>
      <c r="K70" s="1456"/>
      <c r="L70" s="5406"/>
      <c r="M70" s="5274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>
      <c r="A71" s="1949" t="s">
        <v>2058</v>
      </c>
      <c r="B71" s="1208">
        <f>SUM(C71:K71)</f>
        <v>0</v>
      </c>
      <c r="C71" s="1131"/>
      <c r="D71" s="1131"/>
      <c r="E71" s="1131"/>
      <c r="F71" s="1131"/>
      <c r="G71" s="1131"/>
      <c r="H71" s="1131"/>
      <c r="I71" s="1131"/>
      <c r="J71" s="1131"/>
      <c r="K71" s="1134"/>
      <c r="L71" s="1133"/>
      <c r="M71" s="1290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>
      <c r="A72" s="3230" t="s">
        <v>2059</v>
      </c>
      <c r="B72" s="3231"/>
      <c r="C72" s="3232"/>
      <c r="D72" s="3234"/>
      <c r="E72" s="3232"/>
      <c r="F72" s="3234"/>
      <c r="G72" s="3232"/>
      <c r="H72" s="3234"/>
      <c r="I72" s="3232"/>
      <c r="J72" s="3234"/>
      <c r="K72" s="3233"/>
      <c r="L72" s="5418"/>
      <c r="M72" s="5420"/>
      <c r="CA72" s="227"/>
    </row>
    <row r="73" spans="1:86">
      <c r="A73" s="3209" t="s">
        <v>2060</v>
      </c>
      <c r="B73" s="3235">
        <f>SUM(C73:K73)</f>
        <v>0</v>
      </c>
      <c r="C73" s="2655"/>
      <c r="D73" s="2655"/>
      <c r="E73" s="2655"/>
      <c r="F73" s="2655"/>
      <c r="G73" s="2655"/>
      <c r="H73" s="2655"/>
      <c r="I73" s="2655"/>
      <c r="J73" s="2655"/>
      <c r="K73" s="190"/>
      <c r="L73" s="5338"/>
      <c r="M73" s="5405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>
      <c r="A74" s="8584" t="s">
        <v>2061</v>
      </c>
      <c r="B74" s="8584"/>
      <c r="C74" s="8584"/>
      <c r="D74" s="8584"/>
      <c r="E74" s="8584"/>
      <c r="F74" s="8584"/>
      <c r="G74" s="8584"/>
      <c r="H74" s="8584"/>
      <c r="I74" s="8584"/>
      <c r="J74" s="8584"/>
      <c r="K74" s="8584"/>
      <c r="CA74" s="227"/>
    </row>
    <row r="75" spans="1:86">
      <c r="A75" s="8589"/>
      <c r="B75" s="8551" t="s">
        <v>77</v>
      </c>
      <c r="C75" s="8569" t="s">
        <v>29</v>
      </c>
      <c r="D75" s="8569"/>
      <c r="E75" s="8569"/>
      <c r="F75" s="8569"/>
      <c r="G75" s="8569"/>
      <c r="H75" s="8569"/>
      <c r="I75" s="8569"/>
      <c r="J75" s="8569"/>
      <c r="K75" s="8570"/>
      <c r="L75" s="8585" t="s">
        <v>36</v>
      </c>
      <c r="M75" s="8587" t="s">
        <v>37</v>
      </c>
      <c r="CA75" s="227"/>
    </row>
    <row r="76" spans="1:86">
      <c r="A76" s="8590"/>
      <c r="B76" s="8553"/>
      <c r="C76" s="3217" t="s">
        <v>94</v>
      </c>
      <c r="D76" s="3202" t="s">
        <v>44</v>
      </c>
      <c r="E76" s="3202" t="s">
        <v>45</v>
      </c>
      <c r="F76" s="3202" t="s">
        <v>46</v>
      </c>
      <c r="G76" s="3202" t="s">
        <v>47</v>
      </c>
      <c r="H76" s="3202" t="s">
        <v>48</v>
      </c>
      <c r="I76" s="3202" t="s">
        <v>49</v>
      </c>
      <c r="J76" s="3202" t="s">
        <v>50</v>
      </c>
      <c r="K76" s="3224" t="s">
        <v>51</v>
      </c>
      <c r="L76" s="8586"/>
      <c r="M76" s="8588"/>
      <c r="CA76" s="227"/>
    </row>
    <row r="77" spans="1:86" ht="22.5" customHeight="1">
      <c r="A77" s="3236" t="s">
        <v>2062</v>
      </c>
      <c r="B77" s="3237"/>
      <c r="C77" s="3227"/>
      <c r="D77" s="3227"/>
      <c r="E77" s="3227"/>
      <c r="F77" s="3227"/>
      <c r="G77" s="3227"/>
      <c r="H77" s="3227"/>
      <c r="I77" s="3227"/>
      <c r="J77" s="3227"/>
      <c r="K77" s="3238"/>
      <c r="L77" s="5417"/>
      <c r="M77" s="5414"/>
      <c r="CA77" s="227"/>
    </row>
    <row r="78" spans="1:86">
      <c r="A78" s="2611" t="s">
        <v>2063</v>
      </c>
      <c r="B78" s="3239">
        <f>SUM(C78:K78)</f>
        <v>0</v>
      </c>
      <c r="C78" s="1443"/>
      <c r="D78" s="1443"/>
      <c r="E78" s="1443"/>
      <c r="F78" s="1443"/>
      <c r="G78" s="1443"/>
      <c r="H78" s="1443"/>
      <c r="I78" s="1443"/>
      <c r="J78" s="1443"/>
      <c r="K78" s="771"/>
      <c r="L78" s="22"/>
      <c r="M78" s="3218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>
      <c r="A79" s="2611" t="s">
        <v>2064</v>
      </c>
      <c r="B79" s="3239">
        <f>SUM(C79:K79)</f>
        <v>0</v>
      </c>
      <c r="C79" s="1443"/>
      <c r="D79" s="1443"/>
      <c r="E79" s="1443"/>
      <c r="F79" s="1443"/>
      <c r="G79" s="1443"/>
      <c r="H79" s="1443"/>
      <c r="I79" s="1443"/>
      <c r="J79" s="1443"/>
      <c r="K79" s="771"/>
      <c r="L79" s="22"/>
      <c r="M79" s="3218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>
      <c r="A80" s="3240" t="s">
        <v>2065</v>
      </c>
      <c r="B80" s="1205">
        <f>SUM(C80:K80)</f>
        <v>0</v>
      </c>
      <c r="C80" s="1131"/>
      <c r="D80" s="1131"/>
      <c r="E80" s="1131"/>
      <c r="F80" s="1131"/>
      <c r="G80" s="1131"/>
      <c r="H80" s="1131"/>
      <c r="I80" s="1131"/>
      <c r="J80" s="1131"/>
      <c r="K80" s="1134"/>
      <c r="L80" s="1133"/>
      <c r="M80" s="1290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>
      <c r="A81" s="3230" t="s">
        <v>2066</v>
      </c>
      <c r="B81" s="3241"/>
      <c r="C81" s="3234"/>
      <c r="D81" s="3234"/>
      <c r="E81" s="3234"/>
      <c r="F81" s="3234"/>
      <c r="G81" s="3234"/>
      <c r="H81" s="3234"/>
      <c r="I81" s="3234"/>
      <c r="J81" s="3234"/>
      <c r="K81" s="397"/>
      <c r="L81" s="5418"/>
      <c r="M81" s="5420"/>
      <c r="CA81" s="227"/>
    </row>
    <row r="82" spans="1:86">
      <c r="A82" s="2611" t="s">
        <v>2063</v>
      </c>
      <c r="B82" s="3239">
        <f>SUM(C82:K82)</f>
        <v>0</v>
      </c>
      <c r="C82" s="1443"/>
      <c r="D82" s="1443"/>
      <c r="E82" s="1443"/>
      <c r="F82" s="1443"/>
      <c r="G82" s="1443"/>
      <c r="H82" s="1443"/>
      <c r="I82" s="1443"/>
      <c r="J82" s="1443"/>
      <c r="K82" s="771"/>
      <c r="L82" s="22"/>
      <c r="M82" s="3218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>
      <c r="A83" s="2611" t="s">
        <v>2064</v>
      </c>
      <c r="B83" s="3239">
        <f>SUM(C83:K83)</f>
        <v>0</v>
      </c>
      <c r="C83" s="1443"/>
      <c r="D83" s="1443"/>
      <c r="E83" s="1443"/>
      <c r="F83" s="1443"/>
      <c r="G83" s="1443"/>
      <c r="H83" s="1443"/>
      <c r="I83" s="1443"/>
      <c r="J83" s="1443"/>
      <c r="K83" s="771"/>
      <c r="L83" s="22"/>
      <c r="M83" s="3218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>
      <c r="A84" s="3240" t="s">
        <v>2065</v>
      </c>
      <c r="B84" s="1205">
        <f>SUM(C84:K84)</f>
        <v>0</v>
      </c>
      <c r="C84" s="1131"/>
      <c r="D84" s="1131"/>
      <c r="E84" s="1131"/>
      <c r="F84" s="1131"/>
      <c r="G84" s="1131"/>
      <c r="H84" s="1131"/>
      <c r="I84" s="1131"/>
      <c r="J84" s="1131"/>
      <c r="K84" s="1134"/>
      <c r="L84" s="1133"/>
      <c r="M84" s="1290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>
      <c r="A85" s="3230" t="s">
        <v>2067</v>
      </c>
      <c r="B85" s="3241"/>
      <c r="C85" s="3234"/>
      <c r="D85" s="3234"/>
      <c r="E85" s="3234"/>
      <c r="F85" s="3234"/>
      <c r="G85" s="3234"/>
      <c r="H85" s="3234"/>
      <c r="I85" s="3234"/>
      <c r="J85" s="3234"/>
      <c r="K85" s="397"/>
      <c r="L85" s="5418"/>
      <c r="M85" s="5420"/>
      <c r="CA85" s="227"/>
    </row>
    <row r="86" spans="1:86">
      <c r="A86" s="2611" t="s">
        <v>2063</v>
      </c>
      <c r="B86" s="3239">
        <f>SUM(C86:K86)</f>
        <v>0</v>
      </c>
      <c r="C86" s="1443"/>
      <c r="D86" s="1443"/>
      <c r="E86" s="1443"/>
      <c r="F86" s="1443"/>
      <c r="G86" s="1443"/>
      <c r="H86" s="1443"/>
      <c r="I86" s="1443"/>
      <c r="J86" s="1443"/>
      <c r="K86" s="771"/>
      <c r="L86" s="22"/>
      <c r="M86" s="3218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>
      <c r="A87" s="2611" t="s">
        <v>2064</v>
      </c>
      <c r="B87" s="3239">
        <f>SUM(C87:K87)</f>
        <v>0</v>
      </c>
      <c r="C87" s="1443"/>
      <c r="D87" s="1443"/>
      <c r="E87" s="1443"/>
      <c r="F87" s="1443"/>
      <c r="G87" s="1443"/>
      <c r="H87" s="1443"/>
      <c r="I87" s="1443"/>
      <c r="J87" s="1443"/>
      <c r="K87" s="771"/>
      <c r="L87" s="22"/>
      <c r="M87" s="3218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>
      <c r="A88" s="3240" t="s">
        <v>2068</v>
      </c>
      <c r="B88" s="1205">
        <f>SUM(C88:K88)</f>
        <v>0</v>
      </c>
      <c r="C88" s="1131"/>
      <c r="D88" s="1131"/>
      <c r="E88" s="1131"/>
      <c r="F88" s="1131"/>
      <c r="G88" s="1131"/>
      <c r="H88" s="1131"/>
      <c r="I88" s="1131"/>
      <c r="J88" s="1131"/>
      <c r="K88" s="1134"/>
      <c r="L88" s="5338"/>
      <c r="M88" s="5405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>
      <c r="A89" s="8583" t="s">
        <v>2069</v>
      </c>
      <c r="B89" s="8583"/>
      <c r="C89" s="8583"/>
      <c r="D89" s="8583"/>
      <c r="E89" s="8583"/>
      <c r="F89" s="8583"/>
      <c r="G89" s="8583"/>
      <c r="H89" s="8583"/>
      <c r="I89" s="8583"/>
      <c r="J89" s="8583"/>
      <c r="K89" s="8583"/>
      <c r="CA89" s="227"/>
    </row>
    <row r="90" spans="1:86" ht="21">
      <c r="A90" s="3158"/>
      <c r="B90" s="3157" t="s">
        <v>77</v>
      </c>
      <c r="C90" s="5421" t="s">
        <v>36</v>
      </c>
      <c r="D90" s="5416" t="s">
        <v>37</v>
      </c>
      <c r="CA90" s="227"/>
    </row>
    <row r="91" spans="1:86" ht="22.5">
      <c r="A91" s="3207" t="s">
        <v>2070</v>
      </c>
      <c r="B91" s="2652"/>
      <c r="C91" s="22"/>
      <c r="D91" s="3218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>
      <c r="A92" s="3240" t="s">
        <v>2071</v>
      </c>
      <c r="B92" s="1411"/>
      <c r="C92" s="1133"/>
      <c r="D92" s="1290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>
      <c r="A93" s="8584" t="s">
        <v>2072</v>
      </c>
      <c r="B93" s="8584"/>
      <c r="C93" s="8584"/>
      <c r="D93" s="8584"/>
      <c r="CA93" s="227"/>
    </row>
    <row r="94" spans="1:86" ht="21">
      <c r="A94" s="3158"/>
      <c r="B94" s="3157" t="s">
        <v>77</v>
      </c>
      <c r="C94" s="5421" t="s">
        <v>36</v>
      </c>
      <c r="D94" s="5416" t="s">
        <v>37</v>
      </c>
      <c r="CA94" s="227"/>
    </row>
    <row r="95" spans="1:86" ht="17.25" customHeight="1">
      <c r="A95" s="2611" t="s">
        <v>2073</v>
      </c>
      <c r="B95" s="2652"/>
      <c r="C95" s="22"/>
      <c r="D95" s="3218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>
      <c r="A96" s="1949" t="s">
        <v>2074</v>
      </c>
      <c r="B96" s="1411"/>
      <c r="C96" s="1133"/>
      <c r="D96" s="1290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>
      <c r="A97" s="8602" t="s">
        <v>2075</v>
      </c>
      <c r="B97" s="8602"/>
      <c r="C97" s="8602"/>
      <c r="D97" s="8602"/>
      <c r="E97" s="8602"/>
      <c r="F97" s="8602"/>
      <c r="G97" s="8602"/>
      <c r="H97" s="8602"/>
      <c r="I97" s="8602"/>
      <c r="J97" s="8602"/>
      <c r="K97" s="8602"/>
      <c r="L97" s="8602"/>
      <c r="M97" s="8602"/>
      <c r="N97" s="8602"/>
      <c r="O97" s="8602"/>
      <c r="P97" s="8602"/>
      <c r="Q97" s="8602"/>
      <c r="R97" s="8602"/>
      <c r="S97" s="227"/>
      <c r="T97" s="227"/>
    </row>
    <row r="98" spans="1:86">
      <c r="A98" s="8589" t="s">
        <v>709</v>
      </c>
      <c r="B98" s="8589" t="s">
        <v>77</v>
      </c>
      <c r="C98" s="8558" t="s">
        <v>2076</v>
      </c>
      <c r="D98" s="8558"/>
      <c r="E98" s="8558"/>
      <c r="F98" s="8558"/>
      <c r="G98" s="8558"/>
      <c r="H98" s="8558"/>
      <c r="I98" s="8558"/>
      <c r="J98" s="8558"/>
      <c r="K98" s="8558"/>
      <c r="L98" s="8556"/>
      <c r="M98" s="8596" t="s">
        <v>36</v>
      </c>
      <c r="N98" s="8587" t="s">
        <v>37</v>
      </c>
    </row>
    <row r="99" spans="1:86" ht="21">
      <c r="A99" s="8590"/>
      <c r="B99" s="8590"/>
      <c r="C99" s="3161" t="s">
        <v>94</v>
      </c>
      <c r="D99" s="3242" t="s">
        <v>44</v>
      </c>
      <c r="E99" s="3242" t="s">
        <v>45</v>
      </c>
      <c r="F99" s="3242" t="s">
        <v>46</v>
      </c>
      <c r="G99" s="3242" t="s">
        <v>47</v>
      </c>
      <c r="H99" s="3242" t="s">
        <v>48</v>
      </c>
      <c r="I99" s="3242" t="s">
        <v>49</v>
      </c>
      <c r="J99" s="3242" t="s">
        <v>50</v>
      </c>
      <c r="K99" s="3242" t="s">
        <v>51</v>
      </c>
      <c r="L99" s="3131" t="s">
        <v>716</v>
      </c>
      <c r="M99" s="8597"/>
      <c r="N99" s="8588"/>
    </row>
    <row r="100" spans="1:86">
      <c r="A100" s="3243" t="s">
        <v>2077</v>
      </c>
      <c r="B100" s="3244">
        <f>SUM(C100:L100)</f>
        <v>0</v>
      </c>
      <c r="C100" s="1926"/>
      <c r="D100" s="786"/>
      <c r="E100" s="786"/>
      <c r="F100" s="786"/>
      <c r="G100" s="786"/>
      <c r="H100" s="786"/>
      <c r="I100" s="786"/>
      <c r="J100" s="786"/>
      <c r="K100" s="786"/>
      <c r="L100" s="1288"/>
      <c r="M100" s="5203"/>
      <c r="N100" s="1955"/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>
      <c r="A101" s="3245" t="s">
        <v>2079</v>
      </c>
      <c r="B101" s="3246">
        <f>SUM(C101:L101)</f>
        <v>0</v>
      </c>
      <c r="C101" s="3187"/>
      <c r="D101" s="1992"/>
      <c r="E101" s="1992"/>
      <c r="F101" s="1992"/>
      <c r="G101" s="1992"/>
      <c r="H101" s="1992"/>
      <c r="I101" s="1992"/>
      <c r="J101" s="1992"/>
      <c r="K101" s="1992"/>
      <c r="L101" s="3247"/>
      <c r="M101" s="5203"/>
      <c r="N101" s="3883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>
      <c r="A102" s="3245" t="s">
        <v>2080</v>
      </c>
      <c r="B102" s="3248">
        <f t="shared" ref="B102:B105" si="54">SUM(C102:L102)</f>
        <v>0</v>
      </c>
      <c r="C102" s="3187"/>
      <c r="D102" s="1992"/>
      <c r="E102" s="1992"/>
      <c r="F102" s="1992"/>
      <c r="G102" s="1992"/>
      <c r="H102" s="1992"/>
      <c r="I102" s="1992"/>
      <c r="J102" s="1992"/>
      <c r="K102" s="1992"/>
      <c r="L102" s="3247"/>
      <c r="M102" s="5203"/>
      <c r="N102" s="3883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>
      <c r="A103" s="3245" t="s">
        <v>2081</v>
      </c>
      <c r="B103" s="3248">
        <f t="shared" si="54"/>
        <v>0</v>
      </c>
      <c r="C103" s="3187"/>
      <c r="D103" s="1992"/>
      <c r="E103" s="1992"/>
      <c r="F103" s="1992"/>
      <c r="G103" s="1992"/>
      <c r="H103" s="1992"/>
      <c r="I103" s="1992"/>
      <c r="J103" s="1992"/>
      <c r="K103" s="1992"/>
      <c r="L103" s="3247"/>
      <c r="M103" s="5203"/>
      <c r="N103" s="3883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>
      <c r="A104" s="3245" t="s">
        <v>2082</v>
      </c>
      <c r="B104" s="3248">
        <f t="shared" si="54"/>
        <v>0</v>
      </c>
      <c r="C104" s="1170"/>
      <c r="D104" s="1219"/>
      <c r="E104" s="1219"/>
      <c r="F104" s="1219"/>
      <c r="G104" s="1219"/>
      <c r="H104" s="1219"/>
      <c r="I104" s="1219"/>
      <c r="J104" s="1219"/>
      <c r="K104" s="1219"/>
      <c r="L104" s="1222"/>
      <c r="M104" s="5236"/>
      <c r="N104" s="1220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>
      <c r="A105" s="3249" t="s">
        <v>2083</v>
      </c>
      <c r="B105" s="1415">
        <f t="shared" si="54"/>
        <v>0</v>
      </c>
      <c r="C105" s="1179"/>
      <c r="D105" s="1109"/>
      <c r="E105" s="1109"/>
      <c r="F105" s="1109"/>
      <c r="G105" s="1109"/>
      <c r="H105" s="1109"/>
      <c r="I105" s="1109"/>
      <c r="J105" s="1109"/>
      <c r="K105" s="1109"/>
      <c r="L105" s="1217"/>
      <c r="M105" s="5237"/>
      <c r="N105" s="1214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>
      <c r="A106" s="8571" t="s">
        <v>2084</v>
      </c>
      <c r="B106" s="8571"/>
      <c r="C106" s="8571"/>
      <c r="D106" s="8571"/>
      <c r="E106" s="8571"/>
      <c r="F106" s="8571"/>
      <c r="G106" s="8571"/>
      <c r="H106" s="8571"/>
      <c r="I106" s="8571"/>
      <c r="J106" s="8571"/>
      <c r="K106" s="8571"/>
      <c r="L106" s="8571"/>
      <c r="M106" s="8571"/>
      <c r="N106" s="8571"/>
      <c r="O106" s="8580"/>
      <c r="P106" s="8580"/>
      <c r="Q106" s="8580"/>
      <c r="R106" s="8580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8589" t="s">
        <v>2085</v>
      </c>
      <c r="B107" s="8589" t="s">
        <v>77</v>
      </c>
      <c r="C107" s="8568" t="s">
        <v>29</v>
      </c>
      <c r="D107" s="8569"/>
      <c r="E107" s="8569"/>
      <c r="F107" s="8569"/>
      <c r="G107" s="8569"/>
      <c r="H107" s="8569"/>
      <c r="I107" s="8569"/>
      <c r="J107" s="8569"/>
      <c r="K107" s="8569"/>
      <c r="L107" s="8569"/>
      <c r="M107" s="8569"/>
      <c r="N107" s="8569"/>
      <c r="O107" s="8569"/>
      <c r="P107" s="8569"/>
      <c r="Q107" s="8569"/>
      <c r="R107" s="8570"/>
      <c r="S107" s="8596" t="s">
        <v>36</v>
      </c>
      <c r="T107" s="8587" t="s">
        <v>37</v>
      </c>
    </row>
    <row r="108" spans="1:86" ht="21">
      <c r="A108" s="8590"/>
      <c r="B108" s="8590"/>
      <c r="C108" s="3161" t="s">
        <v>80</v>
      </c>
      <c r="D108" s="3242" t="s">
        <v>81</v>
      </c>
      <c r="E108" s="3242" t="s">
        <v>82</v>
      </c>
      <c r="F108" s="3242" t="s">
        <v>83</v>
      </c>
      <c r="G108" s="3242" t="s">
        <v>84</v>
      </c>
      <c r="H108" s="3242" t="s">
        <v>2086</v>
      </c>
      <c r="I108" s="3242" t="s">
        <v>86</v>
      </c>
      <c r="J108" s="3242" t="s">
        <v>2087</v>
      </c>
      <c r="K108" s="3242" t="s">
        <v>2088</v>
      </c>
      <c r="L108" s="3242" t="s">
        <v>2089</v>
      </c>
      <c r="M108" s="3242" t="s">
        <v>2090</v>
      </c>
      <c r="N108" s="3242" t="s">
        <v>2091</v>
      </c>
      <c r="O108" s="3242" t="s">
        <v>409</v>
      </c>
      <c r="P108" s="3250" t="s">
        <v>2092</v>
      </c>
      <c r="Q108" s="3250" t="s">
        <v>2093</v>
      </c>
      <c r="R108" s="3251" t="s">
        <v>2094</v>
      </c>
      <c r="S108" s="8597"/>
      <c r="T108" s="8588"/>
    </row>
    <row r="109" spans="1:86">
      <c r="A109" s="3243" t="s">
        <v>2095</v>
      </c>
      <c r="B109" s="3244">
        <f>SUM(C109:R109)</f>
        <v>0</v>
      </c>
      <c r="C109" s="3252"/>
      <c r="D109" s="827"/>
      <c r="E109" s="827"/>
      <c r="F109" s="827"/>
      <c r="G109" s="827"/>
      <c r="H109" s="827"/>
      <c r="I109" s="827"/>
      <c r="J109" s="827"/>
      <c r="K109" s="827"/>
      <c r="L109" s="827"/>
      <c r="M109" s="827"/>
      <c r="N109" s="827"/>
      <c r="O109" s="827"/>
      <c r="P109" s="827"/>
      <c r="Q109" s="827"/>
      <c r="R109" s="3253"/>
      <c r="S109" s="5201"/>
      <c r="T109" s="5177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>
      <c r="A110" s="3245" t="s">
        <v>2096</v>
      </c>
      <c r="B110" s="3255">
        <f>SUM(C110:R110)</f>
        <v>0</v>
      </c>
      <c r="C110" s="3187"/>
      <c r="D110" s="1992"/>
      <c r="E110" s="1992"/>
      <c r="F110" s="1992"/>
      <c r="G110" s="1992"/>
      <c r="H110" s="1992"/>
      <c r="I110" s="1992"/>
      <c r="J110" s="1992"/>
      <c r="K110" s="1992"/>
      <c r="L110" s="1992"/>
      <c r="M110" s="1992"/>
      <c r="N110" s="1992"/>
      <c r="O110" s="1992"/>
      <c r="P110" s="1992"/>
      <c r="Q110" s="1992"/>
      <c r="R110" s="3247"/>
      <c r="S110" s="5203"/>
      <c r="T110" s="3883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>
      <c r="A111" s="3194" t="s">
        <v>2097</v>
      </c>
      <c r="B111" s="3246">
        <f t="shared" ref="B111:B113" si="59">SUM(C111:R111)</f>
        <v>0</v>
      </c>
      <c r="C111" s="3187"/>
      <c r="D111" s="1992"/>
      <c r="E111" s="1992"/>
      <c r="F111" s="1992"/>
      <c r="G111" s="1992"/>
      <c r="H111" s="1992"/>
      <c r="I111" s="1992"/>
      <c r="J111" s="1992"/>
      <c r="K111" s="1992"/>
      <c r="L111" s="1992"/>
      <c r="M111" s="1992"/>
      <c r="N111" s="1992"/>
      <c r="O111" s="1992"/>
      <c r="P111" s="1992"/>
      <c r="Q111" s="1992"/>
      <c r="R111" s="3247"/>
      <c r="S111" s="5203"/>
      <c r="T111" s="3883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>
      <c r="A112" s="3256" t="s">
        <v>2098</v>
      </c>
      <c r="B112" s="3248">
        <f t="shared" si="59"/>
        <v>0</v>
      </c>
      <c r="C112" s="3187"/>
      <c r="D112" s="1992"/>
      <c r="E112" s="1992"/>
      <c r="F112" s="1992"/>
      <c r="G112" s="1992"/>
      <c r="H112" s="1992"/>
      <c r="I112" s="1992"/>
      <c r="J112" s="1992"/>
      <c r="K112" s="1992"/>
      <c r="L112" s="1992"/>
      <c r="M112" s="1992"/>
      <c r="N112" s="1992"/>
      <c r="O112" s="1992"/>
      <c r="P112" s="1992"/>
      <c r="Q112" s="1992"/>
      <c r="R112" s="3247"/>
      <c r="S112" s="5203"/>
      <c r="T112" s="3883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>
      <c r="A113" s="3209" t="s">
        <v>2099</v>
      </c>
      <c r="B113" s="3257">
        <f t="shared" si="59"/>
        <v>0</v>
      </c>
      <c r="C113" s="2635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38"/>
      <c r="S113" s="5348"/>
      <c r="T113" s="5350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>
      <c r="A114" s="8580" t="s">
        <v>2100</v>
      </c>
      <c r="B114" s="8580"/>
      <c r="C114" s="8580"/>
      <c r="D114" s="8580"/>
      <c r="E114" s="8580"/>
      <c r="F114" s="8580"/>
      <c r="G114" s="8580"/>
      <c r="H114" s="8580"/>
      <c r="I114" s="8580"/>
      <c r="J114" s="8580"/>
      <c r="K114" s="8580"/>
      <c r="L114" s="8580"/>
      <c r="M114" s="8580"/>
      <c r="N114" s="8580"/>
      <c r="O114" s="8580"/>
      <c r="P114" s="8580"/>
      <c r="Q114" s="8580"/>
      <c r="R114" s="8580"/>
      <c r="S114" s="8580"/>
      <c r="T114" s="8580"/>
      <c r="U114" s="8580"/>
      <c r="V114" s="8580"/>
      <c r="W114" s="8580"/>
      <c r="X114" s="8580"/>
      <c r="Y114" s="8580"/>
      <c r="Z114" s="8580"/>
      <c r="AA114" s="8580"/>
      <c r="AB114" s="8580"/>
      <c r="AC114" s="8580"/>
      <c r="AD114" s="8580"/>
      <c r="AE114" s="8580"/>
      <c r="AF114" s="8580"/>
      <c r="AG114" s="8580"/>
      <c r="AH114" s="8580"/>
      <c r="AI114" s="8580"/>
      <c r="AJ114" s="8580"/>
    </row>
    <row r="115" spans="1:86">
      <c r="A115" s="8551" t="s">
        <v>709</v>
      </c>
      <c r="B115" s="8572" t="s">
        <v>77</v>
      </c>
      <c r="C115" s="8573"/>
      <c r="D115" s="8574"/>
      <c r="E115" s="8568" t="s">
        <v>101</v>
      </c>
      <c r="F115" s="8569"/>
      <c r="G115" s="8569"/>
      <c r="H115" s="8569"/>
      <c r="I115" s="8569"/>
      <c r="J115" s="8569"/>
      <c r="K115" s="8569"/>
      <c r="L115" s="8569"/>
      <c r="M115" s="8569"/>
      <c r="N115" s="8569"/>
      <c r="O115" s="8569"/>
      <c r="P115" s="8569"/>
      <c r="Q115" s="8569"/>
      <c r="R115" s="8569"/>
      <c r="S115" s="8569"/>
      <c r="T115" s="8569"/>
      <c r="U115" s="8569"/>
      <c r="V115" s="8569"/>
      <c r="W115" s="8569"/>
      <c r="X115" s="8569"/>
      <c r="Y115" s="8569"/>
      <c r="Z115" s="8569"/>
      <c r="AA115" s="8569"/>
      <c r="AB115" s="8569"/>
      <c r="AC115" s="8569"/>
      <c r="AD115" s="8569"/>
      <c r="AE115" s="8569"/>
      <c r="AF115" s="8569"/>
      <c r="AG115" s="8569"/>
      <c r="AH115" s="8569"/>
      <c r="AI115" s="8569"/>
      <c r="AJ115" s="8603"/>
    </row>
    <row r="116" spans="1:86">
      <c r="A116" s="8552"/>
      <c r="B116" s="8451" t="s">
        <v>394</v>
      </c>
      <c r="C116" s="8455" t="s">
        <v>58</v>
      </c>
      <c r="D116" s="8520" t="s">
        <v>59</v>
      </c>
      <c r="E116" s="8536" t="s">
        <v>479</v>
      </c>
      <c r="F116" s="8539"/>
      <c r="G116" s="8581" t="s">
        <v>2001</v>
      </c>
      <c r="H116" s="8582"/>
      <c r="I116" s="8581" t="s">
        <v>2002</v>
      </c>
      <c r="J116" s="8582"/>
      <c r="K116" s="8581" t="s">
        <v>308</v>
      </c>
      <c r="L116" s="8582"/>
      <c r="M116" s="8536" t="s">
        <v>44</v>
      </c>
      <c r="N116" s="8539"/>
      <c r="O116" s="8536" t="s">
        <v>45</v>
      </c>
      <c r="P116" s="8539"/>
      <c r="Q116" s="8536" t="s">
        <v>46</v>
      </c>
      <c r="R116" s="8539"/>
      <c r="S116" s="8536" t="s">
        <v>47</v>
      </c>
      <c r="T116" s="8539"/>
      <c r="U116" s="8536" t="s">
        <v>48</v>
      </c>
      <c r="V116" s="8539"/>
      <c r="W116" s="8536" t="s">
        <v>49</v>
      </c>
      <c r="X116" s="8539"/>
      <c r="Y116" s="8536" t="s">
        <v>50</v>
      </c>
      <c r="Z116" s="8539"/>
      <c r="AA116" s="8536" t="s">
        <v>51</v>
      </c>
      <c r="AB116" s="8539"/>
      <c r="AC116" s="8536" t="s">
        <v>1997</v>
      </c>
      <c r="AD116" s="8539"/>
      <c r="AE116" s="8536" t="s">
        <v>1625</v>
      </c>
      <c r="AF116" s="8539"/>
      <c r="AG116" s="8536" t="s">
        <v>313</v>
      </c>
      <c r="AH116" s="8539"/>
      <c r="AI116" s="8536" t="s">
        <v>749</v>
      </c>
      <c r="AJ116" s="8539"/>
    </row>
    <row r="117" spans="1:86">
      <c r="A117" s="8553"/>
      <c r="B117" s="7985"/>
      <c r="C117" s="7988"/>
      <c r="D117" s="7964"/>
      <c r="E117" s="3079" t="s">
        <v>58</v>
      </c>
      <c r="F117" s="3078" t="s">
        <v>59</v>
      </c>
      <c r="G117" s="3079" t="s">
        <v>58</v>
      </c>
      <c r="H117" s="2683" t="s">
        <v>59</v>
      </c>
      <c r="I117" s="3079" t="s">
        <v>58</v>
      </c>
      <c r="J117" s="3078" t="s">
        <v>59</v>
      </c>
      <c r="K117" s="3079" t="s">
        <v>58</v>
      </c>
      <c r="L117" s="3078" t="s">
        <v>59</v>
      </c>
      <c r="M117" s="3077" t="s">
        <v>58</v>
      </c>
      <c r="N117" s="3078" t="s">
        <v>59</v>
      </c>
      <c r="O117" s="3079" t="s">
        <v>58</v>
      </c>
      <c r="P117" s="3078" t="s">
        <v>59</v>
      </c>
      <c r="Q117" s="3079" t="s">
        <v>58</v>
      </c>
      <c r="R117" s="3078" t="s">
        <v>59</v>
      </c>
      <c r="S117" s="3079" t="s">
        <v>58</v>
      </c>
      <c r="T117" s="3078" t="s">
        <v>59</v>
      </c>
      <c r="U117" s="3079" t="s">
        <v>58</v>
      </c>
      <c r="V117" s="3078" t="s">
        <v>59</v>
      </c>
      <c r="W117" s="3079" t="s">
        <v>58</v>
      </c>
      <c r="X117" s="3078" t="s">
        <v>59</v>
      </c>
      <c r="Y117" s="3079" t="s">
        <v>58</v>
      </c>
      <c r="Z117" s="3078" t="s">
        <v>59</v>
      </c>
      <c r="AA117" s="3079" t="s">
        <v>58</v>
      </c>
      <c r="AB117" s="3078" t="s">
        <v>59</v>
      </c>
      <c r="AC117" s="3079" t="s">
        <v>58</v>
      </c>
      <c r="AD117" s="3078" t="s">
        <v>59</v>
      </c>
      <c r="AE117" s="3079" t="s">
        <v>58</v>
      </c>
      <c r="AF117" s="3078" t="s">
        <v>59</v>
      </c>
      <c r="AG117" s="3079" t="s">
        <v>58</v>
      </c>
      <c r="AH117" s="3078" t="s">
        <v>59</v>
      </c>
      <c r="AI117" s="3079" t="s">
        <v>58</v>
      </c>
      <c r="AJ117" s="3078" t="s">
        <v>59</v>
      </c>
    </row>
    <row r="118" spans="1:86" ht="22.5">
      <c r="A118" s="3207" t="s">
        <v>2101</v>
      </c>
      <c r="B118" s="3184">
        <f>SUM(C118:D118)</f>
        <v>0</v>
      </c>
      <c r="C118" s="3185">
        <f>+E118+G118+I118+K118+M118+O118+Q118+S118+U118+W118+Y118+AA118+AC118+AE118+AG118+AI118</f>
        <v>0</v>
      </c>
      <c r="D118" s="3086">
        <f>+F118+H118+J118+L118+N118+P118+R118+T118+V118+X118+Z118+AB118+AD118+AF118+AH118+AJ118</f>
        <v>0</v>
      </c>
      <c r="E118" s="3119"/>
      <c r="F118" s="1116"/>
      <c r="G118" s="3119"/>
      <c r="H118" s="1116"/>
      <c r="I118" s="3119"/>
      <c r="J118" s="1116"/>
      <c r="K118" s="3119"/>
      <c r="L118" s="1116"/>
      <c r="M118" s="3119"/>
      <c r="N118" s="1116"/>
      <c r="O118" s="3119"/>
      <c r="P118" s="1116"/>
      <c r="Q118" s="3119"/>
      <c r="R118" s="1116"/>
      <c r="S118" s="3119"/>
      <c r="T118" s="1116"/>
      <c r="U118" s="3119"/>
      <c r="V118" s="1116"/>
      <c r="W118" s="3119"/>
      <c r="X118" s="1116"/>
      <c r="Y118" s="3119"/>
      <c r="Z118" s="1116"/>
      <c r="AA118" s="3119"/>
      <c r="AB118" s="1116"/>
      <c r="AC118" s="3099"/>
      <c r="AD118" s="1116"/>
      <c r="AE118" s="3099"/>
      <c r="AF118" s="1116"/>
      <c r="AG118" s="3099"/>
      <c r="AH118" s="1116"/>
      <c r="AI118" s="3099"/>
      <c r="AJ118" s="1116"/>
    </row>
    <row r="119" spans="1:86" ht="22.5">
      <c r="A119" s="3194" t="s">
        <v>2102</v>
      </c>
      <c r="B119" s="3195">
        <f t="shared" ref="B119:B123" si="60">SUM(C119:D119)</f>
        <v>0</v>
      </c>
      <c r="C119" s="3196">
        <f t="shared" ref="C119:D123" si="61">+E119+G119+I119+K119+M119+O119+Q119+S119+U119+W119+Y119+AA119+AC119+AE119+AG119+AI119</f>
        <v>0</v>
      </c>
      <c r="D119" s="3172">
        <f t="shared" si="61"/>
        <v>0</v>
      </c>
      <c r="E119" s="3099"/>
      <c r="F119" s="1116"/>
      <c r="G119" s="3099"/>
      <c r="H119" s="1116"/>
      <c r="I119" s="3099"/>
      <c r="J119" s="1116"/>
      <c r="K119" s="3099"/>
      <c r="L119" s="1116"/>
      <c r="M119" s="3099"/>
      <c r="N119" s="1116"/>
      <c r="O119" s="3099"/>
      <c r="P119" s="1116"/>
      <c r="Q119" s="3099"/>
      <c r="R119" s="1116"/>
      <c r="S119" s="3099"/>
      <c r="T119" s="1116"/>
      <c r="U119" s="3099"/>
      <c r="V119" s="1116"/>
      <c r="W119" s="3099"/>
      <c r="X119" s="1116"/>
      <c r="Y119" s="3099"/>
      <c r="Z119" s="1116"/>
      <c r="AA119" s="3099"/>
      <c r="AB119" s="1116"/>
      <c r="AC119" s="3099"/>
      <c r="AD119" s="1116"/>
      <c r="AE119" s="3099"/>
      <c r="AF119" s="1116"/>
      <c r="AG119" s="3099"/>
      <c r="AH119" s="1116"/>
      <c r="AI119" s="3099"/>
      <c r="AJ119" s="1116"/>
    </row>
    <row r="120" spans="1:86" ht="22.5">
      <c r="A120" s="3194" t="s">
        <v>2103</v>
      </c>
      <c r="B120" s="3195">
        <f t="shared" si="60"/>
        <v>0</v>
      </c>
      <c r="C120" s="3196">
        <f t="shared" si="61"/>
        <v>0</v>
      </c>
      <c r="D120" s="1162">
        <f t="shared" si="61"/>
        <v>0</v>
      </c>
      <c r="E120" s="3099"/>
      <c r="F120" s="1116"/>
      <c r="G120" s="3099"/>
      <c r="H120" s="1116"/>
      <c r="I120" s="3099"/>
      <c r="J120" s="1116"/>
      <c r="K120" s="3099"/>
      <c r="L120" s="1116"/>
      <c r="M120" s="3099"/>
      <c r="N120" s="1116"/>
      <c r="O120" s="3099"/>
      <c r="P120" s="1116"/>
      <c r="Q120" s="3099"/>
      <c r="R120" s="1116"/>
      <c r="S120" s="3099"/>
      <c r="T120" s="1116"/>
      <c r="U120" s="3099"/>
      <c r="V120" s="1116"/>
      <c r="W120" s="3099"/>
      <c r="X120" s="1116"/>
      <c r="Y120" s="3099"/>
      <c r="Z120" s="1116"/>
      <c r="AA120" s="3099"/>
      <c r="AB120" s="1116"/>
      <c r="AC120" s="3099"/>
      <c r="AD120" s="1116"/>
      <c r="AE120" s="3099"/>
      <c r="AF120" s="1116"/>
      <c r="AG120" s="3099"/>
      <c r="AH120" s="1116"/>
      <c r="AI120" s="3099"/>
      <c r="AJ120" s="1116"/>
    </row>
    <row r="121" spans="1:86" ht="22.5">
      <c r="A121" s="3194" t="s">
        <v>2104</v>
      </c>
      <c r="B121" s="3258">
        <f t="shared" si="60"/>
        <v>0</v>
      </c>
      <c r="C121" s="3259">
        <f t="shared" si="61"/>
        <v>0</v>
      </c>
      <c r="D121" s="1413">
        <f t="shared" si="61"/>
        <v>0</v>
      </c>
      <c r="E121" s="1962"/>
      <c r="F121" s="1113"/>
      <c r="G121" s="1962"/>
      <c r="H121" s="1113"/>
      <c r="I121" s="1962"/>
      <c r="J121" s="1113"/>
      <c r="K121" s="1962"/>
      <c r="L121" s="1113"/>
      <c r="M121" s="1962"/>
      <c r="N121" s="1113"/>
      <c r="O121" s="1962"/>
      <c r="P121" s="1113"/>
      <c r="Q121" s="1962"/>
      <c r="R121" s="1113"/>
      <c r="S121" s="1962"/>
      <c r="T121" s="1113"/>
      <c r="U121" s="1962"/>
      <c r="V121" s="1113"/>
      <c r="W121" s="1962"/>
      <c r="X121" s="1113"/>
      <c r="Y121" s="1962"/>
      <c r="Z121" s="1113"/>
      <c r="AA121" s="1962"/>
      <c r="AB121" s="1113"/>
      <c r="AC121" s="1962"/>
      <c r="AD121" s="1113"/>
      <c r="AE121" s="1962"/>
      <c r="AF121" s="1113"/>
      <c r="AG121" s="1962"/>
      <c r="AH121" s="1113"/>
      <c r="AI121" s="1962"/>
      <c r="AJ121" s="1113"/>
    </row>
    <row r="122" spans="1:86" ht="22.5">
      <c r="A122" s="3194" t="s">
        <v>2105</v>
      </c>
      <c r="B122" s="3195">
        <f t="shared" si="60"/>
        <v>0</v>
      </c>
      <c r="C122" s="3196">
        <f t="shared" si="61"/>
        <v>0</v>
      </c>
      <c r="D122" s="3172">
        <f t="shared" si="61"/>
        <v>0</v>
      </c>
      <c r="E122" s="3099"/>
      <c r="F122" s="1116"/>
      <c r="G122" s="3099"/>
      <c r="H122" s="1116"/>
      <c r="I122" s="3099"/>
      <c r="J122" s="1116"/>
      <c r="K122" s="3099"/>
      <c r="L122" s="1116"/>
      <c r="M122" s="3099"/>
      <c r="N122" s="1116"/>
      <c r="O122" s="3099"/>
      <c r="P122" s="1116"/>
      <c r="Q122" s="3099"/>
      <c r="R122" s="1116"/>
      <c r="S122" s="3099"/>
      <c r="T122" s="1116"/>
      <c r="U122" s="3099"/>
      <c r="V122" s="1116"/>
      <c r="W122" s="3099"/>
      <c r="X122" s="1116"/>
      <c r="Y122" s="3099"/>
      <c r="Z122" s="1116"/>
      <c r="AA122" s="3099"/>
      <c r="AB122" s="1116"/>
      <c r="AC122" s="3099"/>
      <c r="AD122" s="1116"/>
      <c r="AE122" s="3099"/>
      <c r="AF122" s="1116"/>
      <c r="AG122" s="3099"/>
      <c r="AH122" s="1116"/>
      <c r="AI122" s="3099"/>
      <c r="AJ122" s="1116"/>
    </row>
    <row r="123" spans="1:86" ht="22.5">
      <c r="A123" s="3188" t="s">
        <v>2106</v>
      </c>
      <c r="B123" s="3189">
        <f t="shared" si="60"/>
        <v>0</v>
      </c>
      <c r="C123" s="3190">
        <f t="shared" si="61"/>
        <v>0</v>
      </c>
      <c r="D123" s="3181">
        <f t="shared" si="61"/>
        <v>0</v>
      </c>
      <c r="E123" s="1128"/>
      <c r="F123" s="1129"/>
      <c r="G123" s="1128"/>
      <c r="H123" s="1129"/>
      <c r="I123" s="1128"/>
      <c r="J123" s="1129"/>
      <c r="K123" s="1128"/>
      <c r="L123" s="1129"/>
      <c r="M123" s="1128"/>
      <c r="N123" s="1129"/>
      <c r="O123" s="1128"/>
      <c r="P123" s="1129"/>
      <c r="Q123" s="1128"/>
      <c r="R123" s="1129"/>
      <c r="S123" s="1128"/>
      <c r="T123" s="1129"/>
      <c r="U123" s="1128"/>
      <c r="V123" s="1129"/>
      <c r="W123" s="1128"/>
      <c r="X123" s="1129"/>
      <c r="Y123" s="1128"/>
      <c r="Z123" s="1129"/>
      <c r="AA123" s="1128"/>
      <c r="AB123" s="1129"/>
      <c r="AC123" s="1128"/>
      <c r="AD123" s="1129"/>
      <c r="AE123" s="1128"/>
      <c r="AF123" s="1129"/>
      <c r="AG123" s="1128"/>
      <c r="AH123" s="1129"/>
      <c r="AI123" s="1128"/>
      <c r="AJ123" s="1129"/>
    </row>
    <row r="150" spans="1:2" hidden="1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>
      <formula1>0</formula1>
    </dataValidation>
    <dataValidation type="whole" operator="equal" allowBlank="1" showInputMessage="1" showErrorMessage="1" sqref="B11:M11 B14:M14 B17:M17 B63:M63 B66:M66 B69:M69 B72:M72 B77:M77 B81:M81 B85:M85">
      <formula1>0</formula1>
    </dataValidation>
    <dataValidation type="whole" allowBlank="1" showInputMessage="1" showErrorMessage="1" sqref="C78:M80 C109:T113">
      <formula1>0</formula1>
      <formula2>9.99999999999999E+36</formula2>
    </dataValidation>
    <dataValidation type="whole" allowBlank="1" showInputMessage="1" showErrorMessage="1" sqref="C82:M84">
      <formula1>0</formula1>
      <formula2>9.99999999999999E+35</formula2>
    </dataValidation>
    <dataValidation type="whole" allowBlank="1" showInputMessage="1" showErrorMessage="1" sqref="C86:M88">
      <formula1>0</formula1>
      <formula2>9.99999999999999E+39</formula2>
    </dataValidation>
    <dataValidation type="whole" allowBlank="1" showInputMessage="1" showErrorMessage="1" sqref="C100:N105">
      <formula1>0</formula1>
      <formula2>9.99999999999999E+37</formula2>
    </dataValidation>
    <dataValidation type="whole" allowBlank="1" showInputMessage="1" showErrorMessage="1" sqref="E118:AJ123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DG204"/>
  <sheetViews>
    <sheetView showGridLines="0" zoomScaleNormal="100" workbookViewId="0"/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>
      <c r="A1" s="25" t="s">
        <v>23</v>
      </c>
    </row>
    <row r="2" spans="1:104">
      <c r="A2" s="25" t="str">
        <f>CONCATENATE("COMUNA: ",NOMBRE!B2, " (",NOMBRE!C2,NOMBRE!D2,NOMBRE!E2,NOMBRE!F2,NOMBRE!G2,")")</f>
        <v>COMUNA: MAIPU ()</v>
      </c>
    </row>
    <row r="3" spans="1:104">
      <c r="A3" s="25" t="str">
        <f>CONCATENATE("ESTABLECIMIENTO/ESTRATEGIA: ", NOMBRE!B3, " (",NOMBRE!C3,NOMBRE!D3,NOMBRE!E3,NOMBRE!F3,NOMBRE!G3,NOMBRE!H3,")")</f>
        <v>ESTABLECIMIENTO/ESTRATEGIA: PADDS ()</v>
      </c>
    </row>
    <row r="4" spans="1:104">
      <c r="A4" s="25" t="str">
        <f>CONCATENATE("MES: ",NOMBRE!B6, " (",NOMBRE!C6,NOMBRE!D6,")")</f>
        <v>MES: MARZO (03)</v>
      </c>
    </row>
    <row r="5" spans="1:104">
      <c r="A5" s="25" t="str">
        <f>CONCATENATE("AÑO: ",NOMBRE!B7)</f>
        <v>AÑO: 2026</v>
      </c>
    </row>
    <row r="6" spans="1:104" s="235" customFormat="1" ht="18" customHeight="1">
      <c r="A6" s="7244" t="s">
        <v>2107</v>
      </c>
      <c r="B6" s="7244"/>
      <c r="C6" s="7244"/>
      <c r="D6" s="7244"/>
      <c r="E6" s="7244"/>
      <c r="F6" s="7244"/>
      <c r="G6" s="7244"/>
      <c r="H6" s="7244"/>
      <c r="I6" s="7244"/>
      <c r="J6" s="7244"/>
      <c r="K6" s="7244"/>
      <c r="L6" s="7244"/>
      <c r="M6" s="7244"/>
      <c r="N6" s="7244"/>
      <c r="O6" s="7244"/>
      <c r="P6" s="7244"/>
      <c r="Q6" s="7244"/>
      <c r="R6" s="7244"/>
      <c r="S6" s="7244"/>
      <c r="T6" s="7244"/>
      <c r="BX6" s="900"/>
      <c r="BY6" s="900"/>
      <c r="BZ6" s="900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>
      <c r="A8" s="8611" t="s">
        <v>2108</v>
      </c>
      <c r="B8" s="8611"/>
      <c r="C8" s="8611"/>
      <c r="D8" s="8611"/>
      <c r="E8" s="8611"/>
      <c r="F8" s="8611"/>
      <c r="G8" s="8611"/>
      <c r="H8" s="8611"/>
      <c r="I8" s="8611"/>
      <c r="J8" s="8611"/>
      <c r="K8" s="8611"/>
      <c r="L8" s="8611"/>
      <c r="M8" s="8611"/>
      <c r="N8" s="8611"/>
      <c r="O8" s="8611"/>
      <c r="P8" s="8611"/>
      <c r="Q8" s="8611"/>
      <c r="R8" s="8611"/>
      <c r="S8" s="8611"/>
      <c r="T8" s="8611"/>
      <c r="U8" s="8611"/>
      <c r="V8" s="8611"/>
      <c r="W8" s="8611"/>
      <c r="X8" s="8611"/>
      <c r="Y8" s="8611"/>
      <c r="Z8" s="8611"/>
      <c r="AA8" s="8611"/>
      <c r="AB8" s="8611"/>
      <c r="AC8" s="8611"/>
      <c r="AD8" s="8611"/>
      <c r="AE8" s="8611"/>
      <c r="AF8" s="8611"/>
      <c r="AG8" s="8611"/>
      <c r="AH8" s="8611"/>
      <c r="AI8" s="8611"/>
      <c r="AJ8" s="8611"/>
      <c r="AK8" s="8611"/>
      <c r="AL8" s="8611"/>
      <c r="AM8" s="8611"/>
    </row>
    <row r="9" spans="1:104" ht="18" customHeight="1">
      <c r="A9" s="8580" t="s">
        <v>2109</v>
      </c>
      <c r="B9" s="8580"/>
      <c r="C9" s="8580"/>
      <c r="D9" s="8580"/>
      <c r="E9" s="8580"/>
      <c r="F9" s="8580"/>
      <c r="G9" s="8580"/>
      <c r="H9" s="8580"/>
      <c r="I9" s="8580"/>
      <c r="J9" s="8580"/>
      <c r="K9" s="8580"/>
      <c r="L9" s="8580"/>
      <c r="M9" s="8580"/>
      <c r="N9" s="8580"/>
      <c r="O9" s="8580"/>
      <c r="P9" s="8580"/>
      <c r="Q9" s="8580"/>
      <c r="R9" s="8580"/>
      <c r="S9" s="8580"/>
      <c r="T9" s="8580"/>
      <c r="U9" s="8580"/>
      <c r="V9" s="8580"/>
      <c r="W9" s="8580"/>
      <c r="X9" s="8580"/>
      <c r="Y9" s="8580"/>
      <c r="Z9" s="8580"/>
      <c r="AA9" s="8580"/>
      <c r="AB9" s="8580"/>
      <c r="AC9" s="8580"/>
      <c r="AD9" s="8580"/>
      <c r="AE9" s="8580"/>
      <c r="AF9" s="8580"/>
      <c r="AG9" s="8580"/>
      <c r="AH9" s="8580"/>
      <c r="AI9" s="8580"/>
      <c r="AJ9" s="8580"/>
      <c r="AK9" s="8580"/>
      <c r="AL9" s="8580"/>
      <c r="AM9" s="8580"/>
    </row>
    <row r="10" spans="1:104" ht="18" customHeight="1">
      <c r="A10" s="8275" t="s">
        <v>2110</v>
      </c>
      <c r="B10" s="8448" t="s">
        <v>27</v>
      </c>
      <c r="C10" s="8324" t="s">
        <v>307</v>
      </c>
      <c r="D10" s="8535"/>
      <c r="E10" s="8520"/>
      <c r="F10" s="8300" t="s">
        <v>101</v>
      </c>
      <c r="G10" s="8515"/>
      <c r="H10" s="8515"/>
      <c r="I10" s="8515"/>
      <c r="J10" s="8515"/>
      <c r="K10" s="8515"/>
      <c r="L10" s="8515"/>
      <c r="M10" s="8515"/>
      <c r="N10" s="8515"/>
      <c r="O10" s="8515"/>
      <c r="P10" s="8515"/>
      <c r="Q10" s="8515"/>
      <c r="R10" s="8515"/>
      <c r="S10" s="8515"/>
      <c r="T10" s="8515"/>
      <c r="U10" s="8515"/>
      <c r="V10" s="8515"/>
      <c r="W10" s="8515"/>
      <c r="X10" s="8515"/>
      <c r="Y10" s="8515"/>
      <c r="Z10" s="8515"/>
      <c r="AA10" s="8515"/>
      <c r="AB10" s="8515"/>
      <c r="AC10" s="8515"/>
      <c r="AD10" s="8515"/>
      <c r="AE10" s="8515"/>
      <c r="AF10" s="8515"/>
      <c r="AG10" s="8515"/>
      <c r="AH10" s="8515"/>
      <c r="AI10" s="8515"/>
      <c r="AJ10" s="8515"/>
      <c r="AK10" s="8515"/>
      <c r="AL10" s="8515"/>
      <c r="AM10" s="8607"/>
      <c r="AN10" s="8609" t="s">
        <v>2111</v>
      </c>
      <c r="AO10" s="8535" t="s">
        <v>462</v>
      </c>
      <c r="AP10" s="8520"/>
      <c r="AQ10" s="8472" t="s">
        <v>36</v>
      </c>
      <c r="AR10" s="8514" t="s">
        <v>37</v>
      </c>
      <c r="AS10" s="8324" t="s">
        <v>1955</v>
      </c>
      <c r="AT10" s="8472" t="s">
        <v>498</v>
      </c>
      <c r="AU10" s="8514" t="s">
        <v>35</v>
      </c>
    </row>
    <row r="11" spans="1:104" ht="18" customHeight="1">
      <c r="A11" s="8275"/>
      <c r="B11" s="8449"/>
      <c r="C11" s="8354"/>
      <c r="D11" s="7963"/>
      <c r="E11" s="7964"/>
      <c r="F11" s="8610" t="s">
        <v>348</v>
      </c>
      <c r="G11" s="8610"/>
      <c r="H11" s="8512" t="s">
        <v>331</v>
      </c>
      <c r="I11" s="8513"/>
      <c r="J11" s="8512" t="s">
        <v>94</v>
      </c>
      <c r="K11" s="8513"/>
      <c r="L11" s="8512" t="s">
        <v>2112</v>
      </c>
      <c r="M11" s="8513"/>
      <c r="N11" s="8512" t="s">
        <v>310</v>
      </c>
      <c r="O11" s="8513"/>
      <c r="P11" s="8512" t="s">
        <v>987</v>
      </c>
      <c r="Q11" s="8513"/>
      <c r="R11" s="8512" t="s">
        <v>640</v>
      </c>
      <c r="S11" s="8513"/>
      <c r="T11" s="8512" t="s">
        <v>2113</v>
      </c>
      <c r="U11" s="8513"/>
      <c r="V11" s="8512" t="s">
        <v>641</v>
      </c>
      <c r="W11" s="8513"/>
      <c r="X11" s="8512" t="s">
        <v>2114</v>
      </c>
      <c r="Y11" s="8513"/>
      <c r="Z11" s="8512" t="s">
        <v>2115</v>
      </c>
      <c r="AA11" s="8513"/>
      <c r="AB11" s="8512" t="s">
        <v>1997</v>
      </c>
      <c r="AC11" s="8513"/>
      <c r="AD11" s="8512" t="s">
        <v>1625</v>
      </c>
      <c r="AE11" s="8513"/>
      <c r="AF11" s="8512" t="s">
        <v>313</v>
      </c>
      <c r="AG11" s="8513"/>
      <c r="AH11" s="8512" t="s">
        <v>2116</v>
      </c>
      <c r="AI11" s="8513"/>
      <c r="AJ11" s="8512" t="s">
        <v>2117</v>
      </c>
      <c r="AK11" s="8513"/>
      <c r="AL11" s="8503" t="s">
        <v>57</v>
      </c>
      <c r="AM11" s="8505"/>
      <c r="AN11" s="8517"/>
      <c r="AO11" s="7963"/>
      <c r="AP11" s="7964"/>
      <c r="AQ11" s="7707"/>
      <c r="AR11" s="7663"/>
      <c r="AS11" s="7700"/>
      <c r="AT11" s="7707"/>
      <c r="AU11" s="7663"/>
    </row>
    <row r="12" spans="1:104" ht="35.25" customHeight="1">
      <c r="A12" s="8275"/>
      <c r="B12" s="8450"/>
      <c r="C12" s="3079" t="s">
        <v>79</v>
      </c>
      <c r="D12" s="3082" t="s">
        <v>58</v>
      </c>
      <c r="E12" s="3078" t="s">
        <v>59</v>
      </c>
      <c r="F12" s="3079" t="s">
        <v>58</v>
      </c>
      <c r="G12" s="3078" t="s">
        <v>59</v>
      </c>
      <c r="H12" s="3079" t="s">
        <v>58</v>
      </c>
      <c r="I12" s="3078" t="s">
        <v>59</v>
      </c>
      <c r="J12" s="3079" t="s">
        <v>58</v>
      </c>
      <c r="K12" s="3078" t="s">
        <v>59</v>
      </c>
      <c r="L12" s="3079" t="s">
        <v>58</v>
      </c>
      <c r="M12" s="3078" t="s">
        <v>59</v>
      </c>
      <c r="N12" s="3079" t="s">
        <v>58</v>
      </c>
      <c r="O12" s="3078" t="s">
        <v>59</v>
      </c>
      <c r="P12" s="3079" t="s">
        <v>58</v>
      </c>
      <c r="Q12" s="3078" t="s">
        <v>59</v>
      </c>
      <c r="R12" s="3079" t="s">
        <v>58</v>
      </c>
      <c r="S12" s="3078" t="s">
        <v>59</v>
      </c>
      <c r="T12" s="3079" t="s">
        <v>58</v>
      </c>
      <c r="U12" s="3078" t="s">
        <v>59</v>
      </c>
      <c r="V12" s="3079" t="s">
        <v>58</v>
      </c>
      <c r="W12" s="3078" t="s">
        <v>59</v>
      </c>
      <c r="X12" s="3079" t="s">
        <v>58</v>
      </c>
      <c r="Y12" s="3078" t="s">
        <v>59</v>
      </c>
      <c r="Z12" s="3079" t="s">
        <v>58</v>
      </c>
      <c r="AA12" s="3078" t="s">
        <v>59</v>
      </c>
      <c r="AB12" s="3079" t="s">
        <v>58</v>
      </c>
      <c r="AC12" s="3078" t="s">
        <v>59</v>
      </c>
      <c r="AD12" s="3079" t="s">
        <v>58</v>
      </c>
      <c r="AE12" s="3078" t="s">
        <v>59</v>
      </c>
      <c r="AF12" s="3079" t="s">
        <v>58</v>
      </c>
      <c r="AG12" s="3078" t="s">
        <v>59</v>
      </c>
      <c r="AH12" s="3079" t="s">
        <v>58</v>
      </c>
      <c r="AI12" s="3078" t="s">
        <v>59</v>
      </c>
      <c r="AJ12" s="3079" t="s">
        <v>58</v>
      </c>
      <c r="AK12" s="3078" t="s">
        <v>59</v>
      </c>
      <c r="AL12" s="3079" t="s">
        <v>58</v>
      </c>
      <c r="AM12" s="3078" t="s">
        <v>59</v>
      </c>
      <c r="AN12" s="8518"/>
      <c r="AO12" s="2667" t="s">
        <v>467</v>
      </c>
      <c r="AP12" s="3076" t="s">
        <v>1596</v>
      </c>
      <c r="AQ12" s="7846"/>
      <c r="AR12" s="7664"/>
      <c r="AS12" s="8354"/>
      <c r="AT12" s="7846"/>
      <c r="AU12" s="7664"/>
    </row>
    <row r="13" spans="1:104">
      <c r="A13" s="8356" t="s">
        <v>2118</v>
      </c>
      <c r="B13" s="3262" t="s">
        <v>64</v>
      </c>
      <c r="C13" s="3085">
        <f t="shared" ref="C13:C75" si="0">SUM(D13+E13)</f>
        <v>0</v>
      </c>
      <c r="D13" s="3167">
        <f>+F13+H13+J13+L13+N13+P13+R13+T13+V13+X13+Z13+AB13+AD13+AF13+AH13+AJ13+AL13</f>
        <v>0</v>
      </c>
      <c r="E13" s="3263">
        <f>+G13+I13+K13+M13+O13+Q13+S13+U13+W13+Y13+AA13+AC13+AE13+AG13+AI13+AK13+AM13</f>
        <v>0</v>
      </c>
      <c r="F13" s="3114"/>
      <c r="G13" s="3264"/>
      <c r="H13" s="3114"/>
      <c r="I13" s="3264"/>
      <c r="J13" s="3114"/>
      <c r="K13" s="3117"/>
      <c r="L13" s="3114"/>
      <c r="M13" s="3117"/>
      <c r="N13" s="3114"/>
      <c r="O13" s="3117"/>
      <c r="P13" s="3114"/>
      <c r="Q13" s="3117"/>
      <c r="R13" s="3114"/>
      <c r="S13" s="3117"/>
      <c r="T13" s="3114"/>
      <c r="U13" s="3117"/>
      <c r="V13" s="3114"/>
      <c r="W13" s="3117"/>
      <c r="X13" s="3114"/>
      <c r="Y13" s="3117"/>
      <c r="Z13" s="3114"/>
      <c r="AA13" s="3117"/>
      <c r="AB13" s="3114"/>
      <c r="AC13" s="3117"/>
      <c r="AD13" s="3114"/>
      <c r="AE13" s="3117"/>
      <c r="AF13" s="3114"/>
      <c r="AG13" s="3117"/>
      <c r="AH13" s="3114"/>
      <c r="AI13" s="3117"/>
      <c r="AJ13" s="3114"/>
      <c r="AK13" s="3117"/>
      <c r="AL13" s="3265"/>
      <c r="AM13" s="3266"/>
      <c r="AN13" s="3267"/>
      <c r="AO13" s="3268"/>
      <c r="AP13" s="3121"/>
      <c r="AQ13" s="3696"/>
      <c r="AR13" s="5274"/>
      <c r="AS13" s="3269"/>
      <c r="AT13" s="3711"/>
      <c r="AU13" s="3996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>
      <c r="A14" s="7758"/>
      <c r="B14" s="3270" t="s">
        <v>98</v>
      </c>
      <c r="C14" s="3094">
        <f t="shared" si="0"/>
        <v>0</v>
      </c>
      <c r="D14" s="3170">
        <f t="shared" ref="D14:E23" si="3">+F14+H14+J14+L14+N14+P14+R14+T14+V14+X14+Z14+AB14+AD14+AF14+AH14+AJ14+AL14</f>
        <v>0</v>
      </c>
      <c r="E14" s="3271">
        <f>+G14+I14+K14+M14+O14+Q14+S14+U14+W14+Y14+AA14+AC14+AE14+AG14+AI14+AK14+AM14</f>
        <v>0</v>
      </c>
      <c r="F14" s="3099"/>
      <c r="G14" s="1116"/>
      <c r="H14" s="3099"/>
      <c r="I14" s="1116"/>
      <c r="J14" s="3099"/>
      <c r="K14" s="3092"/>
      <c r="L14" s="3099"/>
      <c r="M14" s="3092"/>
      <c r="N14" s="3099"/>
      <c r="O14" s="3092"/>
      <c r="P14" s="3099"/>
      <c r="Q14" s="3092"/>
      <c r="R14" s="3099"/>
      <c r="S14" s="3092"/>
      <c r="T14" s="3099"/>
      <c r="U14" s="3092"/>
      <c r="V14" s="3099"/>
      <c r="W14" s="3092"/>
      <c r="X14" s="3099"/>
      <c r="Y14" s="3092"/>
      <c r="Z14" s="3099"/>
      <c r="AA14" s="3092"/>
      <c r="AB14" s="3099"/>
      <c r="AC14" s="3092"/>
      <c r="AD14" s="3099"/>
      <c r="AE14" s="3092"/>
      <c r="AF14" s="3099"/>
      <c r="AG14" s="3092"/>
      <c r="AH14" s="3099"/>
      <c r="AI14" s="3092"/>
      <c r="AJ14" s="3099"/>
      <c r="AK14" s="3092"/>
      <c r="AL14" s="3272"/>
      <c r="AM14" s="871"/>
      <c r="AN14" s="3273"/>
      <c r="AO14" s="3091"/>
      <c r="AP14" s="1116"/>
      <c r="AQ14" s="3711"/>
      <c r="AR14" s="3996"/>
      <c r="AS14" s="3274"/>
      <c r="AT14" s="3711"/>
      <c r="AU14" s="3996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>
      <c r="A15" s="7758"/>
      <c r="B15" s="3270" t="s">
        <v>65</v>
      </c>
      <c r="C15" s="3094">
        <f t="shared" si="0"/>
        <v>0</v>
      </c>
      <c r="D15" s="3170">
        <f t="shared" si="3"/>
        <v>0</v>
      </c>
      <c r="E15" s="3271">
        <f t="shared" si="3"/>
        <v>0</v>
      </c>
      <c r="F15" s="3099"/>
      <c r="G15" s="1116"/>
      <c r="H15" s="3099"/>
      <c r="I15" s="1116"/>
      <c r="J15" s="3099"/>
      <c r="K15" s="3092"/>
      <c r="L15" s="3099"/>
      <c r="M15" s="3092"/>
      <c r="N15" s="3099"/>
      <c r="O15" s="3092"/>
      <c r="P15" s="3099"/>
      <c r="Q15" s="3092"/>
      <c r="R15" s="3099"/>
      <c r="S15" s="3092"/>
      <c r="T15" s="3099"/>
      <c r="U15" s="3092"/>
      <c r="V15" s="3099"/>
      <c r="W15" s="3092"/>
      <c r="X15" s="3099"/>
      <c r="Y15" s="3092"/>
      <c r="Z15" s="3099"/>
      <c r="AA15" s="3092"/>
      <c r="AB15" s="3099"/>
      <c r="AC15" s="3092"/>
      <c r="AD15" s="3099"/>
      <c r="AE15" s="3092"/>
      <c r="AF15" s="3099"/>
      <c r="AG15" s="3092"/>
      <c r="AH15" s="3099"/>
      <c r="AI15" s="3092"/>
      <c r="AJ15" s="3099"/>
      <c r="AK15" s="3092"/>
      <c r="AL15" s="3272"/>
      <c r="AM15" s="871"/>
      <c r="AN15" s="3273"/>
      <c r="AO15" s="3091"/>
      <c r="AP15" s="1116"/>
      <c r="AQ15" s="3711"/>
      <c r="AR15" s="3996"/>
      <c r="AS15" s="3274"/>
      <c r="AT15" s="3711"/>
      <c r="AU15" s="3996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>
      <c r="A16" s="7758"/>
      <c r="B16" s="3270" t="s">
        <v>105</v>
      </c>
      <c r="C16" s="3094">
        <f t="shared" si="0"/>
        <v>0</v>
      </c>
      <c r="D16" s="3170">
        <f t="shared" si="3"/>
        <v>0</v>
      </c>
      <c r="E16" s="3271">
        <f t="shared" si="3"/>
        <v>0</v>
      </c>
      <c r="F16" s="3099"/>
      <c r="G16" s="1116"/>
      <c r="H16" s="3099"/>
      <c r="I16" s="1116"/>
      <c r="J16" s="3099"/>
      <c r="K16" s="3092"/>
      <c r="L16" s="3099"/>
      <c r="M16" s="3092"/>
      <c r="N16" s="3099"/>
      <c r="O16" s="3092"/>
      <c r="P16" s="3099"/>
      <c r="Q16" s="3092"/>
      <c r="R16" s="3099"/>
      <c r="S16" s="3092"/>
      <c r="T16" s="3099"/>
      <c r="U16" s="3092"/>
      <c r="V16" s="3099"/>
      <c r="W16" s="3092"/>
      <c r="X16" s="3099"/>
      <c r="Y16" s="3092"/>
      <c r="Z16" s="3099"/>
      <c r="AA16" s="3092"/>
      <c r="AB16" s="3099"/>
      <c r="AC16" s="3092"/>
      <c r="AD16" s="3099"/>
      <c r="AE16" s="3092"/>
      <c r="AF16" s="3099"/>
      <c r="AG16" s="3092"/>
      <c r="AH16" s="3099"/>
      <c r="AI16" s="3092"/>
      <c r="AJ16" s="3099"/>
      <c r="AK16" s="3092"/>
      <c r="AL16" s="3272"/>
      <c r="AM16" s="871"/>
      <c r="AN16" s="3273"/>
      <c r="AO16" s="3091"/>
      <c r="AP16" s="1116"/>
      <c r="AQ16" s="3711"/>
      <c r="AR16" s="3996"/>
      <c r="AS16" s="3274"/>
      <c r="AT16" s="3711"/>
      <c r="AU16" s="3996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>
      <c r="A17" s="7758"/>
      <c r="B17" s="3270" t="s">
        <v>1050</v>
      </c>
      <c r="C17" s="3094">
        <f t="shared" si="0"/>
        <v>0</v>
      </c>
      <c r="D17" s="3170">
        <f t="shared" si="3"/>
        <v>0</v>
      </c>
      <c r="E17" s="3271">
        <f t="shared" si="3"/>
        <v>0</v>
      </c>
      <c r="F17" s="3099"/>
      <c r="G17" s="1116"/>
      <c r="H17" s="3099"/>
      <c r="I17" s="1116"/>
      <c r="J17" s="3099"/>
      <c r="K17" s="3092"/>
      <c r="L17" s="3099"/>
      <c r="M17" s="3092"/>
      <c r="N17" s="3099"/>
      <c r="O17" s="3092"/>
      <c r="P17" s="3099"/>
      <c r="Q17" s="3092"/>
      <c r="R17" s="3099"/>
      <c r="S17" s="3092"/>
      <c r="T17" s="3099"/>
      <c r="U17" s="3092"/>
      <c r="V17" s="3099"/>
      <c r="W17" s="3092"/>
      <c r="X17" s="3099"/>
      <c r="Y17" s="3092"/>
      <c r="Z17" s="3099"/>
      <c r="AA17" s="3092"/>
      <c r="AB17" s="3099"/>
      <c r="AC17" s="3092"/>
      <c r="AD17" s="3099"/>
      <c r="AE17" s="3092"/>
      <c r="AF17" s="3099"/>
      <c r="AG17" s="3092"/>
      <c r="AH17" s="3099"/>
      <c r="AI17" s="3092"/>
      <c r="AJ17" s="3099"/>
      <c r="AK17" s="3092"/>
      <c r="AL17" s="3272"/>
      <c r="AM17" s="871"/>
      <c r="AN17" s="3273"/>
      <c r="AO17" s="3091"/>
      <c r="AP17" s="1116"/>
      <c r="AQ17" s="3711"/>
      <c r="AR17" s="3996"/>
      <c r="AS17" s="3274"/>
      <c r="AT17" s="3711"/>
      <c r="AU17" s="3996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>
      <c r="A18" s="7758"/>
      <c r="B18" s="3270" t="s">
        <v>1049</v>
      </c>
      <c r="C18" s="3094">
        <f t="shared" si="0"/>
        <v>0</v>
      </c>
      <c r="D18" s="3170">
        <f t="shared" si="3"/>
        <v>0</v>
      </c>
      <c r="E18" s="3271">
        <f t="shared" si="3"/>
        <v>0</v>
      </c>
      <c r="F18" s="3099"/>
      <c r="G18" s="1116"/>
      <c r="H18" s="3099"/>
      <c r="I18" s="1116"/>
      <c r="J18" s="3099"/>
      <c r="K18" s="3092"/>
      <c r="L18" s="3099"/>
      <c r="M18" s="3092"/>
      <c r="N18" s="3099"/>
      <c r="O18" s="3092"/>
      <c r="P18" s="3099"/>
      <c r="Q18" s="3092"/>
      <c r="R18" s="3099"/>
      <c r="S18" s="3092"/>
      <c r="T18" s="3099"/>
      <c r="U18" s="3092"/>
      <c r="V18" s="3099"/>
      <c r="W18" s="3092"/>
      <c r="X18" s="3099"/>
      <c r="Y18" s="3092"/>
      <c r="Z18" s="3099"/>
      <c r="AA18" s="3092"/>
      <c r="AB18" s="3099"/>
      <c r="AC18" s="3092"/>
      <c r="AD18" s="3099"/>
      <c r="AE18" s="3092"/>
      <c r="AF18" s="3099"/>
      <c r="AG18" s="3092"/>
      <c r="AH18" s="3099"/>
      <c r="AI18" s="3092"/>
      <c r="AJ18" s="3099"/>
      <c r="AK18" s="3092"/>
      <c r="AL18" s="3272"/>
      <c r="AM18" s="871"/>
      <c r="AN18" s="3273"/>
      <c r="AO18" s="3091"/>
      <c r="AP18" s="1116"/>
      <c r="AQ18" s="3711"/>
      <c r="AR18" s="3996"/>
      <c r="AS18" s="3274"/>
      <c r="AT18" s="3711"/>
      <c r="AU18" s="3996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>
      <c r="A19" s="7758"/>
      <c r="B19" s="3270" t="s">
        <v>1455</v>
      </c>
      <c r="C19" s="3094">
        <f t="shared" si="0"/>
        <v>0</v>
      </c>
      <c r="D19" s="3170">
        <f t="shared" si="3"/>
        <v>0</v>
      </c>
      <c r="E19" s="3271">
        <f t="shared" si="3"/>
        <v>0</v>
      </c>
      <c r="F19" s="3099"/>
      <c r="G19" s="1116"/>
      <c r="H19" s="3099"/>
      <c r="I19" s="1116"/>
      <c r="J19" s="3099"/>
      <c r="K19" s="3092"/>
      <c r="L19" s="3099"/>
      <c r="M19" s="3092"/>
      <c r="N19" s="3099"/>
      <c r="O19" s="3092"/>
      <c r="P19" s="3099"/>
      <c r="Q19" s="3092"/>
      <c r="R19" s="3099"/>
      <c r="S19" s="3092"/>
      <c r="T19" s="3099"/>
      <c r="U19" s="3092"/>
      <c r="V19" s="3099"/>
      <c r="W19" s="3092"/>
      <c r="X19" s="3099"/>
      <c r="Y19" s="3092"/>
      <c r="Z19" s="3099"/>
      <c r="AA19" s="3092"/>
      <c r="AB19" s="3099"/>
      <c r="AC19" s="3092"/>
      <c r="AD19" s="3099"/>
      <c r="AE19" s="3092"/>
      <c r="AF19" s="3099"/>
      <c r="AG19" s="3092"/>
      <c r="AH19" s="3099"/>
      <c r="AI19" s="3092"/>
      <c r="AJ19" s="3099"/>
      <c r="AK19" s="3092"/>
      <c r="AL19" s="3272"/>
      <c r="AM19" s="871"/>
      <c r="AN19" s="3273"/>
      <c r="AO19" s="3091"/>
      <c r="AP19" s="1116"/>
      <c r="AQ19" s="3711"/>
      <c r="AR19" s="3996"/>
      <c r="AS19" s="3274"/>
      <c r="AT19" s="3711"/>
      <c r="AU19" s="3996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>
      <c r="A20" s="7758"/>
      <c r="B20" s="3275" t="s">
        <v>2119</v>
      </c>
      <c r="C20" s="3039">
        <f t="shared" si="0"/>
        <v>0</v>
      </c>
      <c r="D20" s="3174">
        <f t="shared" si="3"/>
        <v>0</v>
      </c>
      <c r="E20" s="2645">
        <f t="shared" si="3"/>
        <v>0</v>
      </c>
      <c r="F20" s="1189"/>
      <c r="G20" s="1139"/>
      <c r="H20" s="1189"/>
      <c r="I20" s="1139"/>
      <c r="J20" s="1189"/>
      <c r="K20" s="1190"/>
      <c r="L20" s="1189"/>
      <c r="M20" s="1190"/>
      <c r="N20" s="1189"/>
      <c r="O20" s="1190"/>
      <c r="P20" s="1189"/>
      <c r="Q20" s="1190"/>
      <c r="R20" s="1189"/>
      <c r="S20" s="1190"/>
      <c r="T20" s="1189"/>
      <c r="U20" s="1190"/>
      <c r="V20" s="1189"/>
      <c r="W20" s="1190"/>
      <c r="X20" s="1189"/>
      <c r="Y20" s="1190"/>
      <c r="Z20" s="1189"/>
      <c r="AA20" s="1190"/>
      <c r="AB20" s="1189"/>
      <c r="AC20" s="1190"/>
      <c r="AD20" s="1189"/>
      <c r="AE20" s="1190"/>
      <c r="AF20" s="1189"/>
      <c r="AG20" s="1190"/>
      <c r="AH20" s="1189"/>
      <c r="AI20" s="1190"/>
      <c r="AJ20" s="1189"/>
      <c r="AK20" s="1190"/>
      <c r="AL20" s="1292"/>
      <c r="AM20" s="1405"/>
      <c r="AN20" s="3273"/>
      <c r="AO20" s="1191"/>
      <c r="AP20" s="1116"/>
      <c r="AQ20" s="3711"/>
      <c r="AR20" s="3996"/>
      <c r="AS20" s="3274"/>
      <c r="AT20" s="3711"/>
      <c r="AU20" s="3996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>
      <c r="A21" s="7758"/>
      <c r="B21" s="3270" t="s">
        <v>2120</v>
      </c>
      <c r="C21" s="3094">
        <f t="shared" si="0"/>
        <v>0</v>
      </c>
      <c r="D21" s="3170">
        <f t="shared" si="3"/>
        <v>0</v>
      </c>
      <c r="E21" s="3271">
        <f t="shared" si="3"/>
        <v>0</v>
      </c>
      <c r="F21" s="3099"/>
      <c r="G21" s="1116"/>
      <c r="H21" s="3099"/>
      <c r="I21" s="1116"/>
      <c r="J21" s="3099"/>
      <c r="K21" s="3092"/>
      <c r="L21" s="3099"/>
      <c r="M21" s="3092"/>
      <c r="N21" s="3099"/>
      <c r="O21" s="3092"/>
      <c r="P21" s="3099"/>
      <c r="Q21" s="3092"/>
      <c r="R21" s="3099"/>
      <c r="S21" s="3092"/>
      <c r="T21" s="3099"/>
      <c r="U21" s="3092"/>
      <c r="V21" s="3099"/>
      <c r="W21" s="3092"/>
      <c r="X21" s="3099"/>
      <c r="Y21" s="3092"/>
      <c r="Z21" s="3099"/>
      <c r="AA21" s="3092"/>
      <c r="AB21" s="3099"/>
      <c r="AC21" s="3092"/>
      <c r="AD21" s="3099"/>
      <c r="AE21" s="3092"/>
      <c r="AF21" s="3099"/>
      <c r="AG21" s="3092"/>
      <c r="AH21" s="3099"/>
      <c r="AI21" s="3092"/>
      <c r="AJ21" s="3099"/>
      <c r="AK21" s="3092"/>
      <c r="AL21" s="3272"/>
      <c r="AM21" s="871"/>
      <c r="AN21" s="3273"/>
      <c r="AO21" s="3091"/>
      <c r="AP21" s="1116"/>
      <c r="AQ21" s="3711"/>
      <c r="AR21" s="3996"/>
      <c r="AS21" s="3274"/>
      <c r="AT21" s="3711"/>
      <c r="AU21" s="3996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>
      <c r="A22" s="7758"/>
      <c r="B22" s="19" t="s">
        <v>2121</v>
      </c>
      <c r="C22" s="3094">
        <f t="shared" si="0"/>
        <v>0</v>
      </c>
      <c r="D22" s="701">
        <f t="shared" si="3"/>
        <v>0</v>
      </c>
      <c r="E22" s="400">
        <f t="shared" si="3"/>
        <v>0</v>
      </c>
      <c r="F22" s="3099"/>
      <c r="G22" s="1116"/>
      <c r="H22" s="3099"/>
      <c r="I22" s="1116"/>
      <c r="J22" s="3099"/>
      <c r="K22" s="3092"/>
      <c r="L22" s="3099"/>
      <c r="M22" s="3092"/>
      <c r="N22" s="3099"/>
      <c r="O22" s="3092"/>
      <c r="P22" s="3099"/>
      <c r="Q22" s="3092"/>
      <c r="R22" s="3099"/>
      <c r="S22" s="3092"/>
      <c r="T22" s="3099"/>
      <c r="U22" s="3092"/>
      <c r="V22" s="3099"/>
      <c r="W22" s="3092"/>
      <c r="X22" s="3099"/>
      <c r="Y22" s="3092"/>
      <c r="Z22" s="3099"/>
      <c r="AA22" s="3092"/>
      <c r="AB22" s="3099"/>
      <c r="AC22" s="3092"/>
      <c r="AD22" s="3099"/>
      <c r="AE22" s="3092"/>
      <c r="AF22" s="3099"/>
      <c r="AG22" s="3092"/>
      <c r="AH22" s="3099"/>
      <c r="AI22" s="3092"/>
      <c r="AJ22" s="3099"/>
      <c r="AK22" s="3092"/>
      <c r="AL22" s="401"/>
      <c r="AM22" s="871"/>
      <c r="AN22" s="3273"/>
      <c r="AO22" s="3091"/>
      <c r="AP22" s="1116"/>
      <c r="AQ22" s="3711"/>
      <c r="AR22" s="3996"/>
      <c r="AS22" s="3274"/>
      <c r="AT22" s="3711"/>
      <c r="AU22" s="3996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>
      <c r="A23" s="8357"/>
      <c r="B23" s="1178" t="s">
        <v>99</v>
      </c>
      <c r="C23" s="1167">
        <f t="shared" si="0"/>
        <v>0</v>
      </c>
      <c r="D23" s="1168">
        <f t="shared" si="3"/>
        <v>0</v>
      </c>
      <c r="E23" s="3276">
        <f t="shared" si="3"/>
        <v>0</v>
      </c>
      <c r="F23" s="2456"/>
      <c r="G23" s="2457"/>
      <c r="H23" s="2456"/>
      <c r="I23" s="2457"/>
      <c r="J23" s="2456"/>
      <c r="K23" s="189"/>
      <c r="L23" s="2456"/>
      <c r="M23" s="189"/>
      <c r="N23" s="2456"/>
      <c r="O23" s="189"/>
      <c r="P23" s="2456"/>
      <c r="Q23" s="189"/>
      <c r="R23" s="2456"/>
      <c r="S23" s="189"/>
      <c r="T23" s="2456"/>
      <c r="U23" s="189"/>
      <c r="V23" s="2456"/>
      <c r="W23" s="189"/>
      <c r="X23" s="2456"/>
      <c r="Y23" s="189"/>
      <c r="Z23" s="2456"/>
      <c r="AA23" s="189"/>
      <c r="AB23" s="2456"/>
      <c r="AC23" s="189"/>
      <c r="AD23" s="2456"/>
      <c r="AE23" s="189"/>
      <c r="AF23" s="2456"/>
      <c r="AG23" s="189"/>
      <c r="AH23" s="2456"/>
      <c r="AI23" s="189"/>
      <c r="AJ23" s="2456"/>
      <c r="AK23" s="189"/>
      <c r="AL23" s="1128"/>
      <c r="AM23" s="190"/>
      <c r="AN23" s="1199"/>
      <c r="AO23" s="2655"/>
      <c r="AP23" s="1129"/>
      <c r="AQ23" s="1142"/>
      <c r="AR23" s="1290"/>
      <c r="AS23" s="3277"/>
      <c r="AT23" s="1142"/>
      <c r="AU23" s="1290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>
      <c r="A24" s="8356" t="s">
        <v>2122</v>
      </c>
      <c r="B24" s="3262" t="s">
        <v>64</v>
      </c>
      <c r="C24" s="3085">
        <f t="shared" ref="C24:C34" si="15">SUM(D24+E24)</f>
        <v>0</v>
      </c>
      <c r="D24" s="3167">
        <f>+F24+H24+J24+L24+N24+P24+R24+T24+V24+X24+Z24+AB24+AD24+AF24+AH24+AJ24+AL24</f>
        <v>0</v>
      </c>
      <c r="E24" s="3263">
        <f>+G24+I24+K24+M24+O24+Q24+S24+U24+W24+Y24+AA24+AC24+AE24+AG24+AI24+AK24+AM24</f>
        <v>0</v>
      </c>
      <c r="F24" s="3114"/>
      <c r="G24" s="3264"/>
      <c r="H24" s="3114"/>
      <c r="I24" s="3264"/>
      <c r="J24" s="3114"/>
      <c r="K24" s="3117"/>
      <c r="L24" s="3114"/>
      <c r="M24" s="3117"/>
      <c r="N24" s="3114"/>
      <c r="O24" s="3117"/>
      <c r="P24" s="3114"/>
      <c r="Q24" s="3117"/>
      <c r="R24" s="3114"/>
      <c r="S24" s="3117"/>
      <c r="T24" s="3114"/>
      <c r="U24" s="3117"/>
      <c r="V24" s="3114"/>
      <c r="W24" s="3117"/>
      <c r="X24" s="3114"/>
      <c r="Y24" s="3117"/>
      <c r="Z24" s="3114"/>
      <c r="AA24" s="3117"/>
      <c r="AB24" s="3114"/>
      <c r="AC24" s="3117"/>
      <c r="AD24" s="3114"/>
      <c r="AE24" s="3117"/>
      <c r="AF24" s="3114"/>
      <c r="AG24" s="3117"/>
      <c r="AH24" s="3114"/>
      <c r="AI24" s="3117"/>
      <c r="AJ24" s="3114"/>
      <c r="AK24" s="3117"/>
      <c r="AL24" s="3265"/>
      <c r="AM24" s="3266"/>
      <c r="AN24" s="3267"/>
      <c r="AO24" s="3268"/>
      <c r="AP24" s="3121"/>
      <c r="AQ24" s="3696"/>
      <c r="AR24" s="5274"/>
      <c r="AS24" s="3269"/>
      <c r="AT24" s="3711"/>
      <c r="AU24" s="3996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>
      <c r="A25" s="7758"/>
      <c r="B25" s="3270" t="s">
        <v>98</v>
      </c>
      <c r="C25" s="3094">
        <f t="shared" si="15"/>
        <v>0</v>
      </c>
      <c r="D25" s="3170">
        <f t="shared" ref="D25:E34" si="16">+F25+H25+J25+L25+N25+P25+R25+T25+V25+X25+Z25+AB25+AD25+AF25+AH25+AJ25+AL25</f>
        <v>0</v>
      </c>
      <c r="E25" s="3271">
        <f>+G25+I25+K25+M25+O25+Q25+S25+U25+W25+Y25+AA25+AC25+AE25+AG25+AI25+AK25+AM25</f>
        <v>0</v>
      </c>
      <c r="F25" s="3099"/>
      <c r="G25" s="1116"/>
      <c r="H25" s="3099"/>
      <c r="I25" s="1116"/>
      <c r="J25" s="3099"/>
      <c r="K25" s="3092"/>
      <c r="L25" s="3099"/>
      <c r="M25" s="3092"/>
      <c r="N25" s="3099"/>
      <c r="O25" s="3092"/>
      <c r="P25" s="3099"/>
      <c r="Q25" s="3092"/>
      <c r="R25" s="3099"/>
      <c r="S25" s="3092"/>
      <c r="T25" s="3099"/>
      <c r="U25" s="3092"/>
      <c r="V25" s="3099"/>
      <c r="W25" s="3092"/>
      <c r="X25" s="3099"/>
      <c r="Y25" s="3092"/>
      <c r="Z25" s="3099"/>
      <c r="AA25" s="3092"/>
      <c r="AB25" s="3099"/>
      <c r="AC25" s="3092"/>
      <c r="AD25" s="3099"/>
      <c r="AE25" s="3092"/>
      <c r="AF25" s="3099"/>
      <c r="AG25" s="3092"/>
      <c r="AH25" s="3099"/>
      <c r="AI25" s="3092"/>
      <c r="AJ25" s="3099"/>
      <c r="AK25" s="3092"/>
      <c r="AL25" s="3272"/>
      <c r="AM25" s="871"/>
      <c r="AN25" s="3273"/>
      <c r="AO25" s="3091"/>
      <c r="AP25" s="1116"/>
      <c r="AQ25" s="3711"/>
      <c r="AR25" s="3996"/>
      <c r="AS25" s="3274"/>
      <c r="AT25" s="3711"/>
      <c r="AU25" s="3996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>
      <c r="A26" s="7758"/>
      <c r="B26" s="3270" t="s">
        <v>65</v>
      </c>
      <c r="C26" s="3094">
        <f t="shared" si="15"/>
        <v>0</v>
      </c>
      <c r="D26" s="3170">
        <f t="shared" si="16"/>
        <v>0</v>
      </c>
      <c r="E26" s="3271">
        <f t="shared" si="16"/>
        <v>0</v>
      </c>
      <c r="F26" s="3099"/>
      <c r="G26" s="1116"/>
      <c r="H26" s="3099"/>
      <c r="I26" s="1116"/>
      <c r="J26" s="3099"/>
      <c r="K26" s="3092"/>
      <c r="L26" s="3099"/>
      <c r="M26" s="3092"/>
      <c r="N26" s="3099"/>
      <c r="O26" s="3092"/>
      <c r="P26" s="3099"/>
      <c r="Q26" s="3092"/>
      <c r="R26" s="3099"/>
      <c r="S26" s="3092"/>
      <c r="T26" s="3099"/>
      <c r="U26" s="3092"/>
      <c r="V26" s="3099"/>
      <c r="W26" s="3092"/>
      <c r="X26" s="3099"/>
      <c r="Y26" s="3092"/>
      <c r="Z26" s="3099"/>
      <c r="AA26" s="3092"/>
      <c r="AB26" s="3099"/>
      <c r="AC26" s="3092"/>
      <c r="AD26" s="3099"/>
      <c r="AE26" s="3092"/>
      <c r="AF26" s="3099"/>
      <c r="AG26" s="3092"/>
      <c r="AH26" s="3099"/>
      <c r="AI26" s="3092"/>
      <c r="AJ26" s="3099"/>
      <c r="AK26" s="3092"/>
      <c r="AL26" s="3272"/>
      <c r="AM26" s="871"/>
      <c r="AN26" s="3273"/>
      <c r="AO26" s="3091"/>
      <c r="AP26" s="1116"/>
      <c r="AQ26" s="3711"/>
      <c r="AR26" s="3996"/>
      <c r="AS26" s="3274"/>
      <c r="AT26" s="3711"/>
      <c r="AU26" s="3996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>
      <c r="A27" s="7758"/>
      <c r="B27" s="3270" t="s">
        <v>105</v>
      </c>
      <c r="C27" s="3094">
        <f t="shared" si="15"/>
        <v>0</v>
      </c>
      <c r="D27" s="3170">
        <f t="shared" si="16"/>
        <v>0</v>
      </c>
      <c r="E27" s="3271">
        <f t="shared" si="16"/>
        <v>0</v>
      </c>
      <c r="F27" s="3099"/>
      <c r="G27" s="1116"/>
      <c r="H27" s="3099"/>
      <c r="I27" s="1116"/>
      <c r="J27" s="3099"/>
      <c r="K27" s="3092"/>
      <c r="L27" s="3099"/>
      <c r="M27" s="3092"/>
      <c r="N27" s="3099"/>
      <c r="O27" s="3092"/>
      <c r="P27" s="3099"/>
      <c r="Q27" s="3092"/>
      <c r="R27" s="3099"/>
      <c r="S27" s="3092"/>
      <c r="T27" s="3099"/>
      <c r="U27" s="3092"/>
      <c r="V27" s="3099"/>
      <c r="W27" s="3092"/>
      <c r="X27" s="3099"/>
      <c r="Y27" s="3092"/>
      <c r="Z27" s="3099"/>
      <c r="AA27" s="3092"/>
      <c r="AB27" s="3099"/>
      <c r="AC27" s="3092"/>
      <c r="AD27" s="3099"/>
      <c r="AE27" s="3092"/>
      <c r="AF27" s="3099"/>
      <c r="AG27" s="3092"/>
      <c r="AH27" s="3099"/>
      <c r="AI27" s="3092"/>
      <c r="AJ27" s="3099"/>
      <c r="AK27" s="3092"/>
      <c r="AL27" s="3272"/>
      <c r="AM27" s="871"/>
      <c r="AN27" s="3273"/>
      <c r="AO27" s="3091"/>
      <c r="AP27" s="1116"/>
      <c r="AQ27" s="3711"/>
      <c r="AR27" s="3996"/>
      <c r="AS27" s="3274"/>
      <c r="AT27" s="3711"/>
      <c r="AU27" s="3996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>
      <c r="A28" s="7758"/>
      <c r="B28" s="3270" t="s">
        <v>1050</v>
      </c>
      <c r="C28" s="3094">
        <f t="shared" si="15"/>
        <v>0</v>
      </c>
      <c r="D28" s="3170">
        <f t="shared" si="16"/>
        <v>0</v>
      </c>
      <c r="E28" s="3271">
        <f t="shared" si="16"/>
        <v>0</v>
      </c>
      <c r="F28" s="3099"/>
      <c r="G28" s="1116"/>
      <c r="H28" s="3099"/>
      <c r="I28" s="1116"/>
      <c r="J28" s="3099"/>
      <c r="K28" s="3092"/>
      <c r="L28" s="3099"/>
      <c r="M28" s="3092"/>
      <c r="N28" s="3099"/>
      <c r="O28" s="3092"/>
      <c r="P28" s="3099"/>
      <c r="Q28" s="3092"/>
      <c r="R28" s="3099"/>
      <c r="S28" s="3092"/>
      <c r="T28" s="3099"/>
      <c r="U28" s="3092"/>
      <c r="V28" s="3099"/>
      <c r="W28" s="3092"/>
      <c r="X28" s="3099"/>
      <c r="Y28" s="3092"/>
      <c r="Z28" s="3099"/>
      <c r="AA28" s="3092"/>
      <c r="AB28" s="3099"/>
      <c r="AC28" s="3092"/>
      <c r="AD28" s="3099"/>
      <c r="AE28" s="3092"/>
      <c r="AF28" s="3099"/>
      <c r="AG28" s="3092"/>
      <c r="AH28" s="3099"/>
      <c r="AI28" s="3092"/>
      <c r="AJ28" s="3099"/>
      <c r="AK28" s="3092"/>
      <c r="AL28" s="3272"/>
      <c r="AM28" s="871"/>
      <c r="AN28" s="3273"/>
      <c r="AO28" s="3091"/>
      <c r="AP28" s="1116"/>
      <c r="AQ28" s="3711"/>
      <c r="AR28" s="3996"/>
      <c r="AS28" s="3274"/>
      <c r="AT28" s="3711"/>
      <c r="AU28" s="3996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>
      <c r="A29" s="7758"/>
      <c r="B29" s="3270" t="s">
        <v>1049</v>
      </c>
      <c r="C29" s="3094">
        <f t="shared" si="15"/>
        <v>0</v>
      </c>
      <c r="D29" s="3170">
        <f t="shared" si="16"/>
        <v>0</v>
      </c>
      <c r="E29" s="3271">
        <f t="shared" si="16"/>
        <v>0</v>
      </c>
      <c r="F29" s="3099"/>
      <c r="G29" s="1116"/>
      <c r="H29" s="3099"/>
      <c r="I29" s="1116"/>
      <c r="J29" s="3099"/>
      <c r="K29" s="3092"/>
      <c r="L29" s="3099"/>
      <c r="M29" s="3092"/>
      <c r="N29" s="3099"/>
      <c r="O29" s="3092"/>
      <c r="P29" s="3099"/>
      <c r="Q29" s="3092"/>
      <c r="R29" s="3099"/>
      <c r="S29" s="3092"/>
      <c r="T29" s="3099"/>
      <c r="U29" s="3092"/>
      <c r="V29" s="3099"/>
      <c r="W29" s="3092"/>
      <c r="X29" s="3099"/>
      <c r="Y29" s="3092"/>
      <c r="Z29" s="3099"/>
      <c r="AA29" s="3092"/>
      <c r="AB29" s="3099"/>
      <c r="AC29" s="3092"/>
      <c r="AD29" s="3099"/>
      <c r="AE29" s="3092"/>
      <c r="AF29" s="3099"/>
      <c r="AG29" s="3092"/>
      <c r="AH29" s="3099"/>
      <c r="AI29" s="3092"/>
      <c r="AJ29" s="3099"/>
      <c r="AK29" s="3092"/>
      <c r="AL29" s="3272"/>
      <c r="AM29" s="871"/>
      <c r="AN29" s="3273"/>
      <c r="AO29" s="3091"/>
      <c r="AP29" s="1116"/>
      <c r="AQ29" s="3711"/>
      <c r="AR29" s="3996"/>
      <c r="AS29" s="3274"/>
      <c r="AT29" s="3711"/>
      <c r="AU29" s="3996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>
      <c r="A30" s="7758"/>
      <c r="B30" s="3270" t="s">
        <v>1455</v>
      </c>
      <c r="C30" s="3094">
        <f t="shared" si="15"/>
        <v>0</v>
      </c>
      <c r="D30" s="3170">
        <f t="shared" si="16"/>
        <v>0</v>
      </c>
      <c r="E30" s="3271">
        <f t="shared" si="16"/>
        <v>0</v>
      </c>
      <c r="F30" s="3099"/>
      <c r="G30" s="1116"/>
      <c r="H30" s="3099"/>
      <c r="I30" s="1116"/>
      <c r="J30" s="3099"/>
      <c r="K30" s="3092"/>
      <c r="L30" s="3099"/>
      <c r="M30" s="3092"/>
      <c r="N30" s="3099"/>
      <c r="O30" s="3092"/>
      <c r="P30" s="3099"/>
      <c r="Q30" s="3092"/>
      <c r="R30" s="3099"/>
      <c r="S30" s="3092"/>
      <c r="T30" s="3099"/>
      <c r="U30" s="3092"/>
      <c r="V30" s="3099"/>
      <c r="W30" s="3092"/>
      <c r="X30" s="3099"/>
      <c r="Y30" s="3092"/>
      <c r="Z30" s="3099"/>
      <c r="AA30" s="3092"/>
      <c r="AB30" s="3099"/>
      <c r="AC30" s="3092"/>
      <c r="AD30" s="3099"/>
      <c r="AE30" s="3092"/>
      <c r="AF30" s="3099"/>
      <c r="AG30" s="3092"/>
      <c r="AH30" s="3099"/>
      <c r="AI30" s="3092"/>
      <c r="AJ30" s="3099"/>
      <c r="AK30" s="3092"/>
      <c r="AL30" s="3272"/>
      <c r="AM30" s="871"/>
      <c r="AN30" s="3273"/>
      <c r="AO30" s="3091"/>
      <c r="AP30" s="1116"/>
      <c r="AQ30" s="3711"/>
      <c r="AR30" s="3996"/>
      <c r="AS30" s="3274"/>
      <c r="AT30" s="3711"/>
      <c r="AU30" s="3996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>
      <c r="A31" s="7758"/>
      <c r="B31" s="3275" t="s">
        <v>2119</v>
      </c>
      <c r="C31" s="3039">
        <f t="shared" si="15"/>
        <v>0</v>
      </c>
      <c r="D31" s="3174">
        <f t="shared" si="16"/>
        <v>0</v>
      </c>
      <c r="E31" s="2645">
        <f t="shared" si="16"/>
        <v>0</v>
      </c>
      <c r="F31" s="1189"/>
      <c r="G31" s="1139"/>
      <c r="H31" s="1189"/>
      <c r="I31" s="1139"/>
      <c r="J31" s="1189"/>
      <c r="K31" s="1190"/>
      <c r="L31" s="1189"/>
      <c r="M31" s="1190"/>
      <c r="N31" s="1189"/>
      <c r="O31" s="1190"/>
      <c r="P31" s="1189"/>
      <c r="Q31" s="1190"/>
      <c r="R31" s="1189"/>
      <c r="S31" s="1190"/>
      <c r="T31" s="1189"/>
      <c r="U31" s="1190"/>
      <c r="V31" s="1189"/>
      <c r="W31" s="1190"/>
      <c r="X31" s="1189"/>
      <c r="Y31" s="1190"/>
      <c r="Z31" s="1189"/>
      <c r="AA31" s="1190"/>
      <c r="AB31" s="1189"/>
      <c r="AC31" s="1190"/>
      <c r="AD31" s="1189"/>
      <c r="AE31" s="1190"/>
      <c r="AF31" s="1189"/>
      <c r="AG31" s="1190"/>
      <c r="AH31" s="1189"/>
      <c r="AI31" s="1190"/>
      <c r="AJ31" s="1189"/>
      <c r="AK31" s="1190"/>
      <c r="AL31" s="1292"/>
      <c r="AM31" s="1405"/>
      <c r="AN31" s="3273"/>
      <c r="AO31" s="1191"/>
      <c r="AP31" s="1116"/>
      <c r="AQ31" s="3711"/>
      <c r="AR31" s="3996"/>
      <c r="AS31" s="3274"/>
      <c r="AT31" s="3711"/>
      <c r="AU31" s="3996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>
      <c r="A32" s="7758"/>
      <c r="B32" s="3270" t="s">
        <v>2120</v>
      </c>
      <c r="C32" s="3094">
        <f t="shared" si="15"/>
        <v>0</v>
      </c>
      <c r="D32" s="3170">
        <f t="shared" si="16"/>
        <v>0</v>
      </c>
      <c r="E32" s="3271">
        <f t="shared" si="16"/>
        <v>0</v>
      </c>
      <c r="F32" s="3099"/>
      <c r="G32" s="1116"/>
      <c r="H32" s="3099"/>
      <c r="I32" s="1116"/>
      <c r="J32" s="3099"/>
      <c r="K32" s="3092"/>
      <c r="L32" s="3099"/>
      <c r="M32" s="3092"/>
      <c r="N32" s="3099"/>
      <c r="O32" s="3092"/>
      <c r="P32" s="3099"/>
      <c r="Q32" s="3092"/>
      <c r="R32" s="3099"/>
      <c r="S32" s="3092"/>
      <c r="T32" s="3099"/>
      <c r="U32" s="3092"/>
      <c r="V32" s="3099"/>
      <c r="W32" s="3092"/>
      <c r="X32" s="3099"/>
      <c r="Y32" s="3092"/>
      <c r="Z32" s="3099"/>
      <c r="AA32" s="3092"/>
      <c r="AB32" s="3099"/>
      <c r="AC32" s="3092"/>
      <c r="AD32" s="3099"/>
      <c r="AE32" s="3092"/>
      <c r="AF32" s="3099"/>
      <c r="AG32" s="3092"/>
      <c r="AH32" s="3099"/>
      <c r="AI32" s="3092"/>
      <c r="AJ32" s="3099"/>
      <c r="AK32" s="3092"/>
      <c r="AL32" s="3272"/>
      <c r="AM32" s="871"/>
      <c r="AN32" s="3273"/>
      <c r="AO32" s="3091"/>
      <c r="AP32" s="1116"/>
      <c r="AQ32" s="3711"/>
      <c r="AR32" s="3996"/>
      <c r="AS32" s="3274"/>
      <c r="AT32" s="3711"/>
      <c r="AU32" s="3996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>
      <c r="A33" s="7758"/>
      <c r="B33" s="19" t="s">
        <v>2121</v>
      </c>
      <c r="C33" s="3094">
        <f t="shared" si="15"/>
        <v>0</v>
      </c>
      <c r="D33" s="701">
        <f t="shared" si="16"/>
        <v>0</v>
      </c>
      <c r="E33" s="400">
        <f t="shared" si="16"/>
        <v>0</v>
      </c>
      <c r="F33" s="3099"/>
      <c r="G33" s="1116"/>
      <c r="H33" s="3099"/>
      <c r="I33" s="1116"/>
      <c r="J33" s="3099"/>
      <c r="K33" s="3092"/>
      <c r="L33" s="3099"/>
      <c r="M33" s="3092"/>
      <c r="N33" s="3099"/>
      <c r="O33" s="3092"/>
      <c r="P33" s="3099"/>
      <c r="Q33" s="3092"/>
      <c r="R33" s="3099"/>
      <c r="S33" s="3092"/>
      <c r="T33" s="3099"/>
      <c r="U33" s="3092"/>
      <c r="V33" s="3099"/>
      <c r="W33" s="3092"/>
      <c r="X33" s="3099"/>
      <c r="Y33" s="3092"/>
      <c r="Z33" s="3099"/>
      <c r="AA33" s="3092"/>
      <c r="AB33" s="3099"/>
      <c r="AC33" s="3092"/>
      <c r="AD33" s="3099"/>
      <c r="AE33" s="3092"/>
      <c r="AF33" s="3099"/>
      <c r="AG33" s="3092"/>
      <c r="AH33" s="3099"/>
      <c r="AI33" s="3092"/>
      <c r="AJ33" s="3099"/>
      <c r="AK33" s="3092"/>
      <c r="AL33" s="401"/>
      <c r="AM33" s="871"/>
      <c r="AN33" s="3273"/>
      <c r="AO33" s="3091"/>
      <c r="AP33" s="1116"/>
      <c r="AQ33" s="3711"/>
      <c r="AR33" s="3996"/>
      <c r="AS33" s="3274"/>
      <c r="AT33" s="3711"/>
      <c r="AU33" s="3996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>
      <c r="A34" s="8357"/>
      <c r="B34" s="1178" t="s">
        <v>99</v>
      </c>
      <c r="C34" s="1167">
        <f t="shared" si="15"/>
        <v>0</v>
      </c>
      <c r="D34" s="1168">
        <f t="shared" si="16"/>
        <v>0</v>
      </c>
      <c r="E34" s="3276">
        <f t="shared" si="16"/>
        <v>0</v>
      </c>
      <c r="F34" s="2456"/>
      <c r="G34" s="2457"/>
      <c r="H34" s="2456"/>
      <c r="I34" s="2457"/>
      <c r="J34" s="2456"/>
      <c r="K34" s="189"/>
      <c r="L34" s="2456"/>
      <c r="M34" s="189"/>
      <c r="N34" s="2456"/>
      <c r="O34" s="189"/>
      <c r="P34" s="2456"/>
      <c r="Q34" s="189"/>
      <c r="R34" s="2456"/>
      <c r="S34" s="189"/>
      <c r="T34" s="2456"/>
      <c r="U34" s="189"/>
      <c r="V34" s="2456"/>
      <c r="W34" s="189"/>
      <c r="X34" s="2456"/>
      <c r="Y34" s="189"/>
      <c r="Z34" s="2456"/>
      <c r="AA34" s="189"/>
      <c r="AB34" s="2456"/>
      <c r="AC34" s="189"/>
      <c r="AD34" s="2456"/>
      <c r="AE34" s="189"/>
      <c r="AF34" s="2456"/>
      <c r="AG34" s="189"/>
      <c r="AH34" s="2456"/>
      <c r="AI34" s="189"/>
      <c r="AJ34" s="2456"/>
      <c r="AK34" s="189"/>
      <c r="AL34" s="1128"/>
      <c r="AM34" s="190"/>
      <c r="AN34" s="1199"/>
      <c r="AO34" s="2655"/>
      <c r="AP34" s="1129"/>
      <c r="AQ34" s="1142"/>
      <c r="AR34" s="1290"/>
      <c r="AS34" s="3277"/>
      <c r="AT34" s="1142"/>
      <c r="AU34" s="1290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>
      <c r="A35" s="8356" t="s">
        <v>204</v>
      </c>
      <c r="B35" s="3262" t="s">
        <v>64</v>
      </c>
      <c r="C35" s="3085">
        <f t="shared" si="0"/>
        <v>0</v>
      </c>
      <c r="D35" s="3167">
        <f>SUM(H35+J35+L35+N35+P35+R35+T35+V35+X35+Z35+AB35+AD35+AF35+AH35+AJ35+AL35)</f>
        <v>0</v>
      </c>
      <c r="E35" s="3263">
        <f>SUM(I35+K35+M35+O35+Q35+S35+U35+W35+Y35+AA35+AC35+AE35+AG35+AI35+AK35+AM35)</f>
        <v>0</v>
      </c>
      <c r="F35" s="3145"/>
      <c r="G35" s="3278"/>
      <c r="H35" s="3114"/>
      <c r="I35" s="3264"/>
      <c r="J35" s="3114"/>
      <c r="K35" s="3117"/>
      <c r="L35" s="3114"/>
      <c r="M35" s="3117"/>
      <c r="N35" s="3114"/>
      <c r="O35" s="3117"/>
      <c r="P35" s="3114"/>
      <c r="Q35" s="3117"/>
      <c r="R35" s="3114"/>
      <c r="S35" s="3117"/>
      <c r="T35" s="3114"/>
      <c r="U35" s="3117"/>
      <c r="V35" s="3114"/>
      <c r="W35" s="3117"/>
      <c r="X35" s="3114"/>
      <c r="Y35" s="3117"/>
      <c r="Z35" s="3114"/>
      <c r="AA35" s="3117"/>
      <c r="AB35" s="3114"/>
      <c r="AC35" s="3117"/>
      <c r="AD35" s="3114"/>
      <c r="AE35" s="3117"/>
      <c r="AF35" s="3114"/>
      <c r="AG35" s="3117"/>
      <c r="AH35" s="3114"/>
      <c r="AI35" s="3117"/>
      <c r="AJ35" s="3114"/>
      <c r="AK35" s="3117"/>
      <c r="AL35" s="3265"/>
      <c r="AM35" s="3266"/>
      <c r="AN35" s="2678"/>
      <c r="AO35" s="3268"/>
      <c r="AP35" s="3121"/>
      <c r="AQ35" s="3696"/>
      <c r="AR35" s="5274"/>
      <c r="AS35" s="3269"/>
      <c r="AT35" s="3699"/>
      <c r="AU35" s="3218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>
      <c r="A36" s="7758"/>
      <c r="B36" s="3270" t="s">
        <v>1453</v>
      </c>
      <c r="C36" s="3094">
        <f t="shared" si="0"/>
        <v>0</v>
      </c>
      <c r="D36" s="3170">
        <f t="shared" ref="D36:E51" si="28">SUM(H36+J36+L36+N36+P36+R36+T36+V36+X36+Z36+AB36+AD36+AF36+AH36+AJ36+AL36)</f>
        <v>0</v>
      </c>
      <c r="E36" s="3271">
        <f t="shared" si="28"/>
        <v>0</v>
      </c>
      <c r="F36" s="1450"/>
      <c r="G36" s="3279"/>
      <c r="H36" s="3099"/>
      <c r="I36" s="1116"/>
      <c r="J36" s="3099"/>
      <c r="K36" s="3092"/>
      <c r="L36" s="3099"/>
      <c r="M36" s="3092"/>
      <c r="N36" s="3099"/>
      <c r="O36" s="3092"/>
      <c r="P36" s="3099"/>
      <c r="Q36" s="3092"/>
      <c r="R36" s="3099"/>
      <c r="S36" s="3092"/>
      <c r="T36" s="3099"/>
      <c r="U36" s="3092"/>
      <c r="V36" s="3099"/>
      <c r="W36" s="3092"/>
      <c r="X36" s="3099"/>
      <c r="Y36" s="3092"/>
      <c r="Z36" s="3099"/>
      <c r="AA36" s="3092"/>
      <c r="AB36" s="3099"/>
      <c r="AC36" s="3092"/>
      <c r="AD36" s="3099"/>
      <c r="AE36" s="3092"/>
      <c r="AF36" s="3099"/>
      <c r="AG36" s="3092"/>
      <c r="AH36" s="3099"/>
      <c r="AI36" s="3092"/>
      <c r="AJ36" s="3099"/>
      <c r="AK36" s="3092"/>
      <c r="AL36" s="3272"/>
      <c r="AM36" s="871"/>
      <c r="AN36" s="3273"/>
      <c r="AO36" s="3091"/>
      <c r="AP36" s="1116"/>
      <c r="AQ36" s="3711"/>
      <c r="AR36" s="3996"/>
      <c r="AS36" s="3274"/>
      <c r="AT36" s="3711"/>
      <c r="AU36" s="3996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>
      <c r="A37" s="7758"/>
      <c r="B37" s="3270" t="s">
        <v>65</v>
      </c>
      <c r="C37" s="3094">
        <f t="shared" si="0"/>
        <v>0</v>
      </c>
      <c r="D37" s="3170">
        <f t="shared" si="28"/>
        <v>0</v>
      </c>
      <c r="E37" s="3271">
        <f t="shared" si="28"/>
        <v>0</v>
      </c>
      <c r="F37" s="1450"/>
      <c r="G37" s="3279"/>
      <c r="H37" s="3099"/>
      <c r="I37" s="1116"/>
      <c r="J37" s="3099"/>
      <c r="K37" s="3092"/>
      <c r="L37" s="3099"/>
      <c r="M37" s="3092"/>
      <c r="N37" s="3099"/>
      <c r="O37" s="3092"/>
      <c r="P37" s="3099"/>
      <c r="Q37" s="3092"/>
      <c r="R37" s="3099"/>
      <c r="S37" s="3092"/>
      <c r="T37" s="3099"/>
      <c r="U37" s="3092"/>
      <c r="V37" s="3099"/>
      <c r="W37" s="3092"/>
      <c r="X37" s="3099"/>
      <c r="Y37" s="3092"/>
      <c r="Z37" s="3099"/>
      <c r="AA37" s="3092"/>
      <c r="AB37" s="3099"/>
      <c r="AC37" s="3092"/>
      <c r="AD37" s="3099"/>
      <c r="AE37" s="3092"/>
      <c r="AF37" s="3099"/>
      <c r="AG37" s="3092"/>
      <c r="AH37" s="3099"/>
      <c r="AI37" s="3092"/>
      <c r="AJ37" s="3099"/>
      <c r="AK37" s="3092"/>
      <c r="AL37" s="3272"/>
      <c r="AM37" s="871"/>
      <c r="AN37" s="3273"/>
      <c r="AO37" s="3091"/>
      <c r="AP37" s="1116"/>
      <c r="AQ37" s="3711"/>
      <c r="AR37" s="3996"/>
      <c r="AS37" s="3274"/>
      <c r="AT37" s="3711"/>
      <c r="AU37" s="3996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>
      <c r="A38" s="7758"/>
      <c r="B38" s="3270" t="s">
        <v>105</v>
      </c>
      <c r="C38" s="3094">
        <f t="shared" si="0"/>
        <v>0</v>
      </c>
      <c r="D38" s="3170">
        <f t="shared" si="28"/>
        <v>0</v>
      </c>
      <c r="E38" s="3271">
        <f t="shared" si="28"/>
        <v>0</v>
      </c>
      <c r="F38" s="1450"/>
      <c r="G38" s="3279"/>
      <c r="H38" s="3099"/>
      <c r="I38" s="1116"/>
      <c r="J38" s="3099"/>
      <c r="K38" s="3092"/>
      <c r="L38" s="3099"/>
      <c r="M38" s="3092"/>
      <c r="N38" s="3099"/>
      <c r="O38" s="3092"/>
      <c r="P38" s="3099"/>
      <c r="Q38" s="3092"/>
      <c r="R38" s="3099"/>
      <c r="S38" s="3092"/>
      <c r="T38" s="3099"/>
      <c r="U38" s="3092"/>
      <c r="V38" s="3099"/>
      <c r="W38" s="3092"/>
      <c r="X38" s="3099"/>
      <c r="Y38" s="3092"/>
      <c r="Z38" s="3099"/>
      <c r="AA38" s="3092"/>
      <c r="AB38" s="3099"/>
      <c r="AC38" s="3092"/>
      <c r="AD38" s="3099"/>
      <c r="AE38" s="3092"/>
      <c r="AF38" s="3099"/>
      <c r="AG38" s="3092"/>
      <c r="AH38" s="3099"/>
      <c r="AI38" s="3092"/>
      <c r="AJ38" s="3099"/>
      <c r="AK38" s="3092"/>
      <c r="AL38" s="3272"/>
      <c r="AM38" s="871"/>
      <c r="AN38" s="3273"/>
      <c r="AO38" s="3091"/>
      <c r="AP38" s="1116"/>
      <c r="AQ38" s="3711"/>
      <c r="AR38" s="3996"/>
      <c r="AS38" s="3274"/>
      <c r="AT38" s="3711"/>
      <c r="AU38" s="3996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>
      <c r="A39" s="7758"/>
      <c r="B39" s="3270" t="s">
        <v>2123</v>
      </c>
      <c r="C39" s="3094">
        <f t="shared" si="0"/>
        <v>0</v>
      </c>
      <c r="D39" s="3170">
        <f t="shared" si="28"/>
        <v>0</v>
      </c>
      <c r="E39" s="3271">
        <f t="shared" si="28"/>
        <v>0</v>
      </c>
      <c r="F39" s="1450"/>
      <c r="G39" s="3279"/>
      <c r="H39" s="3099"/>
      <c r="I39" s="1116"/>
      <c r="J39" s="3099"/>
      <c r="K39" s="3092"/>
      <c r="L39" s="3099"/>
      <c r="M39" s="3092"/>
      <c r="N39" s="3099"/>
      <c r="O39" s="3092"/>
      <c r="P39" s="3099"/>
      <c r="Q39" s="3092"/>
      <c r="R39" s="3099"/>
      <c r="S39" s="3092"/>
      <c r="T39" s="3099"/>
      <c r="U39" s="3092"/>
      <c r="V39" s="3099"/>
      <c r="W39" s="3092"/>
      <c r="X39" s="3099"/>
      <c r="Y39" s="3092"/>
      <c r="Z39" s="3099"/>
      <c r="AA39" s="3092"/>
      <c r="AB39" s="3099"/>
      <c r="AC39" s="3092"/>
      <c r="AD39" s="3099"/>
      <c r="AE39" s="3092"/>
      <c r="AF39" s="3099"/>
      <c r="AG39" s="3092"/>
      <c r="AH39" s="3099"/>
      <c r="AI39" s="3092"/>
      <c r="AJ39" s="3099"/>
      <c r="AK39" s="3092"/>
      <c r="AL39" s="3272"/>
      <c r="AM39" s="871"/>
      <c r="AN39" s="3273"/>
      <c r="AO39" s="3091"/>
      <c r="AP39" s="1116"/>
      <c r="AQ39" s="3711"/>
      <c r="AR39" s="3996"/>
      <c r="AS39" s="3274"/>
      <c r="AT39" s="3711"/>
      <c r="AU39" s="3996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>
      <c r="A40" s="7758"/>
      <c r="B40" s="3270" t="s">
        <v>2124</v>
      </c>
      <c r="C40" s="3094">
        <f t="shared" si="0"/>
        <v>0</v>
      </c>
      <c r="D40" s="3170">
        <f t="shared" si="28"/>
        <v>0</v>
      </c>
      <c r="E40" s="3271">
        <f t="shared" si="28"/>
        <v>0</v>
      </c>
      <c r="F40" s="1450"/>
      <c r="G40" s="3279"/>
      <c r="H40" s="3099"/>
      <c r="I40" s="1116"/>
      <c r="J40" s="3099"/>
      <c r="K40" s="3092"/>
      <c r="L40" s="3099"/>
      <c r="M40" s="3092"/>
      <c r="N40" s="3099"/>
      <c r="O40" s="3092"/>
      <c r="P40" s="3099"/>
      <c r="Q40" s="3092"/>
      <c r="R40" s="3099"/>
      <c r="S40" s="3092"/>
      <c r="T40" s="3099"/>
      <c r="U40" s="3092"/>
      <c r="V40" s="3099"/>
      <c r="W40" s="3092"/>
      <c r="X40" s="3099"/>
      <c r="Y40" s="3092"/>
      <c r="Z40" s="3099"/>
      <c r="AA40" s="3092"/>
      <c r="AB40" s="3099"/>
      <c r="AC40" s="3092"/>
      <c r="AD40" s="3099"/>
      <c r="AE40" s="3092"/>
      <c r="AF40" s="3099"/>
      <c r="AG40" s="3092"/>
      <c r="AH40" s="3099"/>
      <c r="AI40" s="3092"/>
      <c r="AJ40" s="3099"/>
      <c r="AK40" s="3092"/>
      <c r="AL40" s="3272"/>
      <c r="AM40" s="871"/>
      <c r="AN40" s="3273"/>
      <c r="AO40" s="3091"/>
      <c r="AP40" s="1116"/>
      <c r="AQ40" s="3711"/>
      <c r="AR40" s="3996"/>
      <c r="AS40" s="3274"/>
      <c r="AT40" s="3711"/>
      <c r="AU40" s="3996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>
      <c r="A41" s="7758"/>
      <c r="B41" s="3270" t="s">
        <v>1455</v>
      </c>
      <c r="C41" s="3094">
        <f t="shared" si="0"/>
        <v>0</v>
      </c>
      <c r="D41" s="3170">
        <f t="shared" si="28"/>
        <v>0</v>
      </c>
      <c r="E41" s="3271">
        <f t="shared" si="28"/>
        <v>0</v>
      </c>
      <c r="F41" s="1450"/>
      <c r="G41" s="3279"/>
      <c r="H41" s="3099"/>
      <c r="I41" s="1116"/>
      <c r="J41" s="3099"/>
      <c r="K41" s="3092"/>
      <c r="L41" s="3099"/>
      <c r="M41" s="3092"/>
      <c r="N41" s="3099"/>
      <c r="O41" s="3092"/>
      <c r="P41" s="3099"/>
      <c r="Q41" s="3092"/>
      <c r="R41" s="3099"/>
      <c r="S41" s="3092"/>
      <c r="T41" s="3099"/>
      <c r="U41" s="3092"/>
      <c r="V41" s="3099"/>
      <c r="W41" s="3092"/>
      <c r="X41" s="3099"/>
      <c r="Y41" s="3092"/>
      <c r="Z41" s="3099"/>
      <c r="AA41" s="3092"/>
      <c r="AB41" s="3099"/>
      <c r="AC41" s="3092"/>
      <c r="AD41" s="3099"/>
      <c r="AE41" s="3092"/>
      <c r="AF41" s="3099"/>
      <c r="AG41" s="3092"/>
      <c r="AH41" s="3099"/>
      <c r="AI41" s="3092"/>
      <c r="AJ41" s="3099"/>
      <c r="AK41" s="3092"/>
      <c r="AL41" s="3272"/>
      <c r="AM41" s="871"/>
      <c r="AN41" s="3273"/>
      <c r="AO41" s="3091"/>
      <c r="AP41" s="1116"/>
      <c r="AQ41" s="3711"/>
      <c r="AR41" s="3996"/>
      <c r="AS41" s="3274"/>
      <c r="AT41" s="3711"/>
      <c r="AU41" s="3996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>
      <c r="A42" s="7758"/>
      <c r="B42" s="3275" t="s">
        <v>2119</v>
      </c>
      <c r="C42" s="3039">
        <f t="shared" si="0"/>
        <v>0</v>
      </c>
      <c r="D42" s="3174">
        <f t="shared" si="28"/>
        <v>0</v>
      </c>
      <c r="E42" s="2645">
        <f t="shared" si="28"/>
        <v>0</v>
      </c>
      <c r="F42" s="1450"/>
      <c r="G42" s="3279"/>
      <c r="H42" s="1189"/>
      <c r="I42" s="1139"/>
      <c r="J42" s="1189"/>
      <c r="K42" s="1190"/>
      <c r="L42" s="1189"/>
      <c r="M42" s="1190"/>
      <c r="N42" s="1189"/>
      <c r="O42" s="1190"/>
      <c r="P42" s="1189"/>
      <c r="Q42" s="1190"/>
      <c r="R42" s="1189"/>
      <c r="S42" s="1190"/>
      <c r="T42" s="1189"/>
      <c r="U42" s="1190"/>
      <c r="V42" s="1189"/>
      <c r="W42" s="1190"/>
      <c r="X42" s="1189"/>
      <c r="Y42" s="1190"/>
      <c r="Z42" s="1189"/>
      <c r="AA42" s="1190"/>
      <c r="AB42" s="1189"/>
      <c r="AC42" s="1190"/>
      <c r="AD42" s="1189"/>
      <c r="AE42" s="1190"/>
      <c r="AF42" s="1189"/>
      <c r="AG42" s="1190"/>
      <c r="AH42" s="1189"/>
      <c r="AI42" s="1190"/>
      <c r="AJ42" s="1189"/>
      <c r="AK42" s="1190"/>
      <c r="AL42" s="1292"/>
      <c r="AM42" s="1405"/>
      <c r="AN42" s="3273"/>
      <c r="AO42" s="1191"/>
      <c r="AP42" s="1116"/>
      <c r="AQ42" s="3711"/>
      <c r="AR42" s="3996"/>
      <c r="AS42" s="3274"/>
      <c r="AT42" s="3711"/>
      <c r="AU42" s="3996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>
      <c r="A43" s="7758"/>
      <c r="B43" s="3270" t="s">
        <v>2120</v>
      </c>
      <c r="C43" s="3094">
        <f t="shared" si="0"/>
        <v>0</v>
      </c>
      <c r="D43" s="3170">
        <f t="shared" si="28"/>
        <v>0</v>
      </c>
      <c r="E43" s="3271">
        <f t="shared" si="28"/>
        <v>0</v>
      </c>
      <c r="F43" s="1450"/>
      <c r="G43" s="3097"/>
      <c r="H43" s="3099"/>
      <c r="I43" s="1116"/>
      <c r="J43" s="3099"/>
      <c r="K43" s="3092"/>
      <c r="L43" s="3099"/>
      <c r="M43" s="3092"/>
      <c r="N43" s="3099"/>
      <c r="O43" s="3092"/>
      <c r="P43" s="3099"/>
      <c r="Q43" s="3092"/>
      <c r="R43" s="3099"/>
      <c r="S43" s="3092"/>
      <c r="T43" s="3099"/>
      <c r="U43" s="3092"/>
      <c r="V43" s="3099"/>
      <c r="W43" s="3092"/>
      <c r="X43" s="3099"/>
      <c r="Y43" s="3092"/>
      <c r="Z43" s="3099"/>
      <c r="AA43" s="3092"/>
      <c r="AB43" s="3099"/>
      <c r="AC43" s="3092"/>
      <c r="AD43" s="3099"/>
      <c r="AE43" s="3092"/>
      <c r="AF43" s="3099"/>
      <c r="AG43" s="3092"/>
      <c r="AH43" s="3099"/>
      <c r="AI43" s="3092"/>
      <c r="AJ43" s="3099"/>
      <c r="AK43" s="3092"/>
      <c r="AL43" s="3272"/>
      <c r="AM43" s="871"/>
      <c r="AN43" s="3273"/>
      <c r="AO43" s="3091"/>
      <c r="AP43" s="1116"/>
      <c r="AQ43" s="3711"/>
      <c r="AR43" s="3996"/>
      <c r="AS43" s="3274"/>
      <c r="AT43" s="3711"/>
      <c r="AU43" s="3996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>
      <c r="A44" s="7758"/>
      <c r="B44" s="19" t="s">
        <v>2121</v>
      </c>
      <c r="C44" s="3094">
        <f t="shared" si="0"/>
        <v>0</v>
      </c>
      <c r="D44" s="3170">
        <f t="shared" si="28"/>
        <v>0</v>
      </c>
      <c r="E44" s="400">
        <f t="shared" si="28"/>
        <v>0</v>
      </c>
      <c r="F44" s="1450"/>
      <c r="G44" s="742"/>
      <c r="H44" s="1962"/>
      <c r="I44" s="1113"/>
      <c r="J44" s="1962"/>
      <c r="K44" s="743"/>
      <c r="L44" s="1962"/>
      <c r="M44" s="743"/>
      <c r="N44" s="1962"/>
      <c r="O44" s="743"/>
      <c r="P44" s="1962"/>
      <c r="Q44" s="743"/>
      <c r="R44" s="3099"/>
      <c r="S44" s="3092"/>
      <c r="T44" s="3099"/>
      <c r="U44" s="3092"/>
      <c r="V44" s="3099"/>
      <c r="W44" s="3092"/>
      <c r="X44" s="3099"/>
      <c r="Y44" s="3092"/>
      <c r="Z44" s="3099"/>
      <c r="AA44" s="3092"/>
      <c r="AB44" s="3099"/>
      <c r="AC44" s="3092"/>
      <c r="AD44" s="3099"/>
      <c r="AE44" s="3092"/>
      <c r="AF44" s="3099"/>
      <c r="AG44" s="3092"/>
      <c r="AH44" s="3099"/>
      <c r="AI44" s="3092"/>
      <c r="AJ44" s="3099"/>
      <c r="AK44" s="3092"/>
      <c r="AL44" s="3272"/>
      <c r="AM44" s="871"/>
      <c r="AN44" s="3273"/>
      <c r="AO44" s="3091"/>
      <c r="AP44" s="1116"/>
      <c r="AQ44" s="3711"/>
      <c r="AR44" s="3996"/>
      <c r="AS44" s="3274"/>
      <c r="AT44" s="3711"/>
      <c r="AU44" s="3996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>
      <c r="A45" s="8357"/>
      <c r="B45" s="1178" t="s">
        <v>99</v>
      </c>
      <c r="C45" s="1167">
        <f t="shared" si="0"/>
        <v>0</v>
      </c>
      <c r="D45" s="1168">
        <f t="shared" si="28"/>
        <v>0</v>
      </c>
      <c r="E45" s="3276">
        <f t="shared" si="28"/>
        <v>0</v>
      </c>
      <c r="F45" s="1145"/>
      <c r="G45" s="3280"/>
      <c r="H45" s="2456"/>
      <c r="I45" s="2457"/>
      <c r="J45" s="2456"/>
      <c r="K45" s="189"/>
      <c r="L45" s="2456"/>
      <c r="M45" s="189"/>
      <c r="N45" s="2456"/>
      <c r="O45" s="189"/>
      <c r="P45" s="2456"/>
      <c r="Q45" s="189"/>
      <c r="R45" s="2456"/>
      <c r="S45" s="189"/>
      <c r="T45" s="2456"/>
      <c r="U45" s="189"/>
      <c r="V45" s="2456"/>
      <c r="W45" s="189"/>
      <c r="X45" s="2456"/>
      <c r="Y45" s="189"/>
      <c r="Z45" s="2456"/>
      <c r="AA45" s="189"/>
      <c r="AB45" s="2456"/>
      <c r="AC45" s="189"/>
      <c r="AD45" s="2456"/>
      <c r="AE45" s="189"/>
      <c r="AF45" s="2456"/>
      <c r="AG45" s="189"/>
      <c r="AH45" s="2456"/>
      <c r="AI45" s="189"/>
      <c r="AJ45" s="2456"/>
      <c r="AK45" s="189"/>
      <c r="AL45" s="3281"/>
      <c r="AM45" s="190"/>
      <c r="AN45" s="1199"/>
      <c r="AO45" s="2655"/>
      <c r="AP45" s="1129"/>
      <c r="AQ45" s="1142"/>
      <c r="AR45" s="1290"/>
      <c r="AS45" s="3277"/>
      <c r="AT45" s="1142"/>
      <c r="AU45" s="1290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>
      <c r="A46" s="8356" t="s">
        <v>2125</v>
      </c>
      <c r="B46" s="3262" t="s">
        <v>64</v>
      </c>
      <c r="C46" s="3085">
        <f t="shared" si="0"/>
        <v>0</v>
      </c>
      <c r="D46" s="3167">
        <f t="shared" si="28"/>
        <v>0</v>
      </c>
      <c r="E46" s="3263">
        <f t="shared" si="28"/>
        <v>0</v>
      </c>
      <c r="F46" s="3145"/>
      <c r="G46" s="3278"/>
      <c r="H46" s="3114"/>
      <c r="I46" s="3264"/>
      <c r="J46" s="3114"/>
      <c r="K46" s="3117"/>
      <c r="L46" s="3114"/>
      <c r="M46" s="3117"/>
      <c r="N46" s="3114"/>
      <c r="O46" s="3117"/>
      <c r="P46" s="3114"/>
      <c r="Q46" s="3117"/>
      <c r="R46" s="3114"/>
      <c r="S46" s="3117"/>
      <c r="T46" s="3114"/>
      <c r="U46" s="3117"/>
      <c r="V46" s="3114"/>
      <c r="W46" s="3117"/>
      <c r="X46" s="3114"/>
      <c r="Y46" s="3117"/>
      <c r="Z46" s="3114"/>
      <c r="AA46" s="3117"/>
      <c r="AB46" s="3114"/>
      <c r="AC46" s="3117"/>
      <c r="AD46" s="3114"/>
      <c r="AE46" s="3117"/>
      <c r="AF46" s="3114"/>
      <c r="AG46" s="3117"/>
      <c r="AH46" s="3114"/>
      <c r="AI46" s="3117"/>
      <c r="AJ46" s="3114"/>
      <c r="AK46" s="3117"/>
      <c r="AL46" s="3265"/>
      <c r="AM46" s="3266"/>
      <c r="AN46" s="2678"/>
      <c r="AO46" s="3268"/>
      <c r="AP46" s="3121"/>
      <c r="AQ46" s="3699"/>
      <c r="AR46" s="3218"/>
      <c r="AS46" s="3282"/>
      <c r="AT46" s="3699"/>
      <c r="AU46" s="3218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>
      <c r="A47" s="7758"/>
      <c r="B47" s="3270" t="s">
        <v>98</v>
      </c>
      <c r="C47" s="3094">
        <f t="shared" si="0"/>
        <v>0</v>
      </c>
      <c r="D47" s="3170">
        <f>SUM(H47+J47+L47+N47+P47+R47+T47+V47+X47+Z47+AB47+AD47+AF47+AH47+AJ47+AL47)</f>
        <v>0</v>
      </c>
      <c r="E47" s="3271">
        <f t="shared" si="28"/>
        <v>0</v>
      </c>
      <c r="F47" s="1450"/>
      <c r="G47" s="3279"/>
      <c r="H47" s="3099"/>
      <c r="I47" s="1116"/>
      <c r="J47" s="3099"/>
      <c r="K47" s="3092"/>
      <c r="L47" s="3099"/>
      <c r="M47" s="3092"/>
      <c r="N47" s="3099"/>
      <c r="O47" s="3092"/>
      <c r="P47" s="3099"/>
      <c r="Q47" s="3092"/>
      <c r="R47" s="3099"/>
      <c r="S47" s="3092"/>
      <c r="T47" s="3099"/>
      <c r="U47" s="3092"/>
      <c r="V47" s="3099"/>
      <c r="W47" s="3092"/>
      <c r="X47" s="3099"/>
      <c r="Y47" s="3092"/>
      <c r="Z47" s="3099"/>
      <c r="AA47" s="3092"/>
      <c r="AB47" s="3099"/>
      <c r="AC47" s="3092"/>
      <c r="AD47" s="3099"/>
      <c r="AE47" s="3092"/>
      <c r="AF47" s="3099"/>
      <c r="AG47" s="3092"/>
      <c r="AH47" s="3099"/>
      <c r="AI47" s="3092"/>
      <c r="AJ47" s="3099"/>
      <c r="AK47" s="3092"/>
      <c r="AL47" s="3272"/>
      <c r="AM47" s="871"/>
      <c r="AN47" s="3273"/>
      <c r="AO47" s="3091"/>
      <c r="AP47" s="1116"/>
      <c r="AQ47" s="3711"/>
      <c r="AR47" s="3996"/>
      <c r="AS47" s="3274"/>
      <c r="AT47" s="3711"/>
      <c r="AU47" s="3996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>
      <c r="A48" s="7758"/>
      <c r="B48" s="3270" t="s">
        <v>65</v>
      </c>
      <c r="C48" s="3094">
        <f t="shared" si="0"/>
        <v>0</v>
      </c>
      <c r="D48" s="3170">
        <f t="shared" si="28"/>
        <v>0</v>
      </c>
      <c r="E48" s="3271">
        <f t="shared" si="28"/>
        <v>0</v>
      </c>
      <c r="F48" s="1450"/>
      <c r="G48" s="3279"/>
      <c r="H48" s="3099"/>
      <c r="I48" s="1116"/>
      <c r="J48" s="3099"/>
      <c r="K48" s="3092"/>
      <c r="L48" s="3099"/>
      <c r="M48" s="3092"/>
      <c r="N48" s="3099"/>
      <c r="O48" s="3092"/>
      <c r="P48" s="3099"/>
      <c r="Q48" s="3092"/>
      <c r="R48" s="3099"/>
      <c r="S48" s="3092"/>
      <c r="T48" s="3099"/>
      <c r="U48" s="3092"/>
      <c r="V48" s="3099"/>
      <c r="W48" s="3092"/>
      <c r="X48" s="3099"/>
      <c r="Y48" s="3092"/>
      <c r="Z48" s="3099"/>
      <c r="AA48" s="3092"/>
      <c r="AB48" s="3099"/>
      <c r="AC48" s="3092"/>
      <c r="AD48" s="3099"/>
      <c r="AE48" s="3092"/>
      <c r="AF48" s="3099"/>
      <c r="AG48" s="3092"/>
      <c r="AH48" s="3099"/>
      <c r="AI48" s="3092"/>
      <c r="AJ48" s="3099"/>
      <c r="AK48" s="3092"/>
      <c r="AL48" s="3272"/>
      <c r="AM48" s="871"/>
      <c r="AN48" s="3273"/>
      <c r="AO48" s="3091"/>
      <c r="AP48" s="1116"/>
      <c r="AQ48" s="3711"/>
      <c r="AR48" s="3996"/>
      <c r="AS48" s="3274"/>
      <c r="AT48" s="3711"/>
      <c r="AU48" s="3996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>
      <c r="A49" s="7758"/>
      <c r="B49" s="3270" t="s">
        <v>105</v>
      </c>
      <c r="C49" s="3094">
        <f t="shared" si="0"/>
        <v>0</v>
      </c>
      <c r="D49" s="3170">
        <f t="shared" si="28"/>
        <v>0</v>
      </c>
      <c r="E49" s="3271">
        <f t="shared" si="28"/>
        <v>0</v>
      </c>
      <c r="F49" s="1450"/>
      <c r="G49" s="3279"/>
      <c r="H49" s="3099"/>
      <c r="I49" s="1116"/>
      <c r="J49" s="3099"/>
      <c r="K49" s="3092"/>
      <c r="L49" s="3099"/>
      <c r="M49" s="3092"/>
      <c r="N49" s="3099"/>
      <c r="O49" s="3092"/>
      <c r="P49" s="3099"/>
      <c r="Q49" s="3092"/>
      <c r="R49" s="3099"/>
      <c r="S49" s="3092"/>
      <c r="T49" s="3099"/>
      <c r="U49" s="3092"/>
      <c r="V49" s="3099"/>
      <c r="W49" s="3092"/>
      <c r="X49" s="3099"/>
      <c r="Y49" s="3092"/>
      <c r="Z49" s="3099"/>
      <c r="AA49" s="3092"/>
      <c r="AB49" s="3099"/>
      <c r="AC49" s="3092"/>
      <c r="AD49" s="3099"/>
      <c r="AE49" s="3092"/>
      <c r="AF49" s="3099"/>
      <c r="AG49" s="3092"/>
      <c r="AH49" s="3099"/>
      <c r="AI49" s="3092"/>
      <c r="AJ49" s="3099"/>
      <c r="AK49" s="3092"/>
      <c r="AL49" s="3272"/>
      <c r="AM49" s="871"/>
      <c r="AN49" s="3273"/>
      <c r="AO49" s="3091"/>
      <c r="AP49" s="1116"/>
      <c r="AQ49" s="3711"/>
      <c r="AR49" s="3996"/>
      <c r="AS49" s="3274"/>
      <c r="AT49" s="3711"/>
      <c r="AU49" s="3996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>
      <c r="A50" s="7758"/>
      <c r="B50" s="3270" t="s">
        <v>2123</v>
      </c>
      <c r="C50" s="3094">
        <f t="shared" si="0"/>
        <v>0</v>
      </c>
      <c r="D50" s="3170">
        <f>SUM(H50+J50+L50+N50+P50+R50+T50+V50+X50+Z50+AB50+AD50+AF50+AH50+AJ50+AL50)</f>
        <v>0</v>
      </c>
      <c r="E50" s="3271">
        <f t="shared" si="28"/>
        <v>0</v>
      </c>
      <c r="F50" s="1450"/>
      <c r="G50" s="3279"/>
      <c r="H50" s="3099"/>
      <c r="I50" s="1116"/>
      <c r="J50" s="3099"/>
      <c r="K50" s="3092"/>
      <c r="L50" s="3099"/>
      <c r="M50" s="3092"/>
      <c r="N50" s="3099"/>
      <c r="O50" s="3092"/>
      <c r="P50" s="3099"/>
      <c r="Q50" s="3092"/>
      <c r="R50" s="3099"/>
      <c r="S50" s="3092"/>
      <c r="T50" s="3099"/>
      <c r="U50" s="3092"/>
      <c r="V50" s="3099"/>
      <c r="W50" s="3092"/>
      <c r="X50" s="3099"/>
      <c r="Y50" s="3092"/>
      <c r="Z50" s="3099"/>
      <c r="AA50" s="3092"/>
      <c r="AB50" s="3099"/>
      <c r="AC50" s="3092"/>
      <c r="AD50" s="3099"/>
      <c r="AE50" s="3092"/>
      <c r="AF50" s="3099"/>
      <c r="AG50" s="3092"/>
      <c r="AH50" s="3099"/>
      <c r="AI50" s="3092"/>
      <c r="AJ50" s="3099"/>
      <c r="AK50" s="3092"/>
      <c r="AL50" s="3272"/>
      <c r="AM50" s="871"/>
      <c r="AN50" s="3273"/>
      <c r="AO50" s="3091"/>
      <c r="AP50" s="1116"/>
      <c r="AQ50" s="3711"/>
      <c r="AR50" s="3996"/>
      <c r="AS50" s="3274"/>
      <c r="AT50" s="3711"/>
      <c r="AU50" s="3996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>
      <c r="A51" s="7758"/>
      <c r="B51" s="3270" t="s">
        <v>1049</v>
      </c>
      <c r="C51" s="3094">
        <f t="shared" si="0"/>
        <v>0</v>
      </c>
      <c r="D51" s="3170">
        <f t="shared" si="28"/>
        <v>0</v>
      </c>
      <c r="E51" s="3271">
        <f t="shared" si="28"/>
        <v>0</v>
      </c>
      <c r="F51" s="1450"/>
      <c r="G51" s="3279"/>
      <c r="H51" s="3099"/>
      <c r="I51" s="1116"/>
      <c r="J51" s="3099"/>
      <c r="K51" s="3092"/>
      <c r="L51" s="3099"/>
      <c r="M51" s="3092"/>
      <c r="N51" s="3099"/>
      <c r="O51" s="3092"/>
      <c r="P51" s="3099"/>
      <c r="Q51" s="3092"/>
      <c r="R51" s="3099"/>
      <c r="S51" s="3092"/>
      <c r="T51" s="3099"/>
      <c r="U51" s="3092"/>
      <c r="V51" s="3099"/>
      <c r="W51" s="3092"/>
      <c r="X51" s="3099"/>
      <c r="Y51" s="3092"/>
      <c r="Z51" s="3099"/>
      <c r="AA51" s="3092"/>
      <c r="AB51" s="3099"/>
      <c r="AC51" s="3092"/>
      <c r="AD51" s="3099"/>
      <c r="AE51" s="3092"/>
      <c r="AF51" s="3099"/>
      <c r="AG51" s="3092"/>
      <c r="AH51" s="3099"/>
      <c r="AI51" s="3092"/>
      <c r="AJ51" s="3099"/>
      <c r="AK51" s="3092"/>
      <c r="AL51" s="3272"/>
      <c r="AM51" s="871"/>
      <c r="AN51" s="3273"/>
      <c r="AO51" s="3091"/>
      <c r="AP51" s="1116"/>
      <c r="AQ51" s="3711"/>
      <c r="AR51" s="3996"/>
      <c r="AS51" s="3274"/>
      <c r="AT51" s="3711"/>
      <c r="AU51" s="3996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>
      <c r="A52" s="7758"/>
      <c r="B52" s="3270" t="s">
        <v>1455</v>
      </c>
      <c r="C52" s="3094">
        <f t="shared" si="0"/>
        <v>0</v>
      </c>
      <c r="D52" s="3170">
        <f t="shared" ref="D52:E56" si="31">SUM(H52+J52+L52+N52+P52+R52+T52+V52+X52+Z52+AB52+AD52+AF52+AH52+AJ52+AL52)</f>
        <v>0</v>
      </c>
      <c r="E52" s="3271">
        <f t="shared" si="31"/>
        <v>0</v>
      </c>
      <c r="F52" s="1450"/>
      <c r="G52" s="3279"/>
      <c r="H52" s="3099"/>
      <c r="I52" s="1116"/>
      <c r="J52" s="3099"/>
      <c r="K52" s="3092"/>
      <c r="L52" s="3099"/>
      <c r="M52" s="3092"/>
      <c r="N52" s="3099"/>
      <c r="O52" s="3092"/>
      <c r="P52" s="3099"/>
      <c r="Q52" s="3092"/>
      <c r="R52" s="3099"/>
      <c r="S52" s="3092"/>
      <c r="T52" s="3099"/>
      <c r="U52" s="3092"/>
      <c r="V52" s="3099"/>
      <c r="W52" s="3092"/>
      <c r="X52" s="3099"/>
      <c r="Y52" s="3092"/>
      <c r="Z52" s="3099"/>
      <c r="AA52" s="3092"/>
      <c r="AB52" s="3099"/>
      <c r="AC52" s="3092"/>
      <c r="AD52" s="3099"/>
      <c r="AE52" s="3092"/>
      <c r="AF52" s="3099"/>
      <c r="AG52" s="3092"/>
      <c r="AH52" s="3099"/>
      <c r="AI52" s="3092"/>
      <c r="AJ52" s="3099"/>
      <c r="AK52" s="3092"/>
      <c r="AL52" s="3272"/>
      <c r="AM52" s="871"/>
      <c r="AN52" s="3273"/>
      <c r="AO52" s="3091"/>
      <c r="AP52" s="1116"/>
      <c r="AQ52" s="3711"/>
      <c r="AR52" s="3996"/>
      <c r="AS52" s="3274"/>
      <c r="AT52" s="3711"/>
      <c r="AU52" s="3996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>
      <c r="A53" s="7758"/>
      <c r="B53" s="3275" t="s">
        <v>2119</v>
      </c>
      <c r="C53" s="3039">
        <f t="shared" si="0"/>
        <v>0</v>
      </c>
      <c r="D53" s="3174">
        <f t="shared" si="31"/>
        <v>0</v>
      </c>
      <c r="E53" s="2645">
        <f t="shared" si="31"/>
        <v>0</v>
      </c>
      <c r="F53" s="1450"/>
      <c r="G53" s="3279"/>
      <c r="H53" s="1189"/>
      <c r="I53" s="1139"/>
      <c r="J53" s="1189"/>
      <c r="K53" s="1190"/>
      <c r="L53" s="1189"/>
      <c r="M53" s="1190"/>
      <c r="N53" s="1189"/>
      <c r="O53" s="1190"/>
      <c r="P53" s="1189"/>
      <c r="Q53" s="1190"/>
      <c r="R53" s="1189"/>
      <c r="S53" s="1190"/>
      <c r="T53" s="1189"/>
      <c r="U53" s="1190"/>
      <c r="V53" s="1189"/>
      <c r="W53" s="1190"/>
      <c r="X53" s="1189"/>
      <c r="Y53" s="1190"/>
      <c r="Z53" s="1189"/>
      <c r="AA53" s="1190"/>
      <c r="AB53" s="1189"/>
      <c r="AC53" s="1190"/>
      <c r="AD53" s="1189"/>
      <c r="AE53" s="1190"/>
      <c r="AF53" s="1189"/>
      <c r="AG53" s="1190"/>
      <c r="AH53" s="1189"/>
      <c r="AI53" s="1190"/>
      <c r="AJ53" s="1189"/>
      <c r="AK53" s="1190"/>
      <c r="AL53" s="1292"/>
      <c r="AM53" s="1405"/>
      <c r="AN53" s="3273"/>
      <c r="AO53" s="1191"/>
      <c r="AP53" s="1116"/>
      <c r="AQ53" s="3711"/>
      <c r="AR53" s="3996"/>
      <c r="AS53" s="3274"/>
      <c r="AT53" s="3711"/>
      <c r="AU53" s="3996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>
      <c r="A54" s="7758"/>
      <c r="B54" s="3270" t="s">
        <v>2120</v>
      </c>
      <c r="C54" s="3094">
        <f t="shared" si="0"/>
        <v>0</v>
      </c>
      <c r="D54" s="3170">
        <f t="shared" si="31"/>
        <v>0</v>
      </c>
      <c r="E54" s="3271">
        <f t="shared" si="31"/>
        <v>0</v>
      </c>
      <c r="F54" s="1450"/>
      <c r="G54" s="3097"/>
      <c r="H54" s="3099"/>
      <c r="I54" s="1116"/>
      <c r="J54" s="3099"/>
      <c r="K54" s="3092"/>
      <c r="L54" s="3099"/>
      <c r="M54" s="3092"/>
      <c r="N54" s="3099"/>
      <c r="O54" s="3092"/>
      <c r="P54" s="3099"/>
      <c r="Q54" s="3092"/>
      <c r="R54" s="3099"/>
      <c r="S54" s="3092"/>
      <c r="T54" s="3099"/>
      <c r="U54" s="3092"/>
      <c r="V54" s="3099"/>
      <c r="W54" s="3092"/>
      <c r="X54" s="3099"/>
      <c r="Y54" s="3092"/>
      <c r="Z54" s="3099"/>
      <c r="AA54" s="3092"/>
      <c r="AB54" s="3099"/>
      <c r="AC54" s="3092"/>
      <c r="AD54" s="3099"/>
      <c r="AE54" s="3092"/>
      <c r="AF54" s="3099"/>
      <c r="AG54" s="3092"/>
      <c r="AH54" s="3099"/>
      <c r="AI54" s="3092"/>
      <c r="AJ54" s="3099"/>
      <c r="AK54" s="3092"/>
      <c r="AL54" s="3272"/>
      <c r="AM54" s="871"/>
      <c r="AN54" s="3273"/>
      <c r="AO54" s="3091"/>
      <c r="AP54" s="1116"/>
      <c r="AQ54" s="3711"/>
      <c r="AR54" s="3996"/>
      <c r="AS54" s="3274"/>
      <c r="AT54" s="3711"/>
      <c r="AU54" s="3996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>
      <c r="A55" s="7758"/>
      <c r="B55" s="19" t="s">
        <v>2121</v>
      </c>
      <c r="C55" s="3094">
        <f t="shared" si="0"/>
        <v>0</v>
      </c>
      <c r="D55" s="3170">
        <f t="shared" si="31"/>
        <v>0</v>
      </c>
      <c r="E55" s="400">
        <f t="shared" si="31"/>
        <v>0</v>
      </c>
      <c r="F55" s="1450"/>
      <c r="G55" s="742"/>
      <c r="H55" s="3099"/>
      <c r="I55" s="1116"/>
      <c r="J55" s="3099"/>
      <c r="K55" s="3092"/>
      <c r="L55" s="3099"/>
      <c r="M55" s="3092"/>
      <c r="N55" s="3099"/>
      <c r="O55" s="3092"/>
      <c r="P55" s="3099"/>
      <c r="Q55" s="3092"/>
      <c r="R55" s="3099"/>
      <c r="S55" s="3092"/>
      <c r="T55" s="3099"/>
      <c r="U55" s="3092"/>
      <c r="V55" s="3099"/>
      <c r="W55" s="3092"/>
      <c r="X55" s="3099"/>
      <c r="Y55" s="3092"/>
      <c r="Z55" s="3099"/>
      <c r="AA55" s="3092"/>
      <c r="AB55" s="3099"/>
      <c r="AC55" s="3092"/>
      <c r="AD55" s="3099"/>
      <c r="AE55" s="3092"/>
      <c r="AF55" s="3099"/>
      <c r="AG55" s="3283"/>
      <c r="AH55" s="3099"/>
      <c r="AI55" s="3092"/>
      <c r="AJ55" s="3099"/>
      <c r="AK55" s="3092"/>
      <c r="AL55" s="3272"/>
      <c r="AM55" s="871"/>
      <c r="AN55" s="3273"/>
      <c r="AO55" s="3091"/>
      <c r="AP55" s="1116"/>
      <c r="AQ55" s="3711"/>
      <c r="AR55" s="3996"/>
      <c r="AS55" s="3274"/>
      <c r="AT55" s="3711"/>
      <c r="AU55" s="3996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>
      <c r="A56" s="8357"/>
      <c r="B56" s="1178" t="s">
        <v>99</v>
      </c>
      <c r="C56" s="1167">
        <f t="shared" si="0"/>
        <v>0</v>
      </c>
      <c r="D56" s="1168">
        <f t="shared" si="31"/>
        <v>0</v>
      </c>
      <c r="E56" s="3276">
        <f t="shared" si="31"/>
        <v>0</v>
      </c>
      <c r="F56" s="1145"/>
      <c r="G56" s="3280"/>
      <c r="H56" s="2456"/>
      <c r="I56" s="2457"/>
      <c r="J56" s="2456"/>
      <c r="K56" s="189"/>
      <c r="L56" s="2456"/>
      <c r="M56" s="189"/>
      <c r="N56" s="2456"/>
      <c r="O56" s="189"/>
      <c r="P56" s="2456"/>
      <c r="Q56" s="189"/>
      <c r="R56" s="2456"/>
      <c r="S56" s="189"/>
      <c r="T56" s="2456"/>
      <c r="U56" s="189"/>
      <c r="V56" s="2456"/>
      <c r="W56" s="189"/>
      <c r="X56" s="2456"/>
      <c r="Y56" s="189"/>
      <c r="Z56" s="2456"/>
      <c r="AA56" s="189"/>
      <c r="AB56" s="2456"/>
      <c r="AC56" s="189"/>
      <c r="AD56" s="2456"/>
      <c r="AE56" s="189"/>
      <c r="AF56" s="2456"/>
      <c r="AG56" s="189"/>
      <c r="AH56" s="2456"/>
      <c r="AI56" s="189"/>
      <c r="AJ56" s="2456"/>
      <c r="AK56" s="189"/>
      <c r="AL56" s="3281"/>
      <c r="AM56" s="190"/>
      <c r="AN56" s="1199"/>
      <c r="AO56" s="2655"/>
      <c r="AP56" s="1129"/>
      <c r="AQ56" s="1142"/>
      <c r="AR56" s="1290"/>
      <c r="AS56" s="3274"/>
      <c r="AT56" s="3711"/>
      <c r="AU56" s="3996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>
      <c r="A57" s="8356" t="s">
        <v>2126</v>
      </c>
      <c r="B57" s="3262" t="s">
        <v>64</v>
      </c>
      <c r="C57" s="3085">
        <f t="shared" si="0"/>
        <v>0</v>
      </c>
      <c r="D57" s="3167">
        <f>SUM(J57+L57+N57+P57+R57+T57+V57+X57+Z57+AB57+AD57+AF57+AH57+AJ57+AL57)</f>
        <v>0</v>
      </c>
      <c r="E57" s="3263">
        <f>SUM(K57+M57+O57+Q57+S57+U57+W57+Y57+AA57+AC57+AE57+AG57+AI57+AK57+AM57)</f>
        <v>0</v>
      </c>
      <c r="F57" s="3145"/>
      <c r="G57" s="3278"/>
      <c r="H57" s="3145"/>
      <c r="I57" s="3278"/>
      <c r="J57" s="3114"/>
      <c r="K57" s="3117"/>
      <c r="L57" s="3114"/>
      <c r="M57" s="3117"/>
      <c r="N57" s="3114"/>
      <c r="O57" s="3117"/>
      <c r="P57" s="3114"/>
      <c r="Q57" s="3117"/>
      <c r="R57" s="3114"/>
      <c r="S57" s="3117"/>
      <c r="T57" s="3114"/>
      <c r="U57" s="3117"/>
      <c r="V57" s="3114"/>
      <c r="W57" s="3117"/>
      <c r="X57" s="3114"/>
      <c r="Y57" s="3117"/>
      <c r="Z57" s="3114"/>
      <c r="AA57" s="3117"/>
      <c r="AB57" s="3114"/>
      <c r="AC57" s="3117"/>
      <c r="AD57" s="3114"/>
      <c r="AE57" s="3117"/>
      <c r="AF57" s="3114"/>
      <c r="AG57" s="3117"/>
      <c r="AH57" s="3114"/>
      <c r="AI57" s="3117"/>
      <c r="AJ57" s="3114"/>
      <c r="AK57" s="3117"/>
      <c r="AL57" s="3265"/>
      <c r="AM57" s="3266"/>
      <c r="AN57" s="2678"/>
      <c r="AO57" s="3268"/>
      <c r="AP57" s="3264"/>
      <c r="AQ57" s="5422"/>
      <c r="AR57" s="5424"/>
      <c r="AS57" s="3265"/>
      <c r="AT57" s="5422"/>
      <c r="AU57" s="5424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01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>
      <c r="A58" s="7758"/>
      <c r="B58" s="3270" t="s">
        <v>98</v>
      </c>
      <c r="C58" s="3094">
        <f t="shared" si="0"/>
        <v>0</v>
      </c>
      <c r="D58" s="3170">
        <f t="shared" ref="D58:E62" si="32">SUM(J58+L58+N58+P58+R58+T58+V58+X58+Z58+AB58+AD58+AF58+AH58+AJ58+AL58)</f>
        <v>0</v>
      </c>
      <c r="E58" s="3271">
        <f>SUM(K58+M58+O58+Q58+S58+U58+W58+Y58+AA58+AC58+AE58+AG58+AI58+AK58+AM58)</f>
        <v>0</v>
      </c>
      <c r="F58" s="1450"/>
      <c r="G58" s="3279"/>
      <c r="H58" s="1450"/>
      <c r="I58" s="3279"/>
      <c r="J58" s="3099"/>
      <c r="K58" s="3092"/>
      <c r="L58" s="3099"/>
      <c r="M58" s="3092"/>
      <c r="N58" s="3099"/>
      <c r="O58" s="3092"/>
      <c r="P58" s="3099"/>
      <c r="Q58" s="3092"/>
      <c r="R58" s="3099"/>
      <c r="S58" s="3092"/>
      <c r="T58" s="3099"/>
      <c r="U58" s="3092"/>
      <c r="V58" s="3099"/>
      <c r="W58" s="3092"/>
      <c r="X58" s="3099"/>
      <c r="Y58" s="3092"/>
      <c r="Z58" s="3099"/>
      <c r="AA58" s="3092"/>
      <c r="AB58" s="3099"/>
      <c r="AC58" s="3092"/>
      <c r="AD58" s="3099"/>
      <c r="AE58" s="3092"/>
      <c r="AF58" s="3099"/>
      <c r="AG58" s="3092"/>
      <c r="AH58" s="3099"/>
      <c r="AI58" s="3092"/>
      <c r="AJ58" s="3099"/>
      <c r="AK58" s="3092"/>
      <c r="AL58" s="3272"/>
      <c r="AM58" s="871"/>
      <c r="AN58" s="3273"/>
      <c r="AO58" s="3091"/>
      <c r="AP58" s="1116"/>
      <c r="AQ58" s="3711"/>
      <c r="AR58" s="3996"/>
      <c r="AS58" s="3272"/>
      <c r="AT58" s="3711"/>
      <c r="AU58" s="3996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01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>
      <c r="A59" s="7758"/>
      <c r="B59" s="3270" t="s">
        <v>65</v>
      </c>
      <c r="C59" s="3094">
        <f t="shared" si="0"/>
        <v>0</v>
      </c>
      <c r="D59" s="3170">
        <f>SUM(J59+L59+N59+P59+R59+T59+V59+X59+Z59+AB59+AD59+AF59+AH59+AJ59+AL59)</f>
        <v>0</v>
      </c>
      <c r="E59" s="3271">
        <f>SUM(K59+M59+O59+Q59+S59+U59+W59+Y59+AA59+AC59+AE59+AG59+AI59+AK59+AM59)</f>
        <v>0</v>
      </c>
      <c r="F59" s="1450"/>
      <c r="G59" s="3279"/>
      <c r="H59" s="1450"/>
      <c r="I59" s="3279"/>
      <c r="J59" s="3099"/>
      <c r="K59" s="3092"/>
      <c r="L59" s="3099"/>
      <c r="M59" s="3092"/>
      <c r="N59" s="3099"/>
      <c r="O59" s="3092"/>
      <c r="P59" s="3099"/>
      <c r="Q59" s="3092"/>
      <c r="R59" s="3099"/>
      <c r="S59" s="3092"/>
      <c r="T59" s="3099"/>
      <c r="U59" s="3092"/>
      <c r="V59" s="3099"/>
      <c r="W59" s="3092"/>
      <c r="X59" s="3099"/>
      <c r="Y59" s="3092"/>
      <c r="Z59" s="3099"/>
      <c r="AA59" s="3092"/>
      <c r="AB59" s="3099"/>
      <c r="AC59" s="3092"/>
      <c r="AD59" s="3099"/>
      <c r="AE59" s="3092"/>
      <c r="AF59" s="3099"/>
      <c r="AG59" s="3092"/>
      <c r="AH59" s="3099"/>
      <c r="AI59" s="3092"/>
      <c r="AJ59" s="3099"/>
      <c r="AK59" s="3092"/>
      <c r="AL59" s="3272"/>
      <c r="AM59" s="871"/>
      <c r="AN59" s="3273"/>
      <c r="AO59" s="3091"/>
      <c r="AP59" s="1116"/>
      <c r="AQ59" s="3711"/>
      <c r="AR59" s="3996"/>
      <c r="AS59" s="3272"/>
      <c r="AT59" s="3711"/>
      <c r="AU59" s="3996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01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>
      <c r="A60" s="7758"/>
      <c r="B60" s="3270" t="s">
        <v>1049</v>
      </c>
      <c r="C60" s="3094">
        <f t="shared" si="0"/>
        <v>0</v>
      </c>
      <c r="D60" s="3170">
        <f t="shared" si="32"/>
        <v>0</v>
      </c>
      <c r="E60" s="3271">
        <f t="shared" si="32"/>
        <v>0</v>
      </c>
      <c r="F60" s="1450"/>
      <c r="G60" s="3279"/>
      <c r="H60" s="1450"/>
      <c r="I60" s="3279"/>
      <c r="J60" s="3099"/>
      <c r="K60" s="3092"/>
      <c r="L60" s="3099"/>
      <c r="M60" s="3092"/>
      <c r="N60" s="3099"/>
      <c r="O60" s="3092"/>
      <c r="P60" s="3099"/>
      <c r="Q60" s="3092"/>
      <c r="R60" s="3099"/>
      <c r="S60" s="3092"/>
      <c r="T60" s="3099"/>
      <c r="U60" s="3092"/>
      <c r="V60" s="3099"/>
      <c r="W60" s="3092"/>
      <c r="X60" s="3099"/>
      <c r="Y60" s="3092"/>
      <c r="Z60" s="3099"/>
      <c r="AA60" s="3092"/>
      <c r="AB60" s="3099"/>
      <c r="AC60" s="3092"/>
      <c r="AD60" s="3099"/>
      <c r="AE60" s="3092"/>
      <c r="AF60" s="3099"/>
      <c r="AG60" s="3092"/>
      <c r="AH60" s="3099"/>
      <c r="AI60" s="3092"/>
      <c r="AJ60" s="3099"/>
      <c r="AK60" s="3092"/>
      <c r="AL60" s="3272"/>
      <c r="AM60" s="871"/>
      <c r="AN60" s="3273"/>
      <c r="AO60" s="3091"/>
      <c r="AP60" s="1116"/>
      <c r="AQ60" s="3711"/>
      <c r="AR60" s="3996"/>
      <c r="AS60" s="3272"/>
      <c r="AT60" s="3711"/>
      <c r="AU60" s="3996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01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>
      <c r="A61" s="7758"/>
      <c r="B61" s="3169" t="s">
        <v>2121</v>
      </c>
      <c r="C61" s="633">
        <f t="shared" si="0"/>
        <v>0</v>
      </c>
      <c r="D61" s="3170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0"/>
      <c r="G61" s="3279"/>
      <c r="H61" s="1450"/>
      <c r="I61" s="3279"/>
      <c r="J61" s="1189"/>
      <c r="K61" s="1190"/>
      <c r="L61" s="1189"/>
      <c r="M61" s="1190"/>
      <c r="N61" s="1189"/>
      <c r="O61" s="1190"/>
      <c r="P61" s="1189"/>
      <c r="Q61" s="1190"/>
      <c r="R61" s="1189"/>
      <c r="S61" s="1190"/>
      <c r="T61" s="1189"/>
      <c r="U61" s="1190"/>
      <c r="V61" s="1189"/>
      <c r="W61" s="1190"/>
      <c r="X61" s="1189"/>
      <c r="Y61" s="1190"/>
      <c r="Z61" s="1189"/>
      <c r="AA61" s="1190"/>
      <c r="AB61" s="1189"/>
      <c r="AC61" s="1190"/>
      <c r="AD61" s="1189"/>
      <c r="AE61" s="1190"/>
      <c r="AF61" s="1189"/>
      <c r="AG61" s="1190"/>
      <c r="AH61" s="1189"/>
      <c r="AI61" s="1190"/>
      <c r="AJ61" s="1189"/>
      <c r="AK61" s="1190"/>
      <c r="AL61" s="1292"/>
      <c r="AM61" s="1405"/>
      <c r="AN61" s="3273"/>
      <c r="AO61" s="1191"/>
      <c r="AP61" s="1139"/>
      <c r="AQ61" s="1292"/>
      <c r="AR61" s="1409"/>
      <c r="AS61" s="1292"/>
      <c r="AT61" s="1292"/>
      <c r="AU61" s="1409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01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>
      <c r="A62" s="8357"/>
      <c r="B62" s="1178" t="s">
        <v>2120</v>
      </c>
      <c r="C62" s="1167">
        <f t="shared" si="0"/>
        <v>0</v>
      </c>
      <c r="D62" s="1168">
        <f t="shared" si="32"/>
        <v>0</v>
      </c>
      <c r="E62" s="3276">
        <f t="shared" si="32"/>
        <v>0</v>
      </c>
      <c r="F62" s="1145"/>
      <c r="G62" s="1458"/>
      <c r="H62" s="1145"/>
      <c r="I62" s="1458"/>
      <c r="J62" s="1128"/>
      <c r="K62" s="1130"/>
      <c r="L62" s="1128"/>
      <c r="M62" s="1130"/>
      <c r="N62" s="1128"/>
      <c r="O62" s="1130"/>
      <c r="P62" s="1128"/>
      <c r="Q62" s="1130"/>
      <c r="R62" s="1128"/>
      <c r="S62" s="1130"/>
      <c r="T62" s="1128"/>
      <c r="U62" s="1130"/>
      <c r="V62" s="1128"/>
      <c r="W62" s="1130"/>
      <c r="X62" s="1128"/>
      <c r="Y62" s="1130"/>
      <c r="Z62" s="1128"/>
      <c r="AA62" s="1130"/>
      <c r="AB62" s="1128"/>
      <c r="AC62" s="1130"/>
      <c r="AD62" s="1128"/>
      <c r="AE62" s="1130"/>
      <c r="AF62" s="1128"/>
      <c r="AG62" s="1130"/>
      <c r="AH62" s="1128"/>
      <c r="AI62" s="1130"/>
      <c r="AJ62" s="1128"/>
      <c r="AK62" s="1130"/>
      <c r="AL62" s="1142"/>
      <c r="AM62" s="1134"/>
      <c r="AN62" s="1199"/>
      <c r="AO62" s="1131"/>
      <c r="AP62" s="1129"/>
      <c r="AQ62" s="1142"/>
      <c r="AR62" s="1290"/>
      <c r="AS62" s="1142"/>
      <c r="AT62" s="1142"/>
      <c r="AU62" s="1290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01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>
      <c r="A63" s="8356" t="s">
        <v>2127</v>
      </c>
      <c r="B63" s="3262" t="s">
        <v>64</v>
      </c>
      <c r="C63" s="3085">
        <f t="shared" si="0"/>
        <v>0</v>
      </c>
      <c r="D63" s="3167">
        <f t="shared" ref="D63:E66" si="36">SUM(J63+L63+N63+P63+R63+T63+V63+X63+Z63+AB63)</f>
        <v>0</v>
      </c>
      <c r="E63" s="3263">
        <f t="shared" si="36"/>
        <v>0</v>
      </c>
      <c r="F63" s="3145"/>
      <c r="G63" s="3278"/>
      <c r="H63" s="3145"/>
      <c r="I63" s="3278"/>
      <c r="J63" s="3114"/>
      <c r="K63" s="3117"/>
      <c r="L63" s="3114"/>
      <c r="M63" s="3117"/>
      <c r="N63" s="3114"/>
      <c r="O63" s="3117"/>
      <c r="P63" s="3114"/>
      <c r="Q63" s="3117"/>
      <c r="R63" s="3114"/>
      <c r="S63" s="3117"/>
      <c r="T63" s="3114"/>
      <c r="U63" s="3117"/>
      <c r="V63" s="3114"/>
      <c r="W63" s="3117"/>
      <c r="X63" s="3114"/>
      <c r="Y63" s="3117"/>
      <c r="Z63" s="3114"/>
      <c r="AA63" s="3117"/>
      <c r="AB63" s="3099"/>
      <c r="AC63" s="3092"/>
      <c r="AD63" s="3100"/>
      <c r="AE63" s="3104"/>
      <c r="AF63" s="3134"/>
      <c r="AG63" s="2565"/>
      <c r="AH63" s="3134"/>
      <c r="AI63" s="2565"/>
      <c r="AJ63" s="3134"/>
      <c r="AK63" s="2565"/>
      <c r="AL63" s="3284"/>
      <c r="AM63" s="1453"/>
      <c r="AN63" s="2678"/>
      <c r="AO63" s="3149"/>
      <c r="AP63" s="3121"/>
      <c r="AQ63" s="3696"/>
      <c r="AR63" s="5274"/>
      <c r="AS63" s="3285"/>
      <c r="AT63" s="3696"/>
      <c r="AU63" s="5274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01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>
      <c r="A64" s="7758"/>
      <c r="B64" s="3270" t="s">
        <v>65</v>
      </c>
      <c r="C64" s="3094">
        <f t="shared" si="0"/>
        <v>0</v>
      </c>
      <c r="D64" s="3170">
        <f t="shared" si="36"/>
        <v>0</v>
      </c>
      <c r="E64" s="3271">
        <f t="shared" si="36"/>
        <v>0</v>
      </c>
      <c r="F64" s="1450"/>
      <c r="G64" s="3279"/>
      <c r="H64" s="1450"/>
      <c r="I64" s="3279"/>
      <c r="J64" s="3099"/>
      <c r="K64" s="3092"/>
      <c r="L64" s="3099"/>
      <c r="M64" s="3092"/>
      <c r="N64" s="3099"/>
      <c r="O64" s="3092"/>
      <c r="P64" s="3099"/>
      <c r="Q64" s="3092"/>
      <c r="R64" s="3099"/>
      <c r="S64" s="3092"/>
      <c r="T64" s="3099"/>
      <c r="U64" s="3092"/>
      <c r="V64" s="3099"/>
      <c r="W64" s="3092"/>
      <c r="X64" s="3099"/>
      <c r="Y64" s="3092"/>
      <c r="Z64" s="3099"/>
      <c r="AA64" s="3092"/>
      <c r="AB64" s="3099"/>
      <c r="AC64" s="3092"/>
      <c r="AD64" s="3100"/>
      <c r="AE64" s="3104"/>
      <c r="AF64" s="3095"/>
      <c r="AG64" s="3097"/>
      <c r="AH64" s="3095"/>
      <c r="AI64" s="3097"/>
      <c r="AJ64" s="3095"/>
      <c r="AK64" s="3097"/>
      <c r="AL64" s="3286"/>
      <c r="AM64" s="875"/>
      <c r="AN64" s="3273"/>
      <c r="AO64" s="3091"/>
      <c r="AP64" s="1116"/>
      <c r="AQ64" s="3711"/>
      <c r="AR64" s="3996"/>
      <c r="AS64" s="3272"/>
      <c r="AT64" s="3711"/>
      <c r="AU64" s="3996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01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>
      <c r="A65" s="7758"/>
      <c r="B65" s="19" t="s">
        <v>2121</v>
      </c>
      <c r="C65" s="3094">
        <f t="shared" si="0"/>
        <v>0</v>
      </c>
      <c r="D65" s="3170">
        <f t="shared" si="36"/>
        <v>0</v>
      </c>
      <c r="E65" s="400">
        <f t="shared" si="36"/>
        <v>0</v>
      </c>
      <c r="F65" s="1450"/>
      <c r="G65" s="3279"/>
      <c r="H65" s="1450"/>
      <c r="I65" s="3279"/>
      <c r="J65" s="1189"/>
      <c r="K65" s="1190"/>
      <c r="L65" s="1189"/>
      <c r="M65" s="1190"/>
      <c r="N65" s="1189"/>
      <c r="O65" s="1190"/>
      <c r="P65" s="1189"/>
      <c r="Q65" s="1190"/>
      <c r="R65" s="1189"/>
      <c r="S65" s="1190"/>
      <c r="T65" s="1189"/>
      <c r="U65" s="1190"/>
      <c r="V65" s="1189"/>
      <c r="W65" s="1190"/>
      <c r="X65" s="1189"/>
      <c r="Y65" s="1190"/>
      <c r="Z65" s="1189"/>
      <c r="AA65" s="1190"/>
      <c r="AB65" s="3099"/>
      <c r="AC65" s="3092"/>
      <c r="AD65" s="3100"/>
      <c r="AE65" s="3104"/>
      <c r="AF65" s="1450"/>
      <c r="AG65" s="3287"/>
      <c r="AH65" s="1450"/>
      <c r="AI65" s="3287"/>
      <c r="AJ65" s="1450"/>
      <c r="AK65" s="3287"/>
      <c r="AL65" s="3288"/>
      <c r="AM65" s="1452"/>
      <c r="AN65" s="3273"/>
      <c r="AO65" s="1191"/>
      <c r="AP65" s="1139"/>
      <c r="AQ65" s="1292"/>
      <c r="AR65" s="1409"/>
      <c r="AS65" s="1292"/>
      <c r="AT65" s="1292"/>
      <c r="AU65" s="1409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01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>
      <c r="A66" s="8357"/>
      <c r="B66" s="1178" t="s">
        <v>2120</v>
      </c>
      <c r="C66" s="1167">
        <f t="shared" si="0"/>
        <v>0</v>
      </c>
      <c r="D66" s="1168">
        <f t="shared" si="36"/>
        <v>0</v>
      </c>
      <c r="E66" s="3276">
        <f t="shared" si="36"/>
        <v>0</v>
      </c>
      <c r="F66" s="1145"/>
      <c r="G66" s="1458"/>
      <c r="H66" s="1145"/>
      <c r="I66" s="1458"/>
      <c r="J66" s="1128"/>
      <c r="K66" s="1130"/>
      <c r="L66" s="1128"/>
      <c r="M66" s="1130"/>
      <c r="N66" s="1128"/>
      <c r="O66" s="1130"/>
      <c r="P66" s="1128"/>
      <c r="Q66" s="1130"/>
      <c r="R66" s="1128"/>
      <c r="S66" s="1130"/>
      <c r="T66" s="1128"/>
      <c r="U66" s="1130"/>
      <c r="V66" s="1128"/>
      <c r="W66" s="1130"/>
      <c r="X66" s="1128"/>
      <c r="Y66" s="1130"/>
      <c r="Z66" s="1128"/>
      <c r="AA66" s="1130"/>
      <c r="AB66" s="3099"/>
      <c r="AC66" s="3092"/>
      <c r="AD66" s="3100"/>
      <c r="AE66" s="3104"/>
      <c r="AF66" s="1145"/>
      <c r="AG66" s="1146"/>
      <c r="AH66" s="1145"/>
      <c r="AI66" s="1146"/>
      <c r="AJ66" s="1145"/>
      <c r="AK66" s="1146"/>
      <c r="AL66" s="1459"/>
      <c r="AM66" s="1448"/>
      <c r="AN66" s="1199"/>
      <c r="AO66" s="1131"/>
      <c r="AP66" s="1129"/>
      <c r="AQ66" s="1142"/>
      <c r="AR66" s="1290"/>
      <c r="AS66" s="1142"/>
      <c r="AT66" s="1142"/>
      <c r="AU66" s="1290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01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>
      <c r="A67" s="8356" t="s">
        <v>2128</v>
      </c>
      <c r="B67" s="3262" t="s">
        <v>64</v>
      </c>
      <c r="C67" s="3085">
        <f t="shared" si="0"/>
        <v>0</v>
      </c>
      <c r="D67" s="3167">
        <f>SUM(J67+L67+N67+P67+R67+T67+V67+X67+Z67+AB67+AD67+AF67+AH67+AJ67+AL67)</f>
        <v>0</v>
      </c>
      <c r="E67" s="3263">
        <f>SUM(K67+M67+O67+Q67+S67+U67+W67+Y67+AA67+AC67+AE67+AG67+AI67+AK67+AM67)</f>
        <v>0</v>
      </c>
      <c r="F67" s="3145"/>
      <c r="G67" s="3278"/>
      <c r="H67" s="3145"/>
      <c r="I67" s="3278"/>
      <c r="J67" s="3114"/>
      <c r="K67" s="3117"/>
      <c r="L67" s="3114"/>
      <c r="M67" s="3117"/>
      <c r="N67" s="3114"/>
      <c r="O67" s="3117"/>
      <c r="P67" s="3114"/>
      <c r="Q67" s="3117"/>
      <c r="R67" s="3114"/>
      <c r="S67" s="3117"/>
      <c r="T67" s="3114"/>
      <c r="U67" s="3117"/>
      <c r="V67" s="3114"/>
      <c r="W67" s="3117"/>
      <c r="X67" s="3114"/>
      <c r="Y67" s="3117"/>
      <c r="Z67" s="3114"/>
      <c r="AA67" s="3117"/>
      <c r="AB67" s="3114"/>
      <c r="AC67" s="3117"/>
      <c r="AD67" s="3114"/>
      <c r="AE67" s="3117"/>
      <c r="AF67" s="3114"/>
      <c r="AG67" s="3117"/>
      <c r="AH67" s="3114"/>
      <c r="AI67" s="3117"/>
      <c r="AJ67" s="3114"/>
      <c r="AK67" s="3117"/>
      <c r="AL67" s="3265"/>
      <c r="AM67" s="3266"/>
      <c r="AN67" s="2678"/>
      <c r="AO67" s="3149"/>
      <c r="AP67" s="3121"/>
      <c r="AQ67" s="3696"/>
      <c r="AR67" s="5274"/>
      <c r="AS67" s="3285"/>
      <c r="AT67" s="3696"/>
      <c r="AU67" s="5274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01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>
      <c r="A68" s="7758"/>
      <c r="B68" s="3270" t="s">
        <v>1453</v>
      </c>
      <c r="C68" s="3094">
        <f t="shared" si="0"/>
        <v>0</v>
      </c>
      <c r="D68" s="3170">
        <f t="shared" ref="D68:E73" si="37">SUM(J68+L68+N68+P68+R68+T68+V68+X68+Z68+AB68+AD68+AF68+AH68+AJ68+AL68)</f>
        <v>0</v>
      </c>
      <c r="E68" s="3271">
        <f t="shared" si="37"/>
        <v>0</v>
      </c>
      <c r="F68" s="1450"/>
      <c r="G68" s="3279"/>
      <c r="H68" s="1450"/>
      <c r="I68" s="3279"/>
      <c r="J68" s="3099"/>
      <c r="K68" s="3092"/>
      <c r="L68" s="3099"/>
      <c r="M68" s="3092"/>
      <c r="N68" s="3099"/>
      <c r="O68" s="3092"/>
      <c r="P68" s="3099"/>
      <c r="Q68" s="3092"/>
      <c r="R68" s="3099"/>
      <c r="S68" s="3092"/>
      <c r="T68" s="3099"/>
      <c r="U68" s="3092"/>
      <c r="V68" s="3099"/>
      <c r="W68" s="3092"/>
      <c r="X68" s="3099"/>
      <c r="Y68" s="3092"/>
      <c r="Z68" s="3099"/>
      <c r="AA68" s="3092"/>
      <c r="AB68" s="3099"/>
      <c r="AC68" s="3092"/>
      <c r="AD68" s="3099"/>
      <c r="AE68" s="3092"/>
      <c r="AF68" s="3099"/>
      <c r="AG68" s="3092"/>
      <c r="AH68" s="3099"/>
      <c r="AI68" s="3092"/>
      <c r="AJ68" s="3099"/>
      <c r="AK68" s="3092"/>
      <c r="AL68" s="3272"/>
      <c r="AM68" s="871"/>
      <c r="AN68" s="3273"/>
      <c r="AO68" s="248"/>
      <c r="AP68" s="3116"/>
      <c r="AQ68" s="5423"/>
      <c r="AR68" s="695"/>
      <c r="AS68" s="401"/>
      <c r="AT68" s="5423"/>
      <c r="AU68" s="695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01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>
      <c r="A69" s="7758"/>
      <c r="B69" s="3270" t="s">
        <v>65</v>
      </c>
      <c r="C69" s="3094">
        <f t="shared" si="0"/>
        <v>0</v>
      </c>
      <c r="D69" s="3170">
        <f t="shared" si="37"/>
        <v>0</v>
      </c>
      <c r="E69" s="3271">
        <f t="shared" si="37"/>
        <v>0</v>
      </c>
      <c r="F69" s="1450"/>
      <c r="G69" s="3279"/>
      <c r="H69" s="1450"/>
      <c r="I69" s="3279"/>
      <c r="J69" s="3099"/>
      <c r="K69" s="3092"/>
      <c r="L69" s="3099"/>
      <c r="M69" s="3092"/>
      <c r="N69" s="3099"/>
      <c r="O69" s="3092"/>
      <c r="P69" s="3099"/>
      <c r="Q69" s="3092"/>
      <c r="R69" s="3099"/>
      <c r="S69" s="3092"/>
      <c r="T69" s="3099"/>
      <c r="U69" s="3092"/>
      <c r="V69" s="3099"/>
      <c r="W69" s="3092"/>
      <c r="X69" s="3099"/>
      <c r="Y69" s="3092"/>
      <c r="Z69" s="3099"/>
      <c r="AA69" s="3092"/>
      <c r="AB69" s="3099"/>
      <c r="AC69" s="3092"/>
      <c r="AD69" s="3099"/>
      <c r="AE69" s="3092"/>
      <c r="AF69" s="3099"/>
      <c r="AG69" s="3092"/>
      <c r="AH69" s="3099"/>
      <c r="AI69" s="3092"/>
      <c r="AJ69" s="3099"/>
      <c r="AK69" s="3092"/>
      <c r="AL69" s="3272"/>
      <c r="AM69" s="871"/>
      <c r="AN69" s="3273"/>
      <c r="AO69" s="3091"/>
      <c r="AP69" s="1116"/>
      <c r="AQ69" s="3711"/>
      <c r="AR69" s="3996"/>
      <c r="AS69" s="3272"/>
      <c r="AT69" s="3711"/>
      <c r="AU69" s="3996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01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>
      <c r="A70" s="7758"/>
      <c r="B70" s="3270" t="s">
        <v>2123</v>
      </c>
      <c r="C70" s="3094">
        <f t="shared" si="0"/>
        <v>0</v>
      </c>
      <c r="D70" s="3170">
        <f t="shared" si="37"/>
        <v>0</v>
      </c>
      <c r="E70" s="3271">
        <f t="shared" si="37"/>
        <v>0</v>
      </c>
      <c r="F70" s="1450"/>
      <c r="G70" s="3279"/>
      <c r="H70" s="1450"/>
      <c r="I70" s="3279"/>
      <c r="J70" s="3099"/>
      <c r="K70" s="3092"/>
      <c r="L70" s="3099"/>
      <c r="M70" s="3092"/>
      <c r="N70" s="3099"/>
      <c r="O70" s="3092"/>
      <c r="P70" s="3099"/>
      <c r="Q70" s="3092"/>
      <c r="R70" s="3099"/>
      <c r="S70" s="3092"/>
      <c r="T70" s="3099"/>
      <c r="U70" s="3092"/>
      <c r="V70" s="3099"/>
      <c r="W70" s="3092"/>
      <c r="X70" s="3099"/>
      <c r="Y70" s="3092"/>
      <c r="Z70" s="3099"/>
      <c r="AA70" s="3092"/>
      <c r="AB70" s="3099"/>
      <c r="AC70" s="3092"/>
      <c r="AD70" s="3099"/>
      <c r="AE70" s="3092"/>
      <c r="AF70" s="3099"/>
      <c r="AG70" s="3092"/>
      <c r="AH70" s="3099"/>
      <c r="AI70" s="3092"/>
      <c r="AJ70" s="3099"/>
      <c r="AK70" s="3092"/>
      <c r="AL70" s="3272"/>
      <c r="AM70" s="871"/>
      <c r="AN70" s="3273"/>
      <c r="AO70" s="3091"/>
      <c r="AP70" s="1116"/>
      <c r="AQ70" s="3711"/>
      <c r="AR70" s="3996"/>
      <c r="AS70" s="3272"/>
      <c r="AT70" s="3711"/>
      <c r="AU70" s="3996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01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>
      <c r="A71" s="7758"/>
      <c r="B71" s="3270" t="s">
        <v>2129</v>
      </c>
      <c r="C71" s="3094">
        <f t="shared" si="0"/>
        <v>0</v>
      </c>
      <c r="D71" s="3170">
        <f t="shared" si="37"/>
        <v>0</v>
      </c>
      <c r="E71" s="3271">
        <f t="shared" si="37"/>
        <v>0</v>
      </c>
      <c r="F71" s="1450"/>
      <c r="G71" s="3279"/>
      <c r="H71" s="1450"/>
      <c r="I71" s="3279"/>
      <c r="J71" s="3099"/>
      <c r="K71" s="3092"/>
      <c r="L71" s="3099"/>
      <c r="M71" s="3092"/>
      <c r="N71" s="3099"/>
      <c r="O71" s="3092"/>
      <c r="P71" s="3099"/>
      <c r="Q71" s="3092"/>
      <c r="R71" s="3099"/>
      <c r="S71" s="3092"/>
      <c r="T71" s="3099"/>
      <c r="U71" s="3092"/>
      <c r="V71" s="3099"/>
      <c r="W71" s="3092"/>
      <c r="X71" s="3099"/>
      <c r="Y71" s="3092"/>
      <c r="Z71" s="3099"/>
      <c r="AA71" s="3092"/>
      <c r="AB71" s="3099"/>
      <c r="AC71" s="3092"/>
      <c r="AD71" s="3099"/>
      <c r="AE71" s="3092"/>
      <c r="AF71" s="3099"/>
      <c r="AG71" s="3092"/>
      <c r="AH71" s="3099"/>
      <c r="AI71" s="3092"/>
      <c r="AJ71" s="3099"/>
      <c r="AK71" s="3092"/>
      <c r="AL71" s="3272"/>
      <c r="AM71" s="871"/>
      <c r="AN71" s="3273"/>
      <c r="AO71" s="3091"/>
      <c r="AP71" s="1116"/>
      <c r="AQ71" s="3711"/>
      <c r="AR71" s="3996"/>
      <c r="AS71" s="3272"/>
      <c r="AT71" s="3711"/>
      <c r="AU71" s="3996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01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>
      <c r="A72" s="7758"/>
      <c r="B72" s="3169" t="s">
        <v>2121</v>
      </c>
      <c r="C72" s="633">
        <f t="shared" si="0"/>
        <v>0</v>
      </c>
      <c r="D72" s="3170">
        <f t="shared" si="37"/>
        <v>0</v>
      </c>
      <c r="E72" s="400">
        <f t="shared" si="37"/>
        <v>0</v>
      </c>
      <c r="F72" s="1450"/>
      <c r="G72" s="3279"/>
      <c r="H72" s="1450"/>
      <c r="I72" s="3279"/>
      <c r="J72" s="1189"/>
      <c r="K72" s="1190"/>
      <c r="L72" s="1189"/>
      <c r="M72" s="1190"/>
      <c r="N72" s="1189"/>
      <c r="O72" s="1190"/>
      <c r="P72" s="1189"/>
      <c r="Q72" s="1190"/>
      <c r="R72" s="1189"/>
      <c r="S72" s="1190"/>
      <c r="T72" s="1189"/>
      <c r="U72" s="1190"/>
      <c r="V72" s="1189"/>
      <c r="W72" s="1190"/>
      <c r="X72" s="1189"/>
      <c r="Y72" s="1190"/>
      <c r="Z72" s="1189"/>
      <c r="AA72" s="1190"/>
      <c r="AB72" s="1189"/>
      <c r="AC72" s="1190"/>
      <c r="AD72" s="1189"/>
      <c r="AE72" s="1190"/>
      <c r="AF72" s="1189"/>
      <c r="AG72" s="1190"/>
      <c r="AH72" s="1189"/>
      <c r="AI72" s="1190"/>
      <c r="AJ72" s="1189"/>
      <c r="AK72" s="1190"/>
      <c r="AL72" s="1292"/>
      <c r="AM72" s="1405"/>
      <c r="AN72" s="3273"/>
      <c r="AO72" s="1191"/>
      <c r="AP72" s="1139"/>
      <c r="AQ72" s="1292"/>
      <c r="AR72" s="1409"/>
      <c r="AS72" s="1292"/>
      <c r="AT72" s="1292"/>
      <c r="AU72" s="1409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01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>
      <c r="A73" s="8357"/>
      <c r="B73" s="1178" t="s">
        <v>2120</v>
      </c>
      <c r="C73" s="1167">
        <f t="shared" si="0"/>
        <v>0</v>
      </c>
      <c r="D73" s="1168">
        <f t="shared" si="37"/>
        <v>0</v>
      </c>
      <c r="E73" s="3276">
        <f t="shared" si="37"/>
        <v>0</v>
      </c>
      <c r="F73" s="1145"/>
      <c r="G73" s="1458"/>
      <c r="H73" s="1145"/>
      <c r="I73" s="1458"/>
      <c r="J73" s="1128"/>
      <c r="K73" s="1130"/>
      <c r="L73" s="1128"/>
      <c r="M73" s="1130"/>
      <c r="N73" s="1128"/>
      <c r="O73" s="1130"/>
      <c r="P73" s="1128"/>
      <c r="Q73" s="1130"/>
      <c r="R73" s="1128"/>
      <c r="S73" s="1130"/>
      <c r="T73" s="1128"/>
      <c r="U73" s="1130"/>
      <c r="V73" s="1128"/>
      <c r="W73" s="1130"/>
      <c r="X73" s="1128"/>
      <c r="Y73" s="1130"/>
      <c r="Z73" s="1128"/>
      <c r="AA73" s="1130"/>
      <c r="AB73" s="1128"/>
      <c r="AC73" s="1130"/>
      <c r="AD73" s="1128"/>
      <c r="AE73" s="1130"/>
      <c r="AF73" s="1128"/>
      <c r="AG73" s="1130"/>
      <c r="AH73" s="1128"/>
      <c r="AI73" s="1130"/>
      <c r="AJ73" s="1128"/>
      <c r="AK73" s="1130"/>
      <c r="AL73" s="1142"/>
      <c r="AM73" s="1134"/>
      <c r="AN73" s="1199"/>
      <c r="AO73" s="1131"/>
      <c r="AP73" s="1129"/>
      <c r="AQ73" s="1142"/>
      <c r="AR73" s="1290"/>
      <c r="AS73" s="1142"/>
      <c r="AT73" s="1142"/>
      <c r="AU73" s="1290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01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>
      <c r="A74" s="8356" t="s">
        <v>2130</v>
      </c>
      <c r="B74" s="3262" t="s">
        <v>2131</v>
      </c>
      <c r="C74" s="3085">
        <f>SUM(D74+E74)</f>
        <v>0</v>
      </c>
      <c r="D74" s="3289"/>
      <c r="E74" s="3263">
        <f>SUM(K74+M74+O74+Q74+S74+U74+W74+Y74+AA74+AC74)</f>
        <v>0</v>
      </c>
      <c r="F74" s="3145"/>
      <c r="G74" s="3278"/>
      <c r="H74" s="3145"/>
      <c r="I74" s="3278"/>
      <c r="J74" s="3145"/>
      <c r="K74" s="3117"/>
      <c r="L74" s="3145"/>
      <c r="M74" s="3117"/>
      <c r="N74" s="3145"/>
      <c r="O74" s="3117"/>
      <c r="P74" s="3145"/>
      <c r="Q74" s="3117"/>
      <c r="R74" s="3145"/>
      <c r="S74" s="3117"/>
      <c r="T74" s="3145"/>
      <c r="U74" s="3117"/>
      <c r="V74" s="3145"/>
      <c r="W74" s="3117"/>
      <c r="X74" s="3145"/>
      <c r="Y74" s="3117"/>
      <c r="Z74" s="3145"/>
      <c r="AA74" s="3117"/>
      <c r="AB74" s="3145"/>
      <c r="AC74" s="1190"/>
      <c r="AD74" s="3290"/>
      <c r="AE74" s="3291"/>
      <c r="AF74" s="3134"/>
      <c r="AG74" s="2565"/>
      <c r="AH74" s="3134"/>
      <c r="AI74" s="2565"/>
      <c r="AJ74" s="3134"/>
      <c r="AK74" s="2565"/>
      <c r="AL74" s="3284"/>
      <c r="AM74" s="1453"/>
      <c r="AN74" s="2678"/>
      <c r="AO74" s="3149"/>
      <c r="AP74" s="3121"/>
      <c r="AQ74" s="3696"/>
      <c r="AR74" s="5274"/>
      <c r="AS74" s="3285"/>
      <c r="AT74" s="3696"/>
      <c r="AU74" s="5274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01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>
      <c r="A75" s="7758"/>
      <c r="B75" s="3270" t="s">
        <v>2132</v>
      </c>
      <c r="C75" s="1181">
        <f t="shared" si="0"/>
        <v>0</v>
      </c>
      <c r="D75" s="1451"/>
      <c r="E75" s="400">
        <f>SUM(K75+M75+O75+Q75+S75+U75+W75+Y75+AA75+AC75)</f>
        <v>0</v>
      </c>
      <c r="F75" s="1450"/>
      <c r="G75" s="3279"/>
      <c r="H75" s="1450"/>
      <c r="I75" s="3279"/>
      <c r="J75" s="1450"/>
      <c r="K75" s="3092"/>
      <c r="L75" s="1450"/>
      <c r="M75" s="3092"/>
      <c r="N75" s="1450"/>
      <c r="O75" s="3092"/>
      <c r="P75" s="1450"/>
      <c r="Q75" s="3092"/>
      <c r="R75" s="1450"/>
      <c r="S75" s="3092"/>
      <c r="T75" s="1450"/>
      <c r="U75" s="3092"/>
      <c r="V75" s="1450"/>
      <c r="W75" s="3092"/>
      <c r="X75" s="1450"/>
      <c r="Y75" s="3092"/>
      <c r="Z75" s="1450"/>
      <c r="AA75" s="3092"/>
      <c r="AB75" s="1450"/>
      <c r="AC75" s="1190"/>
      <c r="AD75" s="3290"/>
      <c r="AE75" s="3291"/>
      <c r="AF75" s="3095"/>
      <c r="AG75" s="3097"/>
      <c r="AH75" s="3095"/>
      <c r="AI75" s="3097"/>
      <c r="AJ75" s="3095"/>
      <c r="AK75" s="3097"/>
      <c r="AL75" s="3286"/>
      <c r="AM75" s="875"/>
      <c r="AN75" s="3273"/>
      <c r="AO75" s="3091"/>
      <c r="AP75" s="1116"/>
      <c r="AQ75" s="3711"/>
      <c r="AR75" s="3996"/>
      <c r="AS75" s="3272"/>
      <c r="AT75" s="3711"/>
      <c r="AU75" s="3996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01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>
      <c r="A76" s="7758"/>
      <c r="B76" s="1408" t="s">
        <v>2133</v>
      </c>
      <c r="C76" s="1181">
        <f>SUM(D76+E76)</f>
        <v>0</v>
      </c>
      <c r="D76" s="3103"/>
      <c r="E76" s="400">
        <f>SUM(K76+M76+O76+Q76+S76+U76+W76+Y76+AA76+AC76)</f>
        <v>0</v>
      </c>
      <c r="F76" s="3095"/>
      <c r="G76" s="1125"/>
      <c r="H76" s="3095"/>
      <c r="I76" s="1125"/>
      <c r="J76" s="3095"/>
      <c r="K76" s="3092"/>
      <c r="L76" s="3095"/>
      <c r="M76" s="3092"/>
      <c r="N76" s="3095"/>
      <c r="O76" s="3092"/>
      <c r="P76" s="3095"/>
      <c r="Q76" s="3092"/>
      <c r="R76" s="3095"/>
      <c r="S76" s="3092"/>
      <c r="T76" s="3095"/>
      <c r="U76" s="3092"/>
      <c r="V76" s="3095"/>
      <c r="W76" s="3092"/>
      <c r="X76" s="3095"/>
      <c r="Y76" s="3092"/>
      <c r="Z76" s="3095"/>
      <c r="AA76" s="3092"/>
      <c r="AB76" s="3095"/>
      <c r="AC76" s="1190"/>
      <c r="AD76" s="3290"/>
      <c r="AE76" s="3291"/>
      <c r="AF76" s="3095"/>
      <c r="AG76" s="3097"/>
      <c r="AH76" s="3095"/>
      <c r="AI76" s="3097"/>
      <c r="AJ76" s="3095"/>
      <c r="AK76" s="3097"/>
      <c r="AL76" s="3286"/>
      <c r="AM76" s="875"/>
      <c r="AN76" s="3273"/>
      <c r="AO76" s="1191"/>
      <c r="AP76" s="1139"/>
      <c r="AQ76" s="1292"/>
      <c r="AR76" s="1409"/>
      <c r="AS76" s="1292"/>
      <c r="AT76" s="1292"/>
      <c r="AU76" s="1409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01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>
      <c r="A77" s="7758"/>
      <c r="B77" s="3169" t="s">
        <v>2134</v>
      </c>
      <c r="C77" s="3094">
        <f>SUM(D77+E77)</f>
        <v>0</v>
      </c>
      <c r="D77" s="1451"/>
      <c r="E77" s="400">
        <f>SUM(K77+M77+O77+Q77+S77+U77+W77+Y77+AA77+AC77)</f>
        <v>0</v>
      </c>
      <c r="F77" s="1450"/>
      <c r="G77" s="3279"/>
      <c r="H77" s="1450"/>
      <c r="I77" s="3279"/>
      <c r="J77" s="1450"/>
      <c r="K77" s="1190"/>
      <c r="L77" s="1450"/>
      <c r="M77" s="1190"/>
      <c r="N77" s="1450"/>
      <c r="O77" s="1190"/>
      <c r="P77" s="1450"/>
      <c r="Q77" s="1190"/>
      <c r="R77" s="1450"/>
      <c r="S77" s="1190"/>
      <c r="T77" s="1450"/>
      <c r="U77" s="1190"/>
      <c r="V77" s="1450"/>
      <c r="W77" s="1190"/>
      <c r="X77" s="1450"/>
      <c r="Y77" s="1190"/>
      <c r="Z77" s="1450"/>
      <c r="AA77" s="1190"/>
      <c r="AB77" s="1450"/>
      <c r="AC77" s="1190"/>
      <c r="AD77" s="3290"/>
      <c r="AE77" s="3291"/>
      <c r="AF77" s="3095"/>
      <c r="AG77" s="3097"/>
      <c r="AH77" s="3095"/>
      <c r="AI77" s="3097"/>
      <c r="AJ77" s="3095"/>
      <c r="AK77" s="3097"/>
      <c r="AL77" s="3286"/>
      <c r="AM77" s="875"/>
      <c r="AN77" s="3273"/>
      <c r="AO77" s="1191"/>
      <c r="AP77" s="1139"/>
      <c r="AQ77" s="1292"/>
      <c r="AR77" s="1409"/>
      <c r="AS77" s="1292"/>
      <c r="AT77" s="1292"/>
      <c r="AU77" s="1409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01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>
      <c r="A78" s="8357"/>
      <c r="B78" s="2660" t="s">
        <v>2121</v>
      </c>
      <c r="C78" s="2567">
        <f>SUM(D78+E78)</f>
        <v>0</v>
      </c>
      <c r="D78" s="1446"/>
      <c r="E78" s="3276">
        <f>SUM(K78+M78+O78+Q78+S78+U78+W78+Y78+AA78+AC78)</f>
        <v>0</v>
      </c>
      <c r="F78" s="1145"/>
      <c r="G78" s="1458"/>
      <c r="H78" s="1145"/>
      <c r="I78" s="1458"/>
      <c r="J78" s="1145"/>
      <c r="K78" s="1130"/>
      <c r="L78" s="1145"/>
      <c r="M78" s="1130"/>
      <c r="N78" s="1145"/>
      <c r="O78" s="1130"/>
      <c r="P78" s="1145"/>
      <c r="Q78" s="1130"/>
      <c r="R78" s="1145"/>
      <c r="S78" s="1130"/>
      <c r="T78" s="1145"/>
      <c r="U78" s="1130"/>
      <c r="V78" s="1145"/>
      <c r="W78" s="1130"/>
      <c r="X78" s="1145"/>
      <c r="Y78" s="1130"/>
      <c r="Z78" s="1145"/>
      <c r="AA78" s="1130"/>
      <c r="AB78" s="1145"/>
      <c r="AC78" s="1130"/>
      <c r="AD78" s="1454"/>
      <c r="AE78" s="3292"/>
      <c r="AF78" s="1145"/>
      <c r="AG78" s="1146"/>
      <c r="AH78" s="1145"/>
      <c r="AI78" s="1146"/>
      <c r="AJ78" s="1145"/>
      <c r="AK78" s="1146"/>
      <c r="AL78" s="1459"/>
      <c r="AM78" s="1448"/>
      <c r="AN78" s="1199"/>
      <c r="AO78" s="1131"/>
      <c r="AP78" s="1129"/>
      <c r="AQ78" s="1142"/>
      <c r="AR78" s="1290"/>
      <c r="AS78" s="1142"/>
      <c r="AT78" s="1142"/>
      <c r="AU78" s="1290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01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>
      <c r="A79" s="7758" t="s">
        <v>2135</v>
      </c>
      <c r="B79" s="3262" t="s">
        <v>64</v>
      </c>
      <c r="C79" s="3293">
        <f t="shared" ref="C79:C89" si="40">SUM(D79+E79)</f>
        <v>0</v>
      </c>
      <c r="D79" s="1988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26"/>
      <c r="G79" s="1177"/>
      <c r="H79" s="1926"/>
      <c r="I79" s="1177"/>
      <c r="J79" s="1926"/>
      <c r="K79" s="1177"/>
      <c r="L79" s="1926"/>
      <c r="M79" s="1177"/>
      <c r="N79" s="1926"/>
      <c r="O79" s="1177"/>
      <c r="P79" s="1926"/>
      <c r="Q79" s="1177"/>
      <c r="R79" s="1926"/>
      <c r="S79" s="1177"/>
      <c r="T79" s="1926"/>
      <c r="U79" s="1177"/>
      <c r="V79" s="1926"/>
      <c r="W79" s="1177"/>
      <c r="X79" s="1926"/>
      <c r="Y79" s="1177"/>
      <c r="Z79" s="1926"/>
      <c r="AA79" s="1177"/>
      <c r="AB79" s="1926"/>
      <c r="AC79" s="1177"/>
      <c r="AD79" s="1926"/>
      <c r="AE79" s="1177"/>
      <c r="AF79" s="1926"/>
      <c r="AG79" s="1177"/>
      <c r="AH79" s="1926"/>
      <c r="AI79" s="1177"/>
      <c r="AJ79" s="1926"/>
      <c r="AK79" s="1177"/>
      <c r="AL79" s="1926"/>
      <c r="AM79" s="1177"/>
      <c r="AN79" s="3273"/>
      <c r="AO79" s="1191"/>
      <c r="AP79" s="1139"/>
      <c r="AQ79" s="1292"/>
      <c r="AR79" s="1409"/>
      <c r="AS79" s="1292"/>
      <c r="AT79" s="1292"/>
      <c r="AU79" s="1409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01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>
      <c r="A80" s="7758"/>
      <c r="B80" s="3270" t="s">
        <v>98</v>
      </c>
      <c r="C80" s="3294">
        <f t="shared" si="40"/>
        <v>0</v>
      </c>
      <c r="D80" s="3295">
        <f t="shared" ref="D80:E89" si="41">+F80+H80+J80+L80+N80+P80+R80+T80+V80+X80+Z80+AB80+AD80+AF80+AH80+AJ80+AL80</f>
        <v>0</v>
      </c>
      <c r="E80" s="2691">
        <f t="shared" si="41"/>
        <v>0</v>
      </c>
      <c r="F80" s="3187"/>
      <c r="G80" s="1164"/>
      <c r="H80" s="3187"/>
      <c r="I80" s="1164"/>
      <c r="J80" s="3187"/>
      <c r="K80" s="1164"/>
      <c r="L80" s="3187"/>
      <c r="M80" s="1164"/>
      <c r="N80" s="3187"/>
      <c r="O80" s="1164"/>
      <c r="P80" s="3187"/>
      <c r="Q80" s="1164"/>
      <c r="R80" s="3187"/>
      <c r="S80" s="1164"/>
      <c r="T80" s="3187"/>
      <c r="U80" s="1164"/>
      <c r="V80" s="3187"/>
      <c r="W80" s="1164"/>
      <c r="X80" s="3187"/>
      <c r="Y80" s="1164"/>
      <c r="Z80" s="3187"/>
      <c r="AA80" s="1164"/>
      <c r="AB80" s="3187"/>
      <c r="AC80" s="1164"/>
      <c r="AD80" s="3187"/>
      <c r="AE80" s="1164"/>
      <c r="AF80" s="3187"/>
      <c r="AG80" s="1164"/>
      <c r="AH80" s="3187"/>
      <c r="AI80" s="1164"/>
      <c r="AJ80" s="3187"/>
      <c r="AK80" s="1164"/>
      <c r="AL80" s="3187"/>
      <c r="AM80" s="1164"/>
      <c r="AN80" s="3273"/>
      <c r="AO80" s="1191"/>
      <c r="AP80" s="1139"/>
      <c r="AQ80" s="1292"/>
      <c r="AR80" s="1409"/>
      <c r="AS80" s="1292"/>
      <c r="AT80" s="1292"/>
      <c r="AU80" s="1409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01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>
      <c r="A81" s="7758"/>
      <c r="B81" s="3270" t="s">
        <v>65</v>
      </c>
      <c r="C81" s="3294">
        <f t="shared" si="40"/>
        <v>0</v>
      </c>
      <c r="D81" s="3295">
        <f t="shared" si="41"/>
        <v>0</v>
      </c>
      <c r="E81" s="2691">
        <f t="shared" si="41"/>
        <v>0</v>
      </c>
      <c r="F81" s="3187"/>
      <c r="G81" s="1164"/>
      <c r="H81" s="3187"/>
      <c r="I81" s="1164"/>
      <c r="J81" s="3187"/>
      <c r="K81" s="1164"/>
      <c r="L81" s="3187"/>
      <c r="M81" s="1164"/>
      <c r="N81" s="3187"/>
      <c r="O81" s="1164"/>
      <c r="P81" s="3187"/>
      <c r="Q81" s="1164"/>
      <c r="R81" s="3187"/>
      <c r="S81" s="1164"/>
      <c r="T81" s="3187"/>
      <c r="U81" s="1164"/>
      <c r="V81" s="3187"/>
      <c r="W81" s="1164"/>
      <c r="X81" s="3187"/>
      <c r="Y81" s="1164"/>
      <c r="Z81" s="3187"/>
      <c r="AA81" s="1164"/>
      <c r="AB81" s="3187"/>
      <c r="AC81" s="1164"/>
      <c r="AD81" s="3187"/>
      <c r="AE81" s="1164"/>
      <c r="AF81" s="3187"/>
      <c r="AG81" s="1164"/>
      <c r="AH81" s="3187"/>
      <c r="AI81" s="1164"/>
      <c r="AJ81" s="3187"/>
      <c r="AK81" s="1164"/>
      <c r="AL81" s="3187"/>
      <c r="AM81" s="1164"/>
      <c r="AN81" s="3273"/>
      <c r="AO81" s="1191"/>
      <c r="AP81" s="1139"/>
      <c r="AQ81" s="1292"/>
      <c r="AR81" s="1409"/>
      <c r="AS81" s="1292"/>
      <c r="AT81" s="1292"/>
      <c r="AU81" s="1409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01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>
      <c r="A82" s="7758"/>
      <c r="B82" s="3270" t="s">
        <v>105</v>
      </c>
      <c r="C82" s="3294">
        <f t="shared" si="40"/>
        <v>0</v>
      </c>
      <c r="D82" s="3295">
        <f t="shared" si="41"/>
        <v>0</v>
      </c>
      <c r="E82" s="2691">
        <f t="shared" si="41"/>
        <v>0</v>
      </c>
      <c r="F82" s="3187"/>
      <c r="G82" s="1164"/>
      <c r="H82" s="3187"/>
      <c r="I82" s="1164"/>
      <c r="J82" s="3187"/>
      <c r="K82" s="1164"/>
      <c r="L82" s="3187"/>
      <c r="M82" s="1164"/>
      <c r="N82" s="3187"/>
      <c r="O82" s="1164"/>
      <c r="P82" s="3187"/>
      <c r="Q82" s="1164"/>
      <c r="R82" s="3187"/>
      <c r="S82" s="1164"/>
      <c r="T82" s="3187"/>
      <c r="U82" s="1164"/>
      <c r="V82" s="3187"/>
      <c r="W82" s="1164"/>
      <c r="X82" s="3187"/>
      <c r="Y82" s="1164"/>
      <c r="Z82" s="3187"/>
      <c r="AA82" s="1164"/>
      <c r="AB82" s="3187"/>
      <c r="AC82" s="1164"/>
      <c r="AD82" s="3187"/>
      <c r="AE82" s="1164"/>
      <c r="AF82" s="3187"/>
      <c r="AG82" s="1164"/>
      <c r="AH82" s="3187"/>
      <c r="AI82" s="1164"/>
      <c r="AJ82" s="3187"/>
      <c r="AK82" s="1164"/>
      <c r="AL82" s="3187"/>
      <c r="AM82" s="1164"/>
      <c r="AN82" s="3273"/>
      <c r="AO82" s="1191"/>
      <c r="AP82" s="1139"/>
      <c r="AQ82" s="1292"/>
      <c r="AR82" s="1409"/>
      <c r="AS82" s="1292"/>
      <c r="AT82" s="1292"/>
      <c r="AU82" s="1409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01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>
      <c r="A83" s="7758"/>
      <c r="B83" s="3270" t="s">
        <v>1050</v>
      </c>
      <c r="C83" s="3294">
        <f t="shared" si="40"/>
        <v>0</v>
      </c>
      <c r="D83" s="3295">
        <f t="shared" si="41"/>
        <v>0</v>
      </c>
      <c r="E83" s="2691">
        <f t="shared" si="41"/>
        <v>0</v>
      </c>
      <c r="F83" s="3187"/>
      <c r="G83" s="1164"/>
      <c r="H83" s="3187"/>
      <c r="I83" s="1164"/>
      <c r="J83" s="3187"/>
      <c r="K83" s="1164"/>
      <c r="L83" s="3187"/>
      <c r="M83" s="1164"/>
      <c r="N83" s="3187"/>
      <c r="O83" s="1164"/>
      <c r="P83" s="3187"/>
      <c r="Q83" s="1164"/>
      <c r="R83" s="3187"/>
      <c r="S83" s="1164"/>
      <c r="T83" s="3187"/>
      <c r="U83" s="1164"/>
      <c r="V83" s="3187"/>
      <c r="W83" s="1164"/>
      <c r="X83" s="3187"/>
      <c r="Y83" s="1164"/>
      <c r="Z83" s="3187"/>
      <c r="AA83" s="1164"/>
      <c r="AB83" s="3187"/>
      <c r="AC83" s="1164"/>
      <c r="AD83" s="3187"/>
      <c r="AE83" s="1164"/>
      <c r="AF83" s="3187"/>
      <c r="AG83" s="1164"/>
      <c r="AH83" s="3187"/>
      <c r="AI83" s="1164"/>
      <c r="AJ83" s="3187"/>
      <c r="AK83" s="1164"/>
      <c r="AL83" s="3187"/>
      <c r="AM83" s="1164"/>
      <c r="AN83" s="3273"/>
      <c r="AO83" s="1191"/>
      <c r="AP83" s="1139"/>
      <c r="AQ83" s="1292"/>
      <c r="AR83" s="1409"/>
      <c r="AS83" s="1292"/>
      <c r="AT83" s="1292"/>
      <c r="AU83" s="1409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01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>
      <c r="A84" s="7758"/>
      <c r="B84" s="3270" t="s">
        <v>1049</v>
      </c>
      <c r="C84" s="3294">
        <f t="shared" si="40"/>
        <v>0</v>
      </c>
      <c r="D84" s="3295">
        <f t="shared" si="41"/>
        <v>0</v>
      </c>
      <c r="E84" s="2691">
        <f t="shared" si="41"/>
        <v>0</v>
      </c>
      <c r="F84" s="3187"/>
      <c r="G84" s="1164"/>
      <c r="H84" s="3187"/>
      <c r="I84" s="1164"/>
      <c r="J84" s="3187"/>
      <c r="K84" s="1164"/>
      <c r="L84" s="3187"/>
      <c r="M84" s="1164"/>
      <c r="N84" s="3187"/>
      <c r="O84" s="1164"/>
      <c r="P84" s="3187"/>
      <c r="Q84" s="1164"/>
      <c r="R84" s="3187"/>
      <c r="S84" s="1164"/>
      <c r="T84" s="3187"/>
      <c r="U84" s="1164"/>
      <c r="V84" s="3187"/>
      <c r="W84" s="1164"/>
      <c r="X84" s="3187"/>
      <c r="Y84" s="1164"/>
      <c r="Z84" s="3187"/>
      <c r="AA84" s="1164"/>
      <c r="AB84" s="3187"/>
      <c r="AC84" s="1164"/>
      <c r="AD84" s="3187"/>
      <c r="AE84" s="1164"/>
      <c r="AF84" s="3187"/>
      <c r="AG84" s="1164"/>
      <c r="AH84" s="3187"/>
      <c r="AI84" s="1164"/>
      <c r="AJ84" s="3187"/>
      <c r="AK84" s="1164"/>
      <c r="AL84" s="3187"/>
      <c r="AM84" s="1164"/>
      <c r="AN84" s="3273"/>
      <c r="AO84" s="1191"/>
      <c r="AP84" s="1139"/>
      <c r="AQ84" s="1292"/>
      <c r="AR84" s="1409"/>
      <c r="AS84" s="1292"/>
      <c r="AT84" s="1292"/>
      <c r="AU84" s="1409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01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>
      <c r="A85" s="7758"/>
      <c r="B85" s="3270" t="s">
        <v>1455</v>
      </c>
      <c r="C85" s="3294">
        <f t="shared" si="40"/>
        <v>0</v>
      </c>
      <c r="D85" s="3295">
        <f t="shared" si="41"/>
        <v>0</v>
      </c>
      <c r="E85" s="2691">
        <f t="shared" si="41"/>
        <v>0</v>
      </c>
      <c r="F85" s="3187"/>
      <c r="G85" s="1164"/>
      <c r="H85" s="3187"/>
      <c r="I85" s="1164"/>
      <c r="J85" s="3187"/>
      <c r="K85" s="1164"/>
      <c r="L85" s="3187"/>
      <c r="M85" s="1164"/>
      <c r="N85" s="3187"/>
      <c r="O85" s="1164"/>
      <c r="P85" s="3187"/>
      <c r="Q85" s="1164"/>
      <c r="R85" s="3187"/>
      <c r="S85" s="1164"/>
      <c r="T85" s="3187"/>
      <c r="U85" s="1164"/>
      <c r="V85" s="3187"/>
      <c r="W85" s="1164"/>
      <c r="X85" s="3187"/>
      <c r="Y85" s="1164"/>
      <c r="Z85" s="3187"/>
      <c r="AA85" s="1164"/>
      <c r="AB85" s="3187"/>
      <c r="AC85" s="1164"/>
      <c r="AD85" s="3187"/>
      <c r="AE85" s="1164"/>
      <c r="AF85" s="3187"/>
      <c r="AG85" s="1164"/>
      <c r="AH85" s="3187"/>
      <c r="AI85" s="1164"/>
      <c r="AJ85" s="3187"/>
      <c r="AK85" s="1164"/>
      <c r="AL85" s="3187"/>
      <c r="AM85" s="1164"/>
      <c r="AN85" s="3273"/>
      <c r="AO85" s="1191"/>
      <c r="AP85" s="1139"/>
      <c r="AQ85" s="1292"/>
      <c r="AR85" s="1409"/>
      <c r="AS85" s="1292"/>
      <c r="AT85" s="1292"/>
      <c r="AU85" s="1409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01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>
      <c r="A86" s="7758"/>
      <c r="B86" s="3275" t="s">
        <v>2119</v>
      </c>
      <c r="C86" s="3294">
        <f t="shared" si="40"/>
        <v>0</v>
      </c>
      <c r="D86" s="3295">
        <f t="shared" si="41"/>
        <v>0</v>
      </c>
      <c r="E86" s="2691">
        <f t="shared" si="41"/>
        <v>0</v>
      </c>
      <c r="F86" s="3187"/>
      <c r="G86" s="1164"/>
      <c r="H86" s="3187"/>
      <c r="I86" s="1164"/>
      <c r="J86" s="3187"/>
      <c r="K86" s="1164"/>
      <c r="L86" s="3187"/>
      <c r="M86" s="1164"/>
      <c r="N86" s="3187"/>
      <c r="O86" s="1164"/>
      <c r="P86" s="3187"/>
      <c r="Q86" s="1164"/>
      <c r="R86" s="3187"/>
      <c r="S86" s="1164"/>
      <c r="T86" s="3187"/>
      <c r="U86" s="1164"/>
      <c r="V86" s="3187"/>
      <c r="W86" s="1164"/>
      <c r="X86" s="3187"/>
      <c r="Y86" s="1164"/>
      <c r="Z86" s="3187"/>
      <c r="AA86" s="1164"/>
      <c r="AB86" s="3187"/>
      <c r="AC86" s="1164"/>
      <c r="AD86" s="3187"/>
      <c r="AE86" s="1164"/>
      <c r="AF86" s="3187"/>
      <c r="AG86" s="1164"/>
      <c r="AH86" s="3187"/>
      <c r="AI86" s="1164"/>
      <c r="AJ86" s="3187"/>
      <c r="AK86" s="1164"/>
      <c r="AL86" s="3187"/>
      <c r="AM86" s="1164"/>
      <c r="AN86" s="3273"/>
      <c r="AO86" s="1191"/>
      <c r="AP86" s="1139"/>
      <c r="AQ86" s="1292"/>
      <c r="AR86" s="1409"/>
      <c r="AS86" s="1292"/>
      <c r="AT86" s="1292"/>
      <c r="AU86" s="1409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01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>
      <c r="A87" s="7758"/>
      <c r="B87" s="3270" t="s">
        <v>2120</v>
      </c>
      <c r="C87" s="3294">
        <f t="shared" si="40"/>
        <v>0</v>
      </c>
      <c r="D87" s="3295">
        <f t="shared" si="41"/>
        <v>0</v>
      </c>
      <c r="E87" s="2691">
        <f t="shared" si="41"/>
        <v>0</v>
      </c>
      <c r="F87" s="3187"/>
      <c r="G87" s="1164"/>
      <c r="H87" s="3187"/>
      <c r="I87" s="1164"/>
      <c r="J87" s="3187"/>
      <c r="K87" s="1164"/>
      <c r="L87" s="3187"/>
      <c r="M87" s="1164"/>
      <c r="N87" s="3187"/>
      <c r="O87" s="1164"/>
      <c r="P87" s="3187"/>
      <c r="Q87" s="1164"/>
      <c r="R87" s="3187"/>
      <c r="S87" s="1164"/>
      <c r="T87" s="3187"/>
      <c r="U87" s="1164"/>
      <c r="V87" s="3187"/>
      <c r="W87" s="1164"/>
      <c r="X87" s="3187"/>
      <c r="Y87" s="1164"/>
      <c r="Z87" s="3187"/>
      <c r="AA87" s="1164"/>
      <c r="AB87" s="3187"/>
      <c r="AC87" s="1164"/>
      <c r="AD87" s="3187"/>
      <c r="AE87" s="1164"/>
      <c r="AF87" s="3187"/>
      <c r="AG87" s="1164"/>
      <c r="AH87" s="3187"/>
      <c r="AI87" s="1164"/>
      <c r="AJ87" s="3187"/>
      <c r="AK87" s="1164"/>
      <c r="AL87" s="3187"/>
      <c r="AM87" s="1164"/>
      <c r="AN87" s="3273"/>
      <c r="AO87" s="1191"/>
      <c r="AP87" s="1139"/>
      <c r="AQ87" s="1292"/>
      <c r="AR87" s="1409"/>
      <c r="AS87" s="1292"/>
      <c r="AT87" s="1292"/>
      <c r="AU87" s="1409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01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>
      <c r="A88" s="7758"/>
      <c r="B88" s="19" t="s">
        <v>2121</v>
      </c>
      <c r="C88" s="3294">
        <f t="shared" si="40"/>
        <v>0</v>
      </c>
      <c r="D88" s="3295">
        <f t="shared" si="41"/>
        <v>0</v>
      </c>
      <c r="E88" s="402">
        <f t="shared" si="41"/>
        <v>0</v>
      </c>
      <c r="F88" s="3187"/>
      <c r="G88" s="1164"/>
      <c r="H88" s="3187"/>
      <c r="I88" s="1164"/>
      <c r="J88" s="3187"/>
      <c r="K88" s="1164"/>
      <c r="L88" s="3187"/>
      <c r="M88" s="1164"/>
      <c r="N88" s="3187"/>
      <c r="O88" s="1164"/>
      <c r="P88" s="3187"/>
      <c r="Q88" s="1164"/>
      <c r="R88" s="3187"/>
      <c r="S88" s="1164"/>
      <c r="T88" s="3187"/>
      <c r="U88" s="1164"/>
      <c r="V88" s="3187"/>
      <c r="W88" s="1164"/>
      <c r="X88" s="3187"/>
      <c r="Y88" s="1164"/>
      <c r="Z88" s="3187"/>
      <c r="AA88" s="1164"/>
      <c r="AB88" s="3187"/>
      <c r="AC88" s="1164"/>
      <c r="AD88" s="3187"/>
      <c r="AE88" s="1164"/>
      <c r="AF88" s="3187"/>
      <c r="AG88" s="1164"/>
      <c r="AH88" s="3187"/>
      <c r="AI88" s="1164"/>
      <c r="AJ88" s="3187"/>
      <c r="AK88" s="1164"/>
      <c r="AL88" s="3187"/>
      <c r="AM88" s="1164"/>
      <c r="AN88" s="3273"/>
      <c r="AO88" s="1191"/>
      <c r="AP88" s="1139"/>
      <c r="AQ88" s="1292"/>
      <c r="AR88" s="1409"/>
      <c r="AS88" s="1292"/>
      <c r="AT88" s="1292"/>
      <c r="AU88" s="1409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01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>
      <c r="A89" s="8357"/>
      <c r="B89" s="1178" t="s">
        <v>99</v>
      </c>
      <c r="C89" s="1351">
        <f t="shared" si="40"/>
        <v>0</v>
      </c>
      <c r="D89" s="1370">
        <f t="shared" si="41"/>
        <v>0</v>
      </c>
      <c r="E89" s="3296">
        <f t="shared" si="41"/>
        <v>0</v>
      </c>
      <c r="F89" s="1179"/>
      <c r="G89" s="1183"/>
      <c r="H89" s="1179"/>
      <c r="I89" s="1183"/>
      <c r="J89" s="1179"/>
      <c r="K89" s="1183"/>
      <c r="L89" s="1179"/>
      <c r="M89" s="1183"/>
      <c r="N89" s="1179"/>
      <c r="O89" s="1183"/>
      <c r="P89" s="1179"/>
      <c r="Q89" s="1183"/>
      <c r="R89" s="1179"/>
      <c r="S89" s="1183"/>
      <c r="T89" s="1179"/>
      <c r="U89" s="1183"/>
      <c r="V89" s="1179"/>
      <c r="W89" s="1183"/>
      <c r="X89" s="1179"/>
      <c r="Y89" s="1183"/>
      <c r="Z89" s="1179"/>
      <c r="AA89" s="1183"/>
      <c r="AB89" s="1179"/>
      <c r="AC89" s="1183"/>
      <c r="AD89" s="1179"/>
      <c r="AE89" s="1183"/>
      <c r="AF89" s="1179"/>
      <c r="AG89" s="1183"/>
      <c r="AH89" s="1179"/>
      <c r="AI89" s="1183"/>
      <c r="AJ89" s="1179"/>
      <c r="AK89" s="1183"/>
      <c r="AL89" s="1179"/>
      <c r="AM89" s="1183"/>
      <c r="AN89" s="1199"/>
      <c r="AO89" s="1131"/>
      <c r="AP89" s="1129"/>
      <c r="AQ89" s="1142"/>
      <c r="AR89" s="1290"/>
      <c r="AS89" s="1142"/>
      <c r="AT89" s="1142"/>
      <c r="AU89" s="1290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01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>
      <c r="A90" s="8580" t="s">
        <v>2136</v>
      </c>
      <c r="B90" s="8580"/>
      <c r="C90" s="8580"/>
      <c r="D90" s="8580"/>
      <c r="E90" s="8580"/>
      <c r="F90" s="8580"/>
      <c r="G90" s="8580"/>
      <c r="H90" s="8580"/>
      <c r="I90" s="8580"/>
      <c r="J90" s="8580"/>
      <c r="K90" s="8580"/>
      <c r="L90" s="8580"/>
      <c r="M90" s="8580"/>
      <c r="N90" s="8580"/>
      <c r="O90" s="8580"/>
      <c r="P90" s="8580"/>
      <c r="Q90" s="8580"/>
      <c r="R90" s="8580"/>
      <c r="S90" s="8580"/>
      <c r="T90" s="8580"/>
      <c r="U90" s="8580"/>
      <c r="V90" s="8580"/>
      <c r="W90" s="8580"/>
      <c r="X90" s="8580"/>
      <c r="Y90" s="8580"/>
      <c r="Z90" s="8580"/>
      <c r="AA90" s="8580"/>
      <c r="AB90" s="8580"/>
      <c r="AC90" s="8580"/>
      <c r="AD90" s="8580"/>
      <c r="AE90" s="8580"/>
      <c r="AF90" s="8580"/>
      <c r="AG90" s="8580"/>
      <c r="AH90" s="8580"/>
      <c r="AI90" s="8580"/>
      <c r="AJ90" s="8580"/>
      <c r="AK90" s="8580"/>
      <c r="AL90" s="8580"/>
      <c r="AM90" s="8580"/>
    </row>
    <row r="91" spans="1:95" ht="18" customHeight="1">
      <c r="A91" s="8391" t="s">
        <v>2137</v>
      </c>
      <c r="B91" s="8448" t="s">
        <v>2138</v>
      </c>
      <c r="C91" s="8324" t="s">
        <v>307</v>
      </c>
      <c r="D91" s="8535"/>
      <c r="E91" s="8520"/>
      <c r="F91" s="8503" t="s">
        <v>101</v>
      </c>
      <c r="G91" s="8319"/>
      <c r="H91" s="8319"/>
      <c r="I91" s="8319"/>
      <c r="J91" s="8319"/>
      <c r="K91" s="8319"/>
      <c r="L91" s="8319"/>
      <c r="M91" s="8319"/>
      <c r="N91" s="8319"/>
      <c r="O91" s="8319"/>
      <c r="P91" s="8319"/>
      <c r="Q91" s="8319"/>
      <c r="R91" s="8319"/>
      <c r="S91" s="8319"/>
      <c r="T91" s="8319"/>
      <c r="U91" s="8319"/>
      <c r="V91" s="8319"/>
      <c r="W91" s="8319"/>
      <c r="X91" s="8319"/>
      <c r="Y91" s="8319"/>
      <c r="Z91" s="8319"/>
      <c r="AA91" s="8319"/>
      <c r="AB91" s="8319"/>
      <c r="AC91" s="8319"/>
      <c r="AD91" s="8319"/>
      <c r="AE91" s="8319"/>
      <c r="AF91" s="8319"/>
      <c r="AG91" s="8319"/>
      <c r="AH91" s="8319"/>
      <c r="AI91" s="8319"/>
      <c r="AJ91" s="8319"/>
      <c r="AK91" s="8319"/>
      <c r="AL91" s="8319"/>
      <c r="AM91" s="8505"/>
      <c r="AN91" s="8535" t="s">
        <v>462</v>
      </c>
      <c r="AO91" s="8520"/>
      <c r="AP91" s="8472" t="s">
        <v>36</v>
      </c>
      <c r="AQ91" s="8514" t="s">
        <v>37</v>
      </c>
      <c r="AR91" s="8514" t="s">
        <v>498</v>
      </c>
      <c r="AS91" s="8520" t="s">
        <v>35</v>
      </c>
    </row>
    <row r="92" spans="1:95" ht="18" customHeight="1">
      <c r="A92" s="7663"/>
      <c r="B92" s="8449"/>
      <c r="C92" s="8354"/>
      <c r="D92" s="7963"/>
      <c r="E92" s="7964"/>
      <c r="F92" s="8512" t="s">
        <v>348</v>
      </c>
      <c r="G92" s="8513"/>
      <c r="H92" s="8512" t="s">
        <v>331</v>
      </c>
      <c r="I92" s="8513"/>
      <c r="J92" s="8512" t="s">
        <v>94</v>
      </c>
      <c r="K92" s="8513"/>
      <c r="L92" s="8512" t="s">
        <v>2112</v>
      </c>
      <c r="M92" s="8513"/>
      <c r="N92" s="8512" t="s">
        <v>310</v>
      </c>
      <c r="O92" s="8513"/>
      <c r="P92" s="8512" t="s">
        <v>987</v>
      </c>
      <c r="Q92" s="8513"/>
      <c r="R92" s="8512" t="s">
        <v>640</v>
      </c>
      <c r="S92" s="8513"/>
      <c r="T92" s="8512" t="s">
        <v>2113</v>
      </c>
      <c r="U92" s="8513"/>
      <c r="V92" s="8512" t="s">
        <v>641</v>
      </c>
      <c r="W92" s="8513"/>
      <c r="X92" s="8512" t="s">
        <v>2114</v>
      </c>
      <c r="Y92" s="8513"/>
      <c r="Z92" s="8512" t="s">
        <v>2115</v>
      </c>
      <c r="AA92" s="8513"/>
      <c r="AB92" s="8512" t="s">
        <v>1997</v>
      </c>
      <c r="AC92" s="8513"/>
      <c r="AD92" s="8512" t="s">
        <v>1625</v>
      </c>
      <c r="AE92" s="8513"/>
      <c r="AF92" s="8512" t="s">
        <v>313</v>
      </c>
      <c r="AG92" s="8513"/>
      <c r="AH92" s="8512" t="s">
        <v>2116</v>
      </c>
      <c r="AI92" s="8513"/>
      <c r="AJ92" s="8512" t="s">
        <v>2117</v>
      </c>
      <c r="AK92" s="8513"/>
      <c r="AL92" s="8503" t="s">
        <v>57</v>
      </c>
      <c r="AM92" s="8505"/>
      <c r="AN92" s="7963"/>
      <c r="AO92" s="7964"/>
      <c r="AP92" s="7707"/>
      <c r="AQ92" s="7663"/>
      <c r="AR92" s="7663"/>
      <c r="AS92" s="7653"/>
    </row>
    <row r="93" spans="1:95" ht="54" customHeight="1">
      <c r="A93" s="7241"/>
      <c r="B93" s="8450"/>
      <c r="C93" s="3079" t="s">
        <v>79</v>
      </c>
      <c r="D93" s="3082" t="s">
        <v>58</v>
      </c>
      <c r="E93" s="3078" t="s">
        <v>59</v>
      </c>
      <c r="F93" s="3079" t="s">
        <v>58</v>
      </c>
      <c r="G93" s="3078" t="s">
        <v>59</v>
      </c>
      <c r="H93" s="3079" t="s">
        <v>58</v>
      </c>
      <c r="I93" s="3078" t="s">
        <v>59</v>
      </c>
      <c r="J93" s="3079" t="s">
        <v>58</v>
      </c>
      <c r="K93" s="3078" t="s">
        <v>59</v>
      </c>
      <c r="L93" s="3079" t="s">
        <v>58</v>
      </c>
      <c r="M93" s="3078" t="s">
        <v>59</v>
      </c>
      <c r="N93" s="3079" t="s">
        <v>58</v>
      </c>
      <c r="O93" s="3078" t="s">
        <v>59</v>
      </c>
      <c r="P93" s="3079" t="s">
        <v>58</v>
      </c>
      <c r="Q93" s="3078" t="s">
        <v>59</v>
      </c>
      <c r="R93" s="3079" t="s">
        <v>58</v>
      </c>
      <c r="S93" s="3078" t="s">
        <v>59</v>
      </c>
      <c r="T93" s="3079" t="s">
        <v>58</v>
      </c>
      <c r="U93" s="3078" t="s">
        <v>59</v>
      </c>
      <c r="V93" s="3079" t="s">
        <v>58</v>
      </c>
      <c r="W93" s="3078" t="s">
        <v>59</v>
      </c>
      <c r="X93" s="3079" t="s">
        <v>58</v>
      </c>
      <c r="Y93" s="3078" t="s">
        <v>59</v>
      </c>
      <c r="Z93" s="3079" t="s">
        <v>58</v>
      </c>
      <c r="AA93" s="3078" t="s">
        <v>59</v>
      </c>
      <c r="AB93" s="3079" t="s">
        <v>58</v>
      </c>
      <c r="AC93" s="3078" t="s">
        <v>59</v>
      </c>
      <c r="AD93" s="3079" t="s">
        <v>58</v>
      </c>
      <c r="AE93" s="3078" t="s">
        <v>59</v>
      </c>
      <c r="AF93" s="3079" t="s">
        <v>58</v>
      </c>
      <c r="AG93" s="3078" t="s">
        <v>59</v>
      </c>
      <c r="AH93" s="3079" t="s">
        <v>58</v>
      </c>
      <c r="AI93" s="3078" t="s">
        <v>59</v>
      </c>
      <c r="AJ93" s="3079" t="s">
        <v>58</v>
      </c>
      <c r="AK93" s="3078" t="s">
        <v>59</v>
      </c>
      <c r="AL93" s="3079" t="s">
        <v>58</v>
      </c>
      <c r="AM93" s="3075" t="s">
        <v>59</v>
      </c>
      <c r="AN93" s="2444" t="s">
        <v>467</v>
      </c>
      <c r="AO93" s="3081" t="s">
        <v>468</v>
      </c>
      <c r="AP93" s="7846"/>
      <c r="AQ93" s="7664"/>
      <c r="AR93" s="7664"/>
      <c r="AS93" s="7964"/>
    </row>
    <row r="94" spans="1:95" ht="21">
      <c r="A94" s="8356" t="s">
        <v>2139</v>
      </c>
      <c r="B94" s="3297" t="s">
        <v>2140</v>
      </c>
      <c r="C94" s="3085">
        <f t="shared" ref="C94:C105" si="50">SUM(D94+E94)</f>
        <v>0</v>
      </c>
      <c r="D94" s="3167">
        <f>+L94+N94+P94+R94+T94+V94+X94+Z94+AB94+AD94+AF94+AH94</f>
        <v>0</v>
      </c>
      <c r="E94" s="3086">
        <f>+M94+O94+Q94+S94+U94+W94+Y94+AA94+AC94+AE94+AG94+AI94</f>
        <v>0</v>
      </c>
      <c r="F94" s="3298"/>
      <c r="G94" s="3299"/>
      <c r="H94" s="3298"/>
      <c r="I94" s="3151"/>
      <c r="J94" s="3298"/>
      <c r="K94" s="3151"/>
      <c r="L94" s="3119"/>
      <c r="M94" s="2446"/>
      <c r="N94" s="3149"/>
      <c r="O94" s="3300"/>
      <c r="P94" s="3285"/>
      <c r="Q94" s="2446"/>
      <c r="R94" s="3301"/>
      <c r="S94" s="3300"/>
      <c r="T94" s="3119"/>
      <c r="U94" s="3121"/>
      <c r="V94" s="3149"/>
      <c r="W94" s="3301"/>
      <c r="X94" s="3119"/>
      <c r="Y94" s="3121"/>
      <c r="Z94" s="3149"/>
      <c r="AA94" s="3301"/>
      <c r="AB94" s="3119"/>
      <c r="AC94" s="3121"/>
      <c r="AD94" s="3119"/>
      <c r="AE94" s="2446"/>
      <c r="AF94" s="3119"/>
      <c r="AG94" s="2446"/>
      <c r="AH94" s="3119"/>
      <c r="AI94" s="2446"/>
      <c r="AJ94" s="3298"/>
      <c r="AK94" s="3151"/>
      <c r="AL94" s="3299"/>
      <c r="AM94" s="3302"/>
      <c r="AN94" s="3091"/>
      <c r="AO94" s="2446"/>
      <c r="AP94" s="3696"/>
      <c r="AQ94" s="5274"/>
      <c r="AR94" s="5274"/>
      <c r="AS94" s="3121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>
      <c r="A95" s="7758"/>
      <c r="B95" s="3270" t="s">
        <v>2141</v>
      </c>
      <c r="C95" s="3094">
        <f t="shared" si="50"/>
        <v>0</v>
      </c>
      <c r="D95" s="3170">
        <f t="shared" ref="D95:E97" si="57">SUM(F95+H95+J95+L95+N95+P95+R95+T95+V95+X95+Z95+AB95+AD95+AF95+AH95+AJ95+AL95)</f>
        <v>0</v>
      </c>
      <c r="E95" s="1162">
        <f t="shared" si="57"/>
        <v>0</v>
      </c>
      <c r="F95" s="3099"/>
      <c r="G95" s="1119"/>
      <c r="H95" s="3099"/>
      <c r="I95" s="1116"/>
      <c r="J95" s="3091"/>
      <c r="K95" s="3283"/>
      <c r="L95" s="3099"/>
      <c r="M95" s="3092"/>
      <c r="N95" s="3091"/>
      <c r="O95" s="3283"/>
      <c r="P95" s="3272"/>
      <c r="Q95" s="3092"/>
      <c r="R95" s="1119"/>
      <c r="S95" s="3283"/>
      <c r="T95" s="3099"/>
      <c r="U95" s="1116"/>
      <c r="V95" s="3091"/>
      <c r="W95" s="1119"/>
      <c r="X95" s="3099"/>
      <c r="Y95" s="1116"/>
      <c r="Z95" s="3091"/>
      <c r="AA95" s="1119"/>
      <c r="AB95" s="3099"/>
      <c r="AC95" s="1116"/>
      <c r="AD95" s="3099"/>
      <c r="AE95" s="3092"/>
      <c r="AF95" s="3099"/>
      <c r="AG95" s="1116"/>
      <c r="AH95" s="3099"/>
      <c r="AI95" s="1116"/>
      <c r="AJ95" s="3099"/>
      <c r="AK95" s="1116"/>
      <c r="AL95" s="3091"/>
      <c r="AM95" s="3140"/>
      <c r="AN95" s="3091"/>
      <c r="AO95" s="3092"/>
      <c r="AP95" s="3711"/>
      <c r="AQ95" s="3996"/>
      <c r="AR95" s="3996"/>
      <c r="AS95" s="1116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>
      <c r="A96" s="7758"/>
      <c r="B96" s="3270" t="s">
        <v>2142</v>
      </c>
      <c r="C96" s="3094">
        <f t="shared" si="50"/>
        <v>0</v>
      </c>
      <c r="D96" s="3170">
        <f t="shared" si="57"/>
        <v>0</v>
      </c>
      <c r="E96" s="1162">
        <f t="shared" si="57"/>
        <v>0</v>
      </c>
      <c r="F96" s="3099"/>
      <c r="G96" s="1119"/>
      <c r="H96" s="3099"/>
      <c r="I96" s="1116"/>
      <c r="J96" s="3091"/>
      <c r="K96" s="3283"/>
      <c r="L96" s="3099"/>
      <c r="M96" s="3092"/>
      <c r="N96" s="3091"/>
      <c r="O96" s="3283"/>
      <c r="P96" s="3272"/>
      <c r="Q96" s="3092"/>
      <c r="R96" s="1119"/>
      <c r="S96" s="3283"/>
      <c r="T96" s="3099"/>
      <c r="U96" s="1116"/>
      <c r="V96" s="3091"/>
      <c r="W96" s="1119"/>
      <c r="X96" s="3099"/>
      <c r="Y96" s="1116"/>
      <c r="Z96" s="3091"/>
      <c r="AA96" s="1119"/>
      <c r="AB96" s="3099"/>
      <c r="AC96" s="1116"/>
      <c r="AD96" s="3099"/>
      <c r="AE96" s="3092"/>
      <c r="AF96" s="3099"/>
      <c r="AG96" s="1116"/>
      <c r="AH96" s="3099"/>
      <c r="AI96" s="1116"/>
      <c r="AJ96" s="3099"/>
      <c r="AK96" s="1116"/>
      <c r="AL96" s="3091"/>
      <c r="AM96" s="3140"/>
      <c r="AN96" s="3091"/>
      <c r="AO96" s="3092"/>
      <c r="AP96" s="3711"/>
      <c r="AQ96" s="3996"/>
      <c r="AR96" s="3996"/>
      <c r="AS96" s="1116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>
      <c r="A97" s="7758"/>
      <c r="B97" s="3270" t="s">
        <v>2143</v>
      </c>
      <c r="C97" s="3094">
        <f t="shared" si="50"/>
        <v>0</v>
      </c>
      <c r="D97" s="3170">
        <f t="shared" si="57"/>
        <v>0</v>
      </c>
      <c r="E97" s="1162">
        <f t="shared" si="57"/>
        <v>0</v>
      </c>
      <c r="F97" s="3099"/>
      <c r="G97" s="1119"/>
      <c r="H97" s="3099"/>
      <c r="I97" s="1116"/>
      <c r="J97" s="3091"/>
      <c r="K97" s="3283"/>
      <c r="L97" s="3099"/>
      <c r="M97" s="3092"/>
      <c r="N97" s="3091"/>
      <c r="O97" s="3283"/>
      <c r="P97" s="3272"/>
      <c r="Q97" s="3092"/>
      <c r="R97" s="1119"/>
      <c r="S97" s="3283"/>
      <c r="T97" s="3099"/>
      <c r="U97" s="1116"/>
      <c r="V97" s="3091"/>
      <c r="W97" s="1119"/>
      <c r="X97" s="3099"/>
      <c r="Y97" s="1116"/>
      <c r="Z97" s="3091"/>
      <c r="AA97" s="1119"/>
      <c r="AB97" s="3099"/>
      <c r="AC97" s="1116"/>
      <c r="AD97" s="3099"/>
      <c r="AE97" s="3092"/>
      <c r="AF97" s="3099"/>
      <c r="AG97" s="1116"/>
      <c r="AH97" s="3099"/>
      <c r="AI97" s="1116"/>
      <c r="AJ97" s="3099"/>
      <c r="AK97" s="1116"/>
      <c r="AL97" s="3091"/>
      <c r="AM97" s="3140"/>
      <c r="AN97" s="3091"/>
      <c r="AO97" s="3092"/>
      <c r="AP97" s="3711"/>
      <c r="AQ97" s="3996"/>
      <c r="AR97" s="3996"/>
      <c r="AS97" s="1116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>
      <c r="A98" s="7758"/>
      <c r="B98" s="1408" t="s">
        <v>2144</v>
      </c>
      <c r="C98" s="1181">
        <f t="shared" si="50"/>
        <v>0</v>
      </c>
      <c r="D98" s="1182">
        <f>+J98+L98+N98</f>
        <v>0</v>
      </c>
      <c r="E98" s="2145">
        <f>+K98+M98+O98</f>
        <v>0</v>
      </c>
      <c r="F98" s="1450"/>
      <c r="G98" s="403"/>
      <c r="H98" s="1450"/>
      <c r="I98" s="3279"/>
      <c r="J98" s="3091"/>
      <c r="K98" s="3283"/>
      <c r="L98" s="1189"/>
      <c r="M98" s="1190"/>
      <c r="N98" s="1191"/>
      <c r="O98" s="1192"/>
      <c r="P98" s="3288"/>
      <c r="Q98" s="3287"/>
      <c r="R98" s="403"/>
      <c r="S98" s="3303"/>
      <c r="T98" s="1450"/>
      <c r="U98" s="3279"/>
      <c r="V98" s="1451"/>
      <c r="W98" s="403"/>
      <c r="X98" s="1450"/>
      <c r="Y98" s="3279"/>
      <c r="Z98" s="1451"/>
      <c r="AA98" s="403"/>
      <c r="AB98" s="1450"/>
      <c r="AC98" s="3279"/>
      <c r="AD98" s="1450"/>
      <c r="AE98" s="3287"/>
      <c r="AF98" s="1450"/>
      <c r="AG98" s="3279"/>
      <c r="AH98" s="1450"/>
      <c r="AI98" s="3279"/>
      <c r="AJ98" s="1450"/>
      <c r="AK98" s="3279"/>
      <c r="AL98" s="403"/>
      <c r="AM98" s="1452"/>
      <c r="AN98" s="3091"/>
      <c r="AO98" s="3092"/>
      <c r="AP98" s="3711"/>
      <c r="AQ98" s="1409"/>
      <c r="AR98" s="1409"/>
      <c r="AS98" s="1139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>
      <c r="A99" s="8357"/>
      <c r="B99" s="1178" t="s">
        <v>2145</v>
      </c>
      <c r="C99" s="1167">
        <f t="shared" si="50"/>
        <v>0</v>
      </c>
      <c r="D99" s="1168">
        <f>SUM(F99+H99+J99+L99+N99+P99+R99+T99+V99+X99+Z99+AB99+AD99+AF99+AH99+AJ99+AL99)</f>
        <v>0</v>
      </c>
      <c r="E99" s="1169">
        <f>SUM(G99+I99+K99+M99+O99+Q99+S99+U99+W99+Y99+AA99+AC99+AE99+AG99+AI99+AK99+AM99)</f>
        <v>0</v>
      </c>
      <c r="F99" s="1128"/>
      <c r="G99" s="1133"/>
      <c r="H99" s="1128"/>
      <c r="I99" s="1129"/>
      <c r="J99" s="1131"/>
      <c r="K99" s="1132"/>
      <c r="L99" s="1128"/>
      <c r="M99" s="1130"/>
      <c r="N99" s="1131"/>
      <c r="O99" s="1132"/>
      <c r="P99" s="1142"/>
      <c r="Q99" s="1130"/>
      <c r="R99" s="1133"/>
      <c r="S99" s="1132"/>
      <c r="T99" s="1128"/>
      <c r="U99" s="1129"/>
      <c r="V99" s="1131"/>
      <c r="W99" s="1133"/>
      <c r="X99" s="1128"/>
      <c r="Y99" s="1129"/>
      <c r="Z99" s="1131"/>
      <c r="AA99" s="1133"/>
      <c r="AB99" s="1128"/>
      <c r="AC99" s="1129"/>
      <c r="AD99" s="1128"/>
      <c r="AE99" s="1130"/>
      <c r="AF99" s="1128"/>
      <c r="AG99" s="1129"/>
      <c r="AH99" s="1128"/>
      <c r="AI99" s="1129"/>
      <c r="AJ99" s="1128"/>
      <c r="AK99" s="1129"/>
      <c r="AL99" s="1128"/>
      <c r="AM99" s="1134"/>
      <c r="AN99" s="3091"/>
      <c r="AO99" s="3092"/>
      <c r="AP99" s="3711"/>
      <c r="AQ99" s="3996"/>
      <c r="AR99" s="3996"/>
      <c r="AS99" s="1116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>
      <c r="A100" s="8356" t="s">
        <v>2146</v>
      </c>
      <c r="B100" s="3297" t="s">
        <v>2140</v>
      </c>
      <c r="C100" s="3085">
        <f t="shared" si="50"/>
        <v>0</v>
      </c>
      <c r="D100" s="3167">
        <f>+L100+N100+P100+R100+T100+V100+X100+Z100+AB100+AD100+AF100+AH100</f>
        <v>0</v>
      </c>
      <c r="E100" s="3086">
        <f>+M100+O100+Q100+S100+U100+W100+Y100+AA100+AC100+AE100+AG100+AI100</f>
        <v>0</v>
      </c>
      <c r="F100" s="3298"/>
      <c r="G100" s="3299"/>
      <c r="H100" s="3298"/>
      <c r="I100" s="3151"/>
      <c r="J100" s="3298"/>
      <c r="K100" s="3151"/>
      <c r="L100" s="3119"/>
      <c r="M100" s="2446"/>
      <c r="N100" s="3149"/>
      <c r="O100" s="3300"/>
      <c r="P100" s="3285"/>
      <c r="Q100" s="2446"/>
      <c r="R100" s="3301"/>
      <c r="S100" s="3300"/>
      <c r="T100" s="3119"/>
      <c r="U100" s="3121"/>
      <c r="V100" s="3149"/>
      <c r="W100" s="3301"/>
      <c r="X100" s="3119"/>
      <c r="Y100" s="3121"/>
      <c r="Z100" s="3149"/>
      <c r="AA100" s="3301"/>
      <c r="AB100" s="3119"/>
      <c r="AC100" s="3121"/>
      <c r="AD100" s="3119"/>
      <c r="AE100" s="2446"/>
      <c r="AF100" s="3119"/>
      <c r="AG100" s="2446"/>
      <c r="AH100" s="3119"/>
      <c r="AI100" s="2446"/>
      <c r="AJ100" s="3100"/>
      <c r="AK100" s="2642"/>
      <c r="AL100" s="3088"/>
      <c r="AM100" s="3168"/>
      <c r="AN100" s="3091"/>
      <c r="AO100" s="3092"/>
      <c r="AP100" s="3711"/>
      <c r="AQ100" s="3218"/>
      <c r="AR100" s="3218"/>
      <c r="AS100" s="1113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>
      <c r="A101" s="7758"/>
      <c r="B101" s="3270" t="s">
        <v>2141</v>
      </c>
      <c r="C101" s="3094">
        <f t="shared" si="50"/>
        <v>0</v>
      </c>
      <c r="D101" s="3170">
        <f t="shared" ref="D101:E103" si="62">SUM(F101+H101+J101+L101+N101+P101+R101+T101+V101+X101+Z101+AB101+AD101+AF101+AH101+AJ101+AL101)</f>
        <v>0</v>
      </c>
      <c r="E101" s="1162">
        <f t="shared" si="62"/>
        <v>0</v>
      </c>
      <c r="F101" s="1962"/>
      <c r="G101" s="22"/>
      <c r="H101" s="1962"/>
      <c r="I101" s="1113"/>
      <c r="J101" s="1962"/>
      <c r="K101" s="22"/>
      <c r="L101" s="3099"/>
      <c r="M101" s="1113"/>
      <c r="N101" s="3091"/>
      <c r="O101" s="22"/>
      <c r="P101" s="3099"/>
      <c r="Q101" s="1113"/>
      <c r="R101" s="3091"/>
      <c r="S101" s="22"/>
      <c r="T101" s="3099"/>
      <c r="U101" s="1113"/>
      <c r="V101" s="3091"/>
      <c r="W101" s="22"/>
      <c r="X101" s="3099"/>
      <c r="Y101" s="1113"/>
      <c r="Z101" s="3091"/>
      <c r="AA101" s="22"/>
      <c r="AB101" s="3099"/>
      <c r="AC101" s="1113"/>
      <c r="AD101" s="3099"/>
      <c r="AE101" s="743"/>
      <c r="AF101" s="3099"/>
      <c r="AG101" s="1116"/>
      <c r="AH101" s="3099"/>
      <c r="AI101" s="1116"/>
      <c r="AJ101" s="3099"/>
      <c r="AK101" s="1116"/>
      <c r="AL101" s="3091"/>
      <c r="AM101" s="3140"/>
      <c r="AN101" s="3091"/>
      <c r="AO101" s="3092"/>
      <c r="AP101" s="3711"/>
      <c r="AQ101" s="3218"/>
      <c r="AR101" s="3218"/>
      <c r="AS101" s="1113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>
      <c r="A102" s="7758"/>
      <c r="B102" s="3270" t="s">
        <v>2142</v>
      </c>
      <c r="C102" s="3094">
        <f t="shared" si="50"/>
        <v>0</v>
      </c>
      <c r="D102" s="3170">
        <f t="shared" si="62"/>
        <v>0</v>
      </c>
      <c r="E102" s="1162">
        <f t="shared" si="62"/>
        <v>0</v>
      </c>
      <c r="F102" s="3099"/>
      <c r="G102" s="1119"/>
      <c r="H102" s="3099"/>
      <c r="I102" s="1116"/>
      <c r="J102" s="3099"/>
      <c r="K102" s="1119"/>
      <c r="L102" s="3099"/>
      <c r="M102" s="1116"/>
      <c r="N102" s="3091"/>
      <c r="O102" s="1119"/>
      <c r="P102" s="3099"/>
      <c r="Q102" s="1116"/>
      <c r="R102" s="3091"/>
      <c r="S102" s="1119"/>
      <c r="T102" s="3099"/>
      <c r="U102" s="1116"/>
      <c r="V102" s="3091"/>
      <c r="W102" s="1119"/>
      <c r="X102" s="3099"/>
      <c r="Y102" s="1116"/>
      <c r="Z102" s="3091"/>
      <c r="AA102" s="1119"/>
      <c r="AB102" s="3099"/>
      <c r="AC102" s="1116"/>
      <c r="AD102" s="3099"/>
      <c r="AE102" s="3092"/>
      <c r="AF102" s="3099"/>
      <c r="AG102" s="1116"/>
      <c r="AH102" s="3099"/>
      <c r="AI102" s="1116"/>
      <c r="AJ102" s="3099"/>
      <c r="AK102" s="1116"/>
      <c r="AL102" s="3091"/>
      <c r="AM102" s="3140"/>
      <c r="AN102" s="3091"/>
      <c r="AO102" s="3092"/>
      <c r="AP102" s="3711"/>
      <c r="AQ102" s="3996"/>
      <c r="AR102" s="3996"/>
      <c r="AS102" s="1116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>
      <c r="A103" s="7758"/>
      <c r="B103" s="3270" t="s">
        <v>2143</v>
      </c>
      <c r="C103" s="3094">
        <f t="shared" si="50"/>
        <v>0</v>
      </c>
      <c r="D103" s="3170">
        <f t="shared" si="62"/>
        <v>0</v>
      </c>
      <c r="E103" s="1162">
        <f t="shared" si="62"/>
        <v>0</v>
      </c>
      <c r="F103" s="3099"/>
      <c r="G103" s="1119"/>
      <c r="H103" s="3099"/>
      <c r="I103" s="1116"/>
      <c r="J103" s="3099"/>
      <c r="K103" s="1119"/>
      <c r="L103" s="3099"/>
      <c r="M103" s="1116"/>
      <c r="N103" s="3091"/>
      <c r="O103" s="1119"/>
      <c r="P103" s="3099"/>
      <c r="Q103" s="1116"/>
      <c r="R103" s="3091"/>
      <c r="S103" s="1119"/>
      <c r="T103" s="3099"/>
      <c r="U103" s="1116"/>
      <c r="V103" s="3091"/>
      <c r="W103" s="1119"/>
      <c r="X103" s="3099"/>
      <c r="Y103" s="1116"/>
      <c r="Z103" s="3091"/>
      <c r="AA103" s="1119"/>
      <c r="AB103" s="3099"/>
      <c r="AC103" s="1116"/>
      <c r="AD103" s="3099"/>
      <c r="AE103" s="3092"/>
      <c r="AF103" s="3099"/>
      <c r="AG103" s="1116"/>
      <c r="AH103" s="3099"/>
      <c r="AI103" s="1116"/>
      <c r="AJ103" s="3099"/>
      <c r="AK103" s="1116"/>
      <c r="AL103" s="3091"/>
      <c r="AM103" s="3140"/>
      <c r="AN103" s="3091"/>
      <c r="AO103" s="3092"/>
      <c r="AP103" s="3711"/>
      <c r="AQ103" s="3996"/>
      <c r="AR103" s="3996"/>
      <c r="AS103" s="1116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>
      <c r="A104" s="7758"/>
      <c r="B104" s="1408" t="s">
        <v>2144</v>
      </c>
      <c r="C104" s="1181">
        <f t="shared" si="50"/>
        <v>0</v>
      </c>
      <c r="D104" s="1182">
        <f>+J104+L104+N104</f>
        <v>0</v>
      </c>
      <c r="E104" s="2145">
        <f>+K104+M104+O104</f>
        <v>0</v>
      </c>
      <c r="F104" s="1450"/>
      <c r="G104" s="403"/>
      <c r="H104" s="3290"/>
      <c r="I104" s="2954"/>
      <c r="J104" s="3099"/>
      <c r="K104" s="1119"/>
      <c r="L104" s="3099"/>
      <c r="M104" s="1116"/>
      <c r="N104" s="3091"/>
      <c r="O104" s="1119"/>
      <c r="P104" s="3304"/>
      <c r="Q104" s="3291"/>
      <c r="R104" s="245"/>
      <c r="S104" s="3305"/>
      <c r="T104" s="3290"/>
      <c r="U104" s="2954"/>
      <c r="V104" s="2953"/>
      <c r="W104" s="245"/>
      <c r="X104" s="3290"/>
      <c r="Y104" s="2954"/>
      <c r="Z104" s="2953"/>
      <c r="AA104" s="245"/>
      <c r="AB104" s="3290"/>
      <c r="AC104" s="2954"/>
      <c r="AD104" s="3290"/>
      <c r="AE104" s="3291"/>
      <c r="AF104" s="3290"/>
      <c r="AG104" s="2954"/>
      <c r="AH104" s="3290"/>
      <c r="AI104" s="2954"/>
      <c r="AJ104" s="3290"/>
      <c r="AK104" s="2954"/>
      <c r="AL104" s="245"/>
      <c r="AM104" s="3306"/>
      <c r="AN104" s="3091"/>
      <c r="AO104" s="3092"/>
      <c r="AP104" s="3711"/>
      <c r="AQ104" s="3996"/>
      <c r="AR104" s="3996"/>
      <c r="AS104" s="1116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>
      <c r="A105" s="8357"/>
      <c r="B105" s="1178" t="s">
        <v>2145</v>
      </c>
      <c r="C105" s="1167">
        <f t="shared" si="50"/>
        <v>0</v>
      </c>
      <c r="D105" s="1168">
        <f>SUM(F105+H105+J105+L105+N105+P105+R105+T105+V105+X105+Z105+AB105+AD105+AF105+AH105+AJ105+AL105)</f>
        <v>0</v>
      </c>
      <c r="E105" s="1169">
        <f>SUM(G105+I105+K105+M105+O105+Q105+S105+U105+W105+Y105+AA105+AC105+AE105+AG105+AI105+AK105+AM105)</f>
        <v>0</v>
      </c>
      <c r="F105" s="1128"/>
      <c r="G105" s="1133"/>
      <c r="H105" s="1128"/>
      <c r="I105" s="1129"/>
      <c r="J105" s="1131"/>
      <c r="K105" s="1132"/>
      <c r="L105" s="1128"/>
      <c r="M105" s="1130"/>
      <c r="N105" s="1131"/>
      <c r="O105" s="1132"/>
      <c r="P105" s="1142"/>
      <c r="Q105" s="1130"/>
      <c r="R105" s="1133"/>
      <c r="S105" s="1132"/>
      <c r="T105" s="1128"/>
      <c r="U105" s="1129"/>
      <c r="V105" s="1131"/>
      <c r="W105" s="1133"/>
      <c r="X105" s="1128"/>
      <c r="Y105" s="1129"/>
      <c r="Z105" s="1131"/>
      <c r="AA105" s="1133"/>
      <c r="AB105" s="1128"/>
      <c r="AC105" s="1129"/>
      <c r="AD105" s="1128"/>
      <c r="AE105" s="1130"/>
      <c r="AF105" s="1128"/>
      <c r="AG105" s="1129"/>
      <c r="AH105" s="1128"/>
      <c r="AI105" s="1129"/>
      <c r="AJ105" s="1128"/>
      <c r="AK105" s="1129"/>
      <c r="AL105" s="1133"/>
      <c r="AM105" s="1134"/>
      <c r="AN105" s="1131"/>
      <c r="AO105" s="1130"/>
      <c r="AP105" s="1142"/>
      <c r="AQ105" s="1290"/>
      <c r="AR105" s="1290"/>
      <c r="AS105" s="1129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>
      <c r="A106" s="8571" t="s">
        <v>2147</v>
      </c>
      <c r="B106" s="8571"/>
      <c r="C106" s="8571"/>
      <c r="D106" s="8571"/>
    </row>
    <row r="107" spans="1:93">
      <c r="A107" s="8356" t="s">
        <v>2148</v>
      </c>
      <c r="B107" s="3113" t="s">
        <v>2149</v>
      </c>
      <c r="C107" s="3078" t="s">
        <v>2150</v>
      </c>
      <c r="D107" s="3078" t="s">
        <v>497</v>
      </c>
    </row>
    <row r="108" spans="1:93">
      <c r="A108" s="7758"/>
      <c r="B108" s="3307" t="s">
        <v>282</v>
      </c>
      <c r="C108" s="3308"/>
      <c r="D108" s="3308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0"/>
      <c r="BY108" s="900"/>
      <c r="BZ108" s="900"/>
      <c r="CA108" s="902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03">
        <f>IF(D108&lt;=C108,0,1)</f>
        <v>0</v>
      </c>
    </row>
    <row r="109" spans="1:93">
      <c r="A109" s="7758"/>
      <c r="B109" s="3068" t="s">
        <v>2151</v>
      </c>
      <c r="C109" s="3163"/>
      <c r="D109" s="3163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0"/>
      <c r="BY109" s="900"/>
      <c r="BZ109" s="900"/>
      <c r="CA109" s="902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03">
        <f>IF(D109&lt;=C109,0,1)</f>
        <v>0</v>
      </c>
    </row>
    <row r="110" spans="1:93" ht="21">
      <c r="A110" s="7758"/>
      <c r="B110" s="3068" t="s">
        <v>2152</v>
      </c>
      <c r="C110" s="3163"/>
      <c r="D110" s="3163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0"/>
      <c r="BY110" s="900"/>
      <c r="BZ110" s="900"/>
      <c r="CA110" s="902" t="str">
        <f t="shared" si="64"/>
        <v/>
      </c>
      <c r="CB110" s="374"/>
      <c r="CC110" s="374"/>
      <c r="CD110" s="374"/>
      <c r="CE110" s="374"/>
      <c r="CF110" s="374"/>
      <c r="CJ110" s="903">
        <f>IF(D110&lt;=C110,0,1)</f>
        <v>0</v>
      </c>
    </row>
    <row r="111" spans="1:93">
      <c r="A111" s="7758"/>
      <c r="B111" s="3068" t="s">
        <v>2153</v>
      </c>
      <c r="C111" s="3163"/>
      <c r="D111" s="3309"/>
    </row>
    <row r="112" spans="1:93">
      <c r="A112" s="7758"/>
      <c r="B112" s="3111" t="s">
        <v>2154</v>
      </c>
      <c r="C112" s="1116"/>
      <c r="D112" s="3309"/>
    </row>
    <row r="113" spans="1:111" ht="21">
      <c r="A113" s="7758"/>
      <c r="B113" s="3111" t="s">
        <v>2155</v>
      </c>
      <c r="C113" s="1116"/>
      <c r="D113" s="3163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0"/>
      <c r="BY113" s="900"/>
      <c r="BZ113" s="900"/>
      <c r="CA113" s="902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03">
        <f>IF(D113&lt;=C113,0,1)</f>
        <v>0</v>
      </c>
    </row>
    <row r="114" spans="1:111">
      <c r="A114" s="7758"/>
      <c r="B114" s="3111" t="s">
        <v>2156</v>
      </c>
      <c r="C114" s="1116"/>
      <c r="D114" s="3163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0"/>
      <c r="BY114" s="900"/>
      <c r="BZ114" s="900"/>
      <c r="CA114" s="902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03">
        <f>IF(D114&lt;=C114,0,1)</f>
        <v>0</v>
      </c>
    </row>
    <row r="115" spans="1:111">
      <c r="A115" s="7758"/>
      <c r="B115" s="3111" t="s">
        <v>2157</v>
      </c>
      <c r="C115" s="3163"/>
      <c r="D115" s="3163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0"/>
      <c r="BY115" s="900"/>
      <c r="BZ115" s="900"/>
      <c r="CA115" s="902" t="str">
        <f t="shared" si="66"/>
        <v/>
      </c>
      <c r="CB115" s="374"/>
      <c r="CC115" s="374"/>
      <c r="CD115" s="374"/>
      <c r="CE115" s="374"/>
      <c r="CF115" s="374"/>
      <c r="CJ115" s="903">
        <f>IF(D115&lt;=C115,0,1)</f>
        <v>0</v>
      </c>
    </row>
    <row r="116" spans="1:111">
      <c r="A116" s="7758"/>
      <c r="B116" s="628" t="s">
        <v>2158</v>
      </c>
      <c r="C116" s="3163"/>
      <c r="D116" s="3163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0"/>
      <c r="BY116" s="900"/>
      <c r="BZ116" s="900"/>
      <c r="CA116" s="902" t="str">
        <f t="shared" si="66"/>
        <v/>
      </c>
      <c r="CB116" s="374"/>
      <c r="CC116" s="374"/>
      <c r="CD116" s="374"/>
      <c r="CE116" s="374"/>
      <c r="CF116" s="374"/>
      <c r="CJ116" s="903">
        <f>IF(D116&lt;=C116,0,1)</f>
        <v>0</v>
      </c>
    </row>
    <row r="117" spans="1:111">
      <c r="A117" s="8357"/>
      <c r="B117" s="1207" t="s">
        <v>2159</v>
      </c>
      <c r="C117" s="3310"/>
      <c r="D117" s="3310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0"/>
      <c r="BY117" s="900"/>
      <c r="BZ117" s="900"/>
      <c r="CA117" s="902" t="str">
        <f t="shared" si="66"/>
        <v/>
      </c>
      <c r="CB117" s="374"/>
      <c r="CC117" s="374"/>
      <c r="CD117" s="374"/>
      <c r="CE117" s="374"/>
      <c r="CF117" s="374"/>
      <c r="CJ117" s="903">
        <f>IF(D117&lt;=C117,0,1)</f>
        <v>0</v>
      </c>
    </row>
    <row r="118" spans="1:111" ht="18" customHeight="1">
      <c r="A118" s="8604" t="s">
        <v>2160</v>
      </c>
      <c r="B118" s="8604"/>
      <c r="C118" s="8604"/>
      <c r="D118" s="8604"/>
      <c r="E118" s="8604"/>
      <c r="F118" s="8604"/>
      <c r="G118" s="8604"/>
      <c r="H118" s="8604"/>
      <c r="I118" s="8604"/>
      <c r="J118" s="8604"/>
      <c r="K118" s="8604"/>
      <c r="L118" s="8604"/>
      <c r="M118" s="8604"/>
      <c r="N118" s="8604"/>
      <c r="O118" s="8604"/>
      <c r="P118" s="8604"/>
      <c r="Q118" s="8604"/>
      <c r="R118" s="8604"/>
      <c r="S118" s="8604"/>
      <c r="T118" s="8604"/>
      <c r="U118" s="8604"/>
      <c r="V118" s="8604"/>
      <c r="W118" s="8604"/>
      <c r="X118" s="8604"/>
      <c r="Y118" s="8604"/>
      <c r="Z118" s="8604"/>
      <c r="AA118" s="8604"/>
      <c r="AB118" s="8604"/>
      <c r="AC118" s="8604"/>
      <c r="AD118" s="8604"/>
      <c r="AE118" s="8604"/>
      <c r="AF118" s="8604"/>
      <c r="AG118" s="8604"/>
      <c r="AH118" s="8604"/>
      <c r="AI118" s="8604"/>
      <c r="AJ118" s="8604"/>
      <c r="AK118" s="8604"/>
    </row>
    <row r="119" spans="1:111" ht="15" customHeight="1">
      <c r="A119" s="8324" t="s">
        <v>220</v>
      </c>
      <c r="B119" s="8520"/>
      <c r="C119" s="8324" t="s">
        <v>77</v>
      </c>
      <c r="D119" s="8535"/>
      <c r="E119" s="8520"/>
      <c r="F119" s="8605" t="s">
        <v>101</v>
      </c>
      <c r="G119" s="8438"/>
      <c r="H119" s="8438"/>
      <c r="I119" s="8438"/>
      <c r="J119" s="8438"/>
      <c r="K119" s="8438"/>
      <c r="L119" s="8438"/>
      <c r="M119" s="8438"/>
      <c r="N119" s="8438"/>
      <c r="O119" s="8438"/>
      <c r="P119" s="8438"/>
      <c r="Q119" s="8438"/>
      <c r="R119" s="8438"/>
      <c r="S119" s="8438"/>
      <c r="T119" s="8438"/>
      <c r="U119" s="8438"/>
      <c r="V119" s="8438"/>
      <c r="W119" s="8438"/>
      <c r="X119" s="8438"/>
      <c r="Y119" s="8438"/>
      <c r="Z119" s="8438"/>
      <c r="AA119" s="8438"/>
      <c r="AB119" s="8438"/>
      <c r="AC119" s="8438"/>
      <c r="AD119" s="8438"/>
      <c r="AE119" s="8438"/>
      <c r="AF119" s="8438"/>
      <c r="AG119" s="8438"/>
      <c r="AH119" s="8438"/>
      <c r="AI119" s="8438"/>
      <c r="AJ119" s="8606" t="s">
        <v>2161</v>
      </c>
      <c r="AK119" s="8607"/>
      <c r="AL119" s="8609" t="s">
        <v>33</v>
      </c>
    </row>
    <row r="120" spans="1:111">
      <c r="A120" s="7700"/>
      <c r="B120" s="7653"/>
      <c r="C120" s="8354"/>
      <c r="D120" s="7963"/>
      <c r="E120" s="7964"/>
      <c r="F120" s="8512" t="s">
        <v>94</v>
      </c>
      <c r="G120" s="8513"/>
      <c r="H120" s="8512" t="s">
        <v>309</v>
      </c>
      <c r="I120" s="8513"/>
      <c r="J120" s="8512" t="s">
        <v>310</v>
      </c>
      <c r="K120" s="8513"/>
      <c r="L120" s="8512" t="s">
        <v>987</v>
      </c>
      <c r="M120" s="8513"/>
      <c r="N120" s="8512" t="s">
        <v>640</v>
      </c>
      <c r="O120" s="8513"/>
      <c r="P120" s="8512" t="s">
        <v>2113</v>
      </c>
      <c r="Q120" s="8513"/>
      <c r="R120" s="8512" t="s">
        <v>641</v>
      </c>
      <c r="S120" s="8513"/>
      <c r="T120" s="8512" t="s">
        <v>2114</v>
      </c>
      <c r="U120" s="8513"/>
      <c r="V120" s="8512" t="s">
        <v>2115</v>
      </c>
      <c r="W120" s="8513"/>
      <c r="X120" s="8512" t="s">
        <v>1997</v>
      </c>
      <c r="Y120" s="8513"/>
      <c r="Z120" s="8512" t="s">
        <v>1625</v>
      </c>
      <c r="AA120" s="8513"/>
      <c r="AB120" s="8512" t="s">
        <v>313</v>
      </c>
      <c r="AC120" s="8513"/>
      <c r="AD120" s="8512" t="s">
        <v>2116</v>
      </c>
      <c r="AE120" s="8513"/>
      <c r="AF120" s="8512" t="s">
        <v>2117</v>
      </c>
      <c r="AG120" s="8513"/>
      <c r="AH120" s="8503" t="s">
        <v>57</v>
      </c>
      <c r="AI120" s="8319"/>
      <c r="AJ120" s="8608"/>
      <c r="AK120" s="8110"/>
      <c r="AL120" s="8517"/>
    </row>
    <row r="121" spans="1:111">
      <c r="A121" s="8354"/>
      <c r="B121" s="7964"/>
      <c r="C121" s="3079" t="s">
        <v>79</v>
      </c>
      <c r="D121" s="3082" t="s">
        <v>58</v>
      </c>
      <c r="E121" s="3078" t="s">
        <v>59</v>
      </c>
      <c r="F121" s="3079" t="s">
        <v>58</v>
      </c>
      <c r="G121" s="3078" t="s">
        <v>59</v>
      </c>
      <c r="H121" s="3079" t="s">
        <v>58</v>
      </c>
      <c r="I121" s="3078" t="s">
        <v>59</v>
      </c>
      <c r="J121" s="3079" t="s">
        <v>58</v>
      </c>
      <c r="K121" s="3078" t="s">
        <v>59</v>
      </c>
      <c r="L121" s="3079" t="s">
        <v>58</v>
      </c>
      <c r="M121" s="3078" t="s">
        <v>59</v>
      </c>
      <c r="N121" s="3079" t="s">
        <v>58</v>
      </c>
      <c r="O121" s="3078" t="s">
        <v>59</v>
      </c>
      <c r="P121" s="3079" t="s">
        <v>58</v>
      </c>
      <c r="Q121" s="3078" t="s">
        <v>59</v>
      </c>
      <c r="R121" s="3079" t="s">
        <v>58</v>
      </c>
      <c r="S121" s="3078" t="s">
        <v>59</v>
      </c>
      <c r="T121" s="3079" t="s">
        <v>58</v>
      </c>
      <c r="U121" s="3078" t="s">
        <v>59</v>
      </c>
      <c r="V121" s="3079" t="s">
        <v>58</v>
      </c>
      <c r="W121" s="3078" t="s">
        <v>59</v>
      </c>
      <c r="X121" s="3079" t="s">
        <v>58</v>
      </c>
      <c r="Y121" s="3078" t="s">
        <v>59</v>
      </c>
      <c r="Z121" s="3079" t="s">
        <v>58</v>
      </c>
      <c r="AA121" s="3078" t="s">
        <v>59</v>
      </c>
      <c r="AB121" s="3079" t="s">
        <v>58</v>
      </c>
      <c r="AC121" s="3078" t="s">
        <v>59</v>
      </c>
      <c r="AD121" s="3079" t="s">
        <v>58</v>
      </c>
      <c r="AE121" s="3078" t="s">
        <v>59</v>
      </c>
      <c r="AF121" s="3079" t="s">
        <v>58</v>
      </c>
      <c r="AG121" s="3078" t="s">
        <v>59</v>
      </c>
      <c r="AH121" s="3079" t="s">
        <v>58</v>
      </c>
      <c r="AI121" s="3075" t="s">
        <v>59</v>
      </c>
      <c r="AJ121" s="3082" t="s">
        <v>58</v>
      </c>
      <c r="AK121" s="2683" t="s">
        <v>59</v>
      </c>
      <c r="AL121" s="8518"/>
    </row>
    <row r="122" spans="1:111">
      <c r="A122" s="8356" t="s">
        <v>2162</v>
      </c>
      <c r="B122" s="3262" t="s">
        <v>2163</v>
      </c>
      <c r="C122" s="3085">
        <f>SUM(D122:E122)</f>
        <v>0</v>
      </c>
      <c r="D122" s="3167">
        <f>+F122+H122+J122+L122+N122+P122+R122+T122+V122+X122+Z122+AB122+AD122+AF122+AH122</f>
        <v>0</v>
      </c>
      <c r="E122" s="3263">
        <f>+G122+I122+K122+M122+O122+Q122+S122+U122+W122+Y122+AA122+AC122+AE122+AG122+AI122</f>
        <v>0</v>
      </c>
      <c r="F122" s="3114"/>
      <c r="G122" s="3117"/>
      <c r="H122" s="3114"/>
      <c r="I122" s="3117"/>
      <c r="J122" s="3114"/>
      <c r="K122" s="3117"/>
      <c r="L122" s="3114"/>
      <c r="M122" s="3117"/>
      <c r="N122" s="3114"/>
      <c r="O122" s="3117"/>
      <c r="P122" s="3114"/>
      <c r="Q122" s="3117"/>
      <c r="R122" s="3114"/>
      <c r="S122" s="3117"/>
      <c r="T122" s="3114"/>
      <c r="U122" s="3117"/>
      <c r="V122" s="3114"/>
      <c r="W122" s="3117"/>
      <c r="X122" s="3114"/>
      <c r="Y122" s="3117"/>
      <c r="Z122" s="3114"/>
      <c r="AA122" s="3117"/>
      <c r="AB122" s="3114"/>
      <c r="AC122" s="3117"/>
      <c r="AD122" s="3114"/>
      <c r="AE122" s="3117"/>
      <c r="AF122" s="3114"/>
      <c r="AG122" s="3117"/>
      <c r="AH122" s="3265"/>
      <c r="AI122" s="3266"/>
      <c r="AJ122" s="3311"/>
      <c r="AK122" s="3312"/>
      <c r="AL122" s="3267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0"/>
      <c r="DF122" s="900"/>
      <c r="DG122" s="900"/>
    </row>
    <row r="123" spans="1:111">
      <c r="A123" s="7758"/>
      <c r="B123" s="3270" t="s">
        <v>2164</v>
      </c>
      <c r="C123" s="3094">
        <f>SUM(D123:E123)</f>
        <v>0</v>
      </c>
      <c r="D123" s="3170">
        <f t="shared" ref="D123:E124" si="67">+F123+H123+J123+L123+N123+P123+R123+T123+V123+X123+Z123+AB123+AD123+AF123+AH123</f>
        <v>0</v>
      </c>
      <c r="E123" s="3271">
        <f t="shared" si="67"/>
        <v>0</v>
      </c>
      <c r="F123" s="3099"/>
      <c r="G123" s="3092"/>
      <c r="H123" s="3099"/>
      <c r="I123" s="3092"/>
      <c r="J123" s="3099"/>
      <c r="K123" s="3092"/>
      <c r="L123" s="3099"/>
      <c r="M123" s="3092"/>
      <c r="N123" s="3099"/>
      <c r="O123" s="3092"/>
      <c r="P123" s="3099"/>
      <c r="Q123" s="3092"/>
      <c r="R123" s="3099"/>
      <c r="S123" s="3092"/>
      <c r="T123" s="3099"/>
      <c r="U123" s="3092"/>
      <c r="V123" s="3099"/>
      <c r="W123" s="3092"/>
      <c r="X123" s="3099"/>
      <c r="Y123" s="3092"/>
      <c r="Z123" s="3099"/>
      <c r="AA123" s="3092"/>
      <c r="AB123" s="3099"/>
      <c r="AC123" s="3092"/>
      <c r="AD123" s="3099"/>
      <c r="AE123" s="3092"/>
      <c r="AF123" s="3099"/>
      <c r="AG123" s="3092"/>
      <c r="AH123" s="3272"/>
      <c r="AI123" s="871"/>
      <c r="AJ123" s="1119"/>
      <c r="AK123" s="3283"/>
      <c r="AL123" s="3273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>
      <c r="A124" s="8357"/>
      <c r="B124" s="1178" t="s">
        <v>2165</v>
      </c>
      <c r="C124" s="1167">
        <f>SUM(D124:E124)</f>
        <v>0</v>
      </c>
      <c r="D124" s="1168">
        <f t="shared" si="67"/>
        <v>0</v>
      </c>
      <c r="E124" s="3276">
        <f t="shared" si="67"/>
        <v>0</v>
      </c>
      <c r="F124" s="1128"/>
      <c r="G124" s="1130"/>
      <c r="H124" s="1128"/>
      <c r="I124" s="1130"/>
      <c r="J124" s="1128"/>
      <c r="K124" s="1130"/>
      <c r="L124" s="1128"/>
      <c r="M124" s="1130"/>
      <c r="N124" s="1128"/>
      <c r="O124" s="1130"/>
      <c r="P124" s="1128"/>
      <c r="Q124" s="1130"/>
      <c r="R124" s="1128"/>
      <c r="S124" s="1130"/>
      <c r="T124" s="1128"/>
      <c r="U124" s="1130"/>
      <c r="V124" s="1128"/>
      <c r="W124" s="1130"/>
      <c r="X124" s="1128"/>
      <c r="Y124" s="1130"/>
      <c r="Z124" s="1128"/>
      <c r="AA124" s="1130"/>
      <c r="AB124" s="1128"/>
      <c r="AC124" s="1130"/>
      <c r="AD124" s="1128"/>
      <c r="AE124" s="1130"/>
      <c r="AF124" s="1128"/>
      <c r="AG124" s="1130"/>
      <c r="AH124" s="1142"/>
      <c r="AI124" s="1134"/>
      <c r="AJ124" s="1133"/>
      <c r="AK124" s="1132"/>
      <c r="AL124" s="1199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>
      <c r="A125" s="8612" t="s">
        <v>2166</v>
      </c>
      <c r="B125" s="8612"/>
      <c r="C125" s="8612"/>
      <c r="D125" s="8612"/>
      <c r="E125" s="8612"/>
      <c r="F125" s="8612"/>
      <c r="G125" s="8612"/>
      <c r="H125" s="8612"/>
      <c r="I125" s="8612"/>
      <c r="J125" s="8612"/>
    </row>
    <row r="126" spans="1:111" ht="18" customHeight="1">
      <c r="A126" s="8580" t="s">
        <v>2167</v>
      </c>
      <c r="B126" s="8580"/>
      <c r="C126" s="8580"/>
      <c r="D126" s="8604"/>
      <c r="E126" s="8604"/>
      <c r="F126" s="8604"/>
      <c r="G126" s="8604"/>
      <c r="H126" s="8604"/>
      <c r="I126" s="8604"/>
      <c r="J126" s="8604"/>
    </row>
    <row r="127" spans="1:111" ht="15" customHeight="1">
      <c r="A127" s="8610" t="s">
        <v>1108</v>
      </c>
      <c r="B127" s="8610" t="s">
        <v>2168</v>
      </c>
      <c r="C127" s="8512" t="s">
        <v>1655</v>
      </c>
      <c r="D127" s="8512" t="s">
        <v>2169</v>
      </c>
      <c r="E127" s="8277"/>
      <c r="F127" s="8277"/>
      <c r="G127" s="8277"/>
      <c r="H127" s="8277"/>
      <c r="I127" s="8277"/>
      <c r="J127" s="8277"/>
      <c r="K127" s="8277"/>
      <c r="L127" s="8277"/>
      <c r="M127" s="8507"/>
      <c r="N127" s="8613" t="s">
        <v>2170</v>
      </c>
      <c r="O127" s="8520" t="s">
        <v>2171</v>
      </c>
    </row>
    <row r="128" spans="1:111" ht="50.1" customHeight="1">
      <c r="A128" s="8610"/>
      <c r="B128" s="8610"/>
      <c r="C128" s="8610"/>
      <c r="D128" s="632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13" t="s">
        <v>2176</v>
      </c>
      <c r="J128" s="3313" t="s">
        <v>2177</v>
      </c>
      <c r="K128" s="3261" t="s">
        <v>2178</v>
      </c>
      <c r="L128" s="2445" t="s">
        <v>2179</v>
      </c>
      <c r="M128" s="3314" t="s">
        <v>2180</v>
      </c>
      <c r="N128" s="8614"/>
      <c r="O128" s="7964"/>
    </row>
    <row r="129" spans="1:88">
      <c r="A129" s="8356" t="s">
        <v>2181</v>
      </c>
      <c r="B129" s="3118" t="s">
        <v>2182</v>
      </c>
      <c r="C129" s="3315">
        <f>SUM(D129:M129)</f>
        <v>0</v>
      </c>
      <c r="D129" s="3114"/>
      <c r="E129" s="3115"/>
      <c r="F129" s="3115"/>
      <c r="G129" s="3115"/>
      <c r="H129" s="3115"/>
      <c r="I129" s="3312"/>
      <c r="J129" s="3117"/>
      <c r="K129" s="3264"/>
      <c r="L129" s="3316"/>
      <c r="M129" s="3317"/>
      <c r="N129" s="3268"/>
      <c r="O129" s="3316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>
      <c r="A130" s="7758"/>
      <c r="B130" s="3111" t="s">
        <v>2183</v>
      </c>
      <c r="C130" s="3318">
        <f t="shared" ref="C130:C148" si="69">SUM(D130:M130)</f>
        <v>0</v>
      </c>
      <c r="D130" s="3099"/>
      <c r="E130" s="873"/>
      <c r="F130" s="873"/>
      <c r="G130" s="873"/>
      <c r="H130" s="873"/>
      <c r="I130" s="3283"/>
      <c r="J130" s="3092"/>
      <c r="K130" s="1116"/>
      <c r="L130" s="3163"/>
      <c r="M130" s="3319"/>
      <c r="N130" s="3091"/>
      <c r="O130" s="3163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>
      <c r="A131" s="7758"/>
      <c r="B131" s="3111" t="s">
        <v>2184</v>
      </c>
      <c r="C131" s="3318">
        <f t="shared" si="69"/>
        <v>0</v>
      </c>
      <c r="D131" s="3099"/>
      <c r="E131" s="873"/>
      <c r="F131" s="873"/>
      <c r="G131" s="873"/>
      <c r="H131" s="873"/>
      <c r="I131" s="3283"/>
      <c r="J131" s="3092"/>
      <c r="K131" s="1116"/>
      <c r="L131" s="3163"/>
      <c r="M131" s="3319"/>
      <c r="N131" s="3091"/>
      <c r="O131" s="3163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>
      <c r="A132" s="7758"/>
      <c r="B132" s="3111" t="s">
        <v>2185</v>
      </c>
      <c r="C132" s="3220">
        <f t="shared" si="69"/>
        <v>0</v>
      </c>
      <c r="D132" s="631"/>
      <c r="E132" s="873"/>
      <c r="F132" s="873"/>
      <c r="G132" s="873"/>
      <c r="H132" s="141"/>
      <c r="I132" s="873"/>
      <c r="J132" s="3092"/>
      <c r="K132" s="1116"/>
      <c r="L132" s="695"/>
      <c r="M132" s="3319"/>
      <c r="N132" s="1116"/>
      <c r="O132" s="695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>
      <c r="A133" s="8357"/>
      <c r="B133" s="2657" t="s">
        <v>2186</v>
      </c>
      <c r="C133" s="696">
        <f t="shared" si="69"/>
        <v>0</v>
      </c>
      <c r="D133" s="1128"/>
      <c r="E133" s="224"/>
      <c r="F133" s="224"/>
      <c r="G133" s="224"/>
      <c r="H133" s="1144"/>
      <c r="I133" s="241"/>
      <c r="J133" s="189"/>
      <c r="K133" s="2457"/>
      <c r="L133" s="1290"/>
      <c r="M133" s="2654"/>
      <c r="N133" s="2655"/>
      <c r="O133" s="1290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>
      <c r="A134" s="8356" t="s">
        <v>2187</v>
      </c>
      <c r="B134" s="3118" t="s">
        <v>2182</v>
      </c>
      <c r="C134" s="3315">
        <f t="shared" si="69"/>
        <v>0</v>
      </c>
      <c r="D134" s="3119"/>
      <c r="E134" s="833"/>
      <c r="F134" s="833"/>
      <c r="G134" s="833"/>
      <c r="H134" s="833"/>
      <c r="I134" s="3300"/>
      <c r="J134" s="2446"/>
      <c r="K134" s="3121"/>
      <c r="L134" s="3308"/>
      <c r="M134" s="3216"/>
      <c r="N134" s="3149"/>
      <c r="O134" s="3308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>
      <c r="A135" s="7758"/>
      <c r="B135" s="3111" t="s">
        <v>2183</v>
      </c>
      <c r="C135" s="3220">
        <f t="shared" si="69"/>
        <v>0</v>
      </c>
      <c r="D135" s="631"/>
      <c r="E135" s="141"/>
      <c r="F135" s="141"/>
      <c r="G135" s="141"/>
      <c r="H135" s="141"/>
      <c r="I135" s="3154"/>
      <c r="J135" s="3320"/>
      <c r="K135" s="3116"/>
      <c r="L135" s="695"/>
      <c r="M135" s="659"/>
      <c r="N135" s="248"/>
      <c r="O135" s="695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>
      <c r="A136" s="7758"/>
      <c r="B136" s="3111" t="s">
        <v>2184</v>
      </c>
      <c r="C136" s="696">
        <f t="shared" si="69"/>
        <v>0</v>
      </c>
      <c r="D136" s="3099"/>
      <c r="E136" s="873"/>
      <c r="F136" s="873"/>
      <c r="G136" s="873"/>
      <c r="H136" s="873"/>
      <c r="I136" s="3283"/>
      <c r="J136" s="3092"/>
      <c r="K136" s="1116"/>
      <c r="L136" s="3163"/>
      <c r="M136" s="3319"/>
      <c r="N136" s="3091"/>
      <c r="O136" s="3163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>
      <c r="A137" s="7758"/>
      <c r="B137" s="3111" t="s">
        <v>2185</v>
      </c>
      <c r="C137" s="3220">
        <f t="shared" si="69"/>
        <v>0</v>
      </c>
      <c r="D137" s="631"/>
      <c r="E137" s="873"/>
      <c r="F137" s="873"/>
      <c r="G137" s="873"/>
      <c r="H137" s="141"/>
      <c r="I137" s="873"/>
      <c r="J137" s="3092"/>
      <c r="K137" s="1116"/>
      <c r="L137" s="695"/>
      <c r="M137" s="3319"/>
      <c r="N137" s="1116"/>
      <c r="O137" s="695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>
      <c r="A138" s="8357"/>
      <c r="B138" s="2657" t="s">
        <v>2186</v>
      </c>
      <c r="C138" s="696">
        <f t="shared" si="69"/>
        <v>0</v>
      </c>
      <c r="D138" s="1128"/>
      <c r="E138" s="224"/>
      <c r="F138" s="224"/>
      <c r="G138" s="224"/>
      <c r="H138" s="1144"/>
      <c r="I138" s="241"/>
      <c r="J138" s="189"/>
      <c r="K138" s="2457"/>
      <c r="L138" s="1290"/>
      <c r="M138" s="2654"/>
      <c r="N138" s="2655"/>
      <c r="O138" s="1290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>
      <c r="A139" s="8356" t="s">
        <v>2188</v>
      </c>
      <c r="B139" s="3118" t="s">
        <v>2182</v>
      </c>
      <c r="C139" s="3321">
        <f t="shared" si="69"/>
        <v>0</v>
      </c>
      <c r="D139" s="3119"/>
      <c r="E139" s="833"/>
      <c r="F139" s="833"/>
      <c r="G139" s="833"/>
      <c r="H139" s="833"/>
      <c r="I139" s="3300"/>
      <c r="J139" s="2446"/>
      <c r="K139" s="3121"/>
      <c r="L139" s="3308"/>
      <c r="M139" s="3216"/>
      <c r="N139" s="3149"/>
      <c r="O139" s="3308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>
      <c r="A140" s="7758"/>
      <c r="B140" s="3111" t="s">
        <v>2183</v>
      </c>
      <c r="C140" s="696">
        <f t="shared" si="69"/>
        <v>0</v>
      </c>
      <c r="D140" s="631"/>
      <c r="E140" s="141"/>
      <c r="F140" s="141"/>
      <c r="G140" s="141"/>
      <c r="H140" s="141"/>
      <c r="I140" s="3154"/>
      <c r="J140" s="3320"/>
      <c r="K140" s="3116"/>
      <c r="L140" s="695"/>
      <c r="M140" s="659"/>
      <c r="N140" s="248"/>
      <c r="O140" s="695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>
      <c r="A141" s="7758"/>
      <c r="B141" s="3111" t="s">
        <v>2184</v>
      </c>
      <c r="C141" s="3318">
        <f t="shared" si="69"/>
        <v>0</v>
      </c>
      <c r="D141" s="3099"/>
      <c r="E141" s="873"/>
      <c r="F141" s="873"/>
      <c r="G141" s="873"/>
      <c r="H141" s="873"/>
      <c r="I141" s="3283"/>
      <c r="J141" s="3092"/>
      <c r="K141" s="1116"/>
      <c r="L141" s="3163"/>
      <c r="M141" s="3319"/>
      <c r="N141" s="3091"/>
      <c r="O141" s="3163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>
      <c r="A142" s="7758"/>
      <c r="B142" s="3111" t="s">
        <v>2185</v>
      </c>
      <c r="C142" s="3220">
        <f t="shared" si="69"/>
        <v>0</v>
      </c>
      <c r="D142" s="1189"/>
      <c r="E142" s="1138"/>
      <c r="F142" s="1138"/>
      <c r="G142" s="1138"/>
      <c r="H142" s="1138"/>
      <c r="I142" s="1192"/>
      <c r="J142" s="1190"/>
      <c r="K142" s="1139"/>
      <c r="L142" s="1409"/>
      <c r="M142" s="1410"/>
      <c r="N142" s="1191"/>
      <c r="O142" s="1409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>
      <c r="A143" s="8357"/>
      <c r="B143" s="2657" t="s">
        <v>2186</v>
      </c>
      <c r="C143" s="696">
        <f t="shared" si="69"/>
        <v>0</v>
      </c>
      <c r="D143" s="1128"/>
      <c r="E143" s="1144"/>
      <c r="F143" s="1144"/>
      <c r="G143" s="1144"/>
      <c r="H143" s="1144"/>
      <c r="I143" s="1132"/>
      <c r="J143" s="1130"/>
      <c r="K143" s="1129"/>
      <c r="L143" s="1290"/>
      <c r="M143" s="1411"/>
      <c r="N143" s="1131"/>
      <c r="O143" s="1290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>
      <c r="A144" s="8356" t="s">
        <v>2189</v>
      </c>
      <c r="B144" s="3118" t="s">
        <v>2182</v>
      </c>
      <c r="C144" s="3315">
        <f t="shared" si="69"/>
        <v>0</v>
      </c>
      <c r="D144" s="3119"/>
      <c r="E144" s="833"/>
      <c r="F144" s="833"/>
      <c r="G144" s="833"/>
      <c r="H144" s="833"/>
      <c r="I144" s="3300"/>
      <c r="J144" s="2446"/>
      <c r="K144" s="3121"/>
      <c r="L144" s="3308"/>
      <c r="M144" s="3216"/>
      <c r="N144" s="3149"/>
      <c r="O144" s="3308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>
      <c r="A145" s="7758"/>
      <c r="B145" s="3111" t="s">
        <v>2183</v>
      </c>
      <c r="C145" s="3318">
        <f t="shared" si="69"/>
        <v>0</v>
      </c>
      <c r="D145" s="631"/>
      <c r="E145" s="141"/>
      <c r="F145" s="141"/>
      <c r="G145" s="141"/>
      <c r="H145" s="141"/>
      <c r="I145" s="3154"/>
      <c r="J145" s="3320"/>
      <c r="K145" s="3116"/>
      <c r="L145" s="695"/>
      <c r="M145" s="659"/>
      <c r="N145" s="248"/>
      <c r="O145" s="695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>
      <c r="A146" s="7758"/>
      <c r="B146" s="3111" t="s">
        <v>2184</v>
      </c>
      <c r="C146" s="3318">
        <f t="shared" si="69"/>
        <v>0</v>
      </c>
      <c r="D146" s="3099"/>
      <c r="E146" s="873"/>
      <c r="F146" s="873"/>
      <c r="G146" s="873"/>
      <c r="H146" s="873"/>
      <c r="I146" s="3283"/>
      <c r="J146" s="3092"/>
      <c r="K146" s="1116"/>
      <c r="L146" s="3163"/>
      <c r="M146" s="3319"/>
      <c r="N146" s="3091"/>
      <c r="O146" s="3163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>
      <c r="A147" s="7758"/>
      <c r="B147" s="3111" t="s">
        <v>2185</v>
      </c>
      <c r="C147" s="3318">
        <f t="shared" si="69"/>
        <v>0</v>
      </c>
      <c r="D147" s="1189"/>
      <c r="E147" s="1138"/>
      <c r="F147" s="1138"/>
      <c r="G147" s="1138"/>
      <c r="H147" s="1138"/>
      <c r="I147" s="1192"/>
      <c r="J147" s="1190"/>
      <c r="K147" s="1139"/>
      <c r="L147" s="1409"/>
      <c r="M147" s="1410"/>
      <c r="N147" s="1191"/>
      <c r="O147" s="1409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>
      <c r="A148" s="8357"/>
      <c r="B148" s="2657" t="s">
        <v>2186</v>
      </c>
      <c r="C148" s="3221">
        <f t="shared" si="69"/>
        <v>0</v>
      </c>
      <c r="D148" s="1128"/>
      <c r="E148" s="1144"/>
      <c r="F148" s="1144"/>
      <c r="G148" s="1144"/>
      <c r="H148" s="1144"/>
      <c r="I148" s="1132"/>
      <c r="J148" s="1130"/>
      <c r="K148" s="1129"/>
      <c r="L148" s="1290"/>
      <c r="M148" s="1411"/>
      <c r="N148" s="1131"/>
      <c r="O148" s="1290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>
      <c r="A149" s="8571" t="s">
        <v>2190</v>
      </c>
      <c r="B149" s="8571"/>
      <c r="C149" s="8571"/>
      <c r="D149" s="8571"/>
      <c r="E149" s="8571"/>
      <c r="F149" s="8571"/>
      <c r="G149" s="8571"/>
      <c r="H149" s="8571"/>
    </row>
    <row r="150" spans="1:88" ht="21">
      <c r="A150" s="3113" t="s">
        <v>2191</v>
      </c>
      <c r="B150" s="3261" t="s">
        <v>2192</v>
      </c>
      <c r="C150" s="3079" t="s">
        <v>2193</v>
      </c>
      <c r="D150" s="3080" t="s">
        <v>2194</v>
      </c>
      <c r="E150" s="3080" t="s">
        <v>2195</v>
      </c>
      <c r="F150" s="3080" t="s">
        <v>2196</v>
      </c>
      <c r="G150" s="3080" t="s">
        <v>2197</v>
      </c>
      <c r="H150" s="3081" t="s">
        <v>2198</v>
      </c>
    </row>
    <row r="151" spans="1:88">
      <c r="A151" s="3118" t="s">
        <v>2182</v>
      </c>
      <c r="B151" s="3321">
        <f>SUM(C151:H151)</f>
        <v>0</v>
      </c>
      <c r="C151" s="3119"/>
      <c r="D151" s="799"/>
      <c r="E151" s="840"/>
      <c r="F151" s="840"/>
      <c r="G151" s="840"/>
      <c r="H151" s="3322"/>
    </row>
    <row r="152" spans="1:88">
      <c r="A152" s="3111" t="s">
        <v>2183</v>
      </c>
      <c r="B152" s="3220">
        <f t="shared" ref="B152:B155" si="72">SUM(C152:H152)</f>
        <v>0</v>
      </c>
      <c r="C152" s="631"/>
      <c r="D152" s="141"/>
      <c r="E152" s="141"/>
      <c r="F152" s="141"/>
      <c r="G152" s="141"/>
      <c r="H152" s="3320"/>
    </row>
    <row r="153" spans="1:88">
      <c r="A153" s="3111" t="s">
        <v>2184</v>
      </c>
      <c r="B153" s="3220">
        <f t="shared" si="72"/>
        <v>0</v>
      </c>
      <c r="C153" s="3099"/>
      <c r="D153" s="873"/>
      <c r="E153" s="873"/>
      <c r="F153" s="873"/>
      <c r="G153" s="873"/>
      <c r="H153" s="3092"/>
    </row>
    <row r="154" spans="1:88">
      <c r="A154" s="3111" t="s">
        <v>2199</v>
      </c>
      <c r="B154" s="3220">
        <f t="shared" si="72"/>
        <v>0</v>
      </c>
      <c r="C154" s="3099"/>
      <c r="D154" s="873"/>
      <c r="E154" s="873"/>
      <c r="F154" s="873"/>
      <c r="G154" s="873"/>
      <c r="H154" s="3092"/>
    </row>
    <row r="155" spans="1:88">
      <c r="A155" s="1207" t="s">
        <v>2186</v>
      </c>
      <c r="B155" s="3318">
        <f t="shared" si="72"/>
        <v>0</v>
      </c>
      <c r="C155" s="1128"/>
      <c r="D155" s="1144"/>
      <c r="E155" s="1144"/>
      <c r="F155" s="1144"/>
      <c r="G155" s="1144"/>
      <c r="H155" s="1130"/>
    </row>
    <row r="156" spans="1:88" ht="18" customHeight="1">
      <c r="A156" s="8571" t="s">
        <v>2200</v>
      </c>
      <c r="B156" s="8571"/>
      <c r="C156" s="8571"/>
      <c r="D156" s="8571"/>
      <c r="E156" s="8571"/>
      <c r="F156" s="8571"/>
      <c r="G156" s="8571"/>
      <c r="H156" s="8571"/>
    </row>
    <row r="157" spans="1:88" ht="31.5">
      <c r="A157" s="3113" t="s">
        <v>2191</v>
      </c>
      <c r="B157" s="3261" t="s">
        <v>1655</v>
      </c>
      <c r="C157" s="3079" t="s">
        <v>2201</v>
      </c>
      <c r="D157" s="3080" t="s">
        <v>2202</v>
      </c>
      <c r="E157" s="3080" t="s">
        <v>2203</v>
      </c>
      <c r="F157" s="3080" t="s">
        <v>2204</v>
      </c>
      <c r="G157" s="3080" t="s">
        <v>2205</v>
      </c>
      <c r="H157" s="3081" t="s">
        <v>2206</v>
      </c>
    </row>
    <row r="158" spans="1:88">
      <c r="A158" s="3118" t="s">
        <v>2182</v>
      </c>
      <c r="B158" s="3321">
        <f>SUM(C158:H158)</f>
        <v>0</v>
      </c>
      <c r="C158" s="3119"/>
      <c r="D158" s="840"/>
      <c r="E158" s="840"/>
      <c r="F158" s="840"/>
      <c r="G158" s="840"/>
      <c r="H158" s="3322"/>
    </row>
    <row r="159" spans="1:88">
      <c r="A159" s="3111" t="s">
        <v>2183</v>
      </c>
      <c r="B159" s="3220">
        <f t="shared" ref="B159:B164" si="73">SUM(C159:H159)</f>
        <v>0</v>
      </c>
      <c r="C159" s="3099"/>
      <c r="D159" s="873"/>
      <c r="E159" s="873"/>
      <c r="F159" s="873"/>
      <c r="G159" s="873"/>
      <c r="H159" s="3092"/>
    </row>
    <row r="160" spans="1:88">
      <c r="A160" s="3111" t="s">
        <v>2184</v>
      </c>
      <c r="B160" s="3220">
        <f t="shared" si="73"/>
        <v>0</v>
      </c>
      <c r="C160" s="3099"/>
      <c r="D160" s="873"/>
      <c r="E160" s="873"/>
      <c r="F160" s="873"/>
      <c r="G160" s="873"/>
      <c r="H160" s="3092"/>
    </row>
    <row r="161" spans="1:38">
      <c r="A161" s="3110" t="s">
        <v>2199</v>
      </c>
      <c r="B161" s="3220">
        <f t="shared" si="73"/>
        <v>0</v>
      </c>
      <c r="C161" s="3099"/>
      <c r="D161" s="873"/>
      <c r="E161" s="873"/>
      <c r="F161" s="873"/>
      <c r="G161" s="873"/>
      <c r="H161" s="3092"/>
    </row>
    <row r="162" spans="1:38">
      <c r="A162" s="1461" t="s">
        <v>2186</v>
      </c>
      <c r="B162" s="3318">
        <f t="shared" si="73"/>
        <v>0</v>
      </c>
      <c r="C162" s="1189"/>
      <c r="D162" s="1138"/>
      <c r="E162" s="1138"/>
      <c r="F162" s="1138"/>
      <c r="G162" s="1138"/>
      <c r="H162" s="1190"/>
    </row>
    <row r="163" spans="1:38">
      <c r="A163" s="1461" t="s">
        <v>2207</v>
      </c>
      <c r="B163" s="3318">
        <f t="shared" si="73"/>
        <v>0</v>
      </c>
      <c r="C163" s="1189"/>
      <c r="D163" s="1138"/>
      <c r="E163" s="1138"/>
      <c r="F163" s="1138"/>
      <c r="G163" s="1138"/>
      <c r="H163" s="1190"/>
    </row>
    <row r="164" spans="1:38">
      <c r="A164" s="1108" t="s">
        <v>603</v>
      </c>
      <c r="B164" s="3221">
        <f t="shared" si="73"/>
        <v>0</v>
      </c>
      <c r="C164" s="1128"/>
      <c r="D164" s="1144"/>
      <c r="E164" s="1144"/>
      <c r="F164" s="1144"/>
      <c r="G164" s="1144"/>
      <c r="H164" s="1130"/>
    </row>
    <row r="165" spans="1:38" s="5" customFormat="1" ht="18" customHeight="1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>
      <c r="A166" s="3113" t="s">
        <v>2191</v>
      </c>
      <c r="B166" s="3113" t="s">
        <v>2192</v>
      </c>
      <c r="C166" s="2683" t="s">
        <v>2171</v>
      </c>
      <c r="D166" s="3079" t="s">
        <v>2209</v>
      </c>
      <c r="E166" s="3080" t="s">
        <v>2210</v>
      </c>
      <c r="F166" s="3080" t="s">
        <v>2211</v>
      </c>
      <c r="G166" s="3080" t="s">
        <v>2212</v>
      </c>
      <c r="H166" s="3080" t="s">
        <v>2213</v>
      </c>
      <c r="I166" s="3080" t="s">
        <v>2214</v>
      </c>
      <c r="J166" s="3078" t="s">
        <v>2215</v>
      </c>
    </row>
    <row r="167" spans="1:38">
      <c r="A167" s="3118" t="s">
        <v>2216</v>
      </c>
      <c r="B167" s="3321">
        <f>SUM(D167:J167)</f>
        <v>0</v>
      </c>
      <c r="C167" s="3323"/>
      <c r="D167" s="3252"/>
      <c r="E167" s="841"/>
      <c r="F167" s="841"/>
      <c r="G167" s="841"/>
      <c r="H167" s="841"/>
      <c r="I167" s="841"/>
      <c r="J167" s="3324"/>
    </row>
    <row r="168" spans="1:38">
      <c r="A168" s="3111" t="s">
        <v>1135</v>
      </c>
      <c r="B168" s="3220">
        <f>SUM(D168:J168)</f>
        <v>0</v>
      </c>
      <c r="C168" s="1213"/>
      <c r="D168" s="3187"/>
      <c r="E168" s="1992"/>
      <c r="F168" s="1992"/>
      <c r="G168" s="1992"/>
      <c r="H168" s="1992"/>
      <c r="I168" s="1992"/>
      <c r="J168" s="1164"/>
    </row>
    <row r="169" spans="1:38">
      <c r="A169" s="3111" t="s">
        <v>2217</v>
      </c>
      <c r="B169" s="3220">
        <f>SUM(D169:J169)</f>
        <v>0</v>
      </c>
      <c r="C169" s="1213"/>
      <c r="D169" s="3187"/>
      <c r="E169" s="1992"/>
      <c r="F169" s="1992"/>
      <c r="G169" s="1992"/>
      <c r="H169" s="1992"/>
      <c r="I169" s="1992"/>
      <c r="J169" s="1164"/>
    </row>
    <row r="170" spans="1:38">
      <c r="A170" s="1298" t="s">
        <v>2186</v>
      </c>
      <c r="B170" s="3220">
        <f>SUM(D170:J170)</f>
        <v>0</v>
      </c>
      <c r="C170" s="1218"/>
      <c r="D170" s="1179"/>
      <c r="E170" s="1109"/>
      <c r="F170" s="1109"/>
      <c r="G170" s="1109"/>
      <c r="H170" s="1109"/>
      <c r="I170" s="1109"/>
      <c r="J170" s="1183"/>
    </row>
    <row r="171" spans="1:38" ht="18" customHeight="1">
      <c r="A171" s="8612" t="s">
        <v>2218</v>
      </c>
      <c r="B171" s="8612"/>
      <c r="C171" s="8612"/>
      <c r="D171" s="8612"/>
      <c r="E171" s="8612"/>
      <c r="F171" s="8612"/>
      <c r="G171" s="8612"/>
      <c r="H171" s="8612"/>
      <c r="I171" s="8612"/>
      <c r="J171" s="8612"/>
    </row>
    <row r="172" spans="1:38" ht="15" customHeight="1">
      <c r="A172" s="8520" t="s">
        <v>1108</v>
      </c>
      <c r="B172" s="8324" t="s">
        <v>77</v>
      </c>
      <c r="C172" s="8535"/>
      <c r="D172" s="8520"/>
      <c r="E172" s="8605" t="s">
        <v>101</v>
      </c>
      <c r="F172" s="8438"/>
      <c r="G172" s="8438"/>
      <c r="H172" s="8438"/>
      <c r="I172" s="8438"/>
      <c r="J172" s="8438"/>
      <c r="K172" s="8438"/>
      <c r="L172" s="8438"/>
      <c r="M172" s="8438"/>
      <c r="N172" s="8438"/>
      <c r="O172" s="8438"/>
      <c r="P172" s="8438"/>
      <c r="Q172" s="8438"/>
      <c r="R172" s="8438"/>
      <c r="S172" s="8438"/>
      <c r="T172" s="8438"/>
      <c r="U172" s="8438"/>
      <c r="V172" s="8438"/>
      <c r="W172" s="8438"/>
      <c r="X172" s="8438"/>
      <c r="Y172" s="8438"/>
      <c r="Z172" s="8438"/>
      <c r="AA172" s="8438"/>
      <c r="AB172" s="8438"/>
      <c r="AC172" s="8438"/>
      <c r="AD172" s="8438"/>
      <c r="AE172" s="8438"/>
      <c r="AF172" s="8438"/>
      <c r="AG172" s="8438"/>
      <c r="AH172" s="8438"/>
      <c r="AI172" s="8438"/>
      <c r="AJ172" s="8438"/>
      <c r="AK172" s="8438"/>
      <c r="AL172" s="8615"/>
    </row>
    <row r="173" spans="1:38" ht="15" customHeight="1">
      <c r="A173" s="7653"/>
      <c r="B173" s="8354"/>
      <c r="C173" s="7963"/>
      <c r="D173" s="7964"/>
      <c r="E173" s="8610" t="s">
        <v>348</v>
      </c>
      <c r="F173" s="8610"/>
      <c r="G173" s="8512" t="s">
        <v>331</v>
      </c>
      <c r="H173" s="8513"/>
      <c r="I173" s="8512" t="s">
        <v>94</v>
      </c>
      <c r="J173" s="8513"/>
      <c r="K173" s="8512" t="s">
        <v>2112</v>
      </c>
      <c r="L173" s="8513"/>
      <c r="M173" s="8512" t="s">
        <v>310</v>
      </c>
      <c r="N173" s="8513"/>
      <c r="O173" s="8512" t="s">
        <v>987</v>
      </c>
      <c r="P173" s="8513"/>
      <c r="Q173" s="8512" t="s">
        <v>640</v>
      </c>
      <c r="R173" s="8513"/>
      <c r="S173" s="8512" t="s">
        <v>2113</v>
      </c>
      <c r="T173" s="8513"/>
      <c r="U173" s="8512" t="s">
        <v>641</v>
      </c>
      <c r="V173" s="8513"/>
      <c r="W173" s="8512" t="s">
        <v>2114</v>
      </c>
      <c r="X173" s="8513"/>
      <c r="Y173" s="8512" t="s">
        <v>2115</v>
      </c>
      <c r="Z173" s="8513"/>
      <c r="AA173" s="8512" t="s">
        <v>1997</v>
      </c>
      <c r="AB173" s="8513"/>
      <c r="AC173" s="8512" t="s">
        <v>1625</v>
      </c>
      <c r="AD173" s="8513"/>
      <c r="AE173" s="8512" t="s">
        <v>313</v>
      </c>
      <c r="AF173" s="8513"/>
      <c r="AG173" s="8512" t="s">
        <v>2116</v>
      </c>
      <c r="AH173" s="8513"/>
      <c r="AI173" s="8512" t="s">
        <v>2117</v>
      </c>
      <c r="AJ173" s="8513"/>
      <c r="AK173" s="8503" t="s">
        <v>57</v>
      </c>
      <c r="AL173" s="8521"/>
    </row>
    <row r="174" spans="1:38" ht="15" customHeight="1">
      <c r="A174" s="7964"/>
      <c r="B174" s="3079" t="s">
        <v>79</v>
      </c>
      <c r="C174" s="3082" t="s">
        <v>58</v>
      </c>
      <c r="D174" s="3078" t="s">
        <v>59</v>
      </c>
      <c r="E174" s="3079" t="s">
        <v>58</v>
      </c>
      <c r="F174" s="3078" t="s">
        <v>59</v>
      </c>
      <c r="G174" s="3079" t="s">
        <v>58</v>
      </c>
      <c r="H174" s="3078" t="s">
        <v>59</v>
      </c>
      <c r="I174" s="3079" t="s">
        <v>58</v>
      </c>
      <c r="J174" s="3078" t="s">
        <v>59</v>
      </c>
      <c r="K174" s="3079" t="s">
        <v>58</v>
      </c>
      <c r="L174" s="3078" t="s">
        <v>59</v>
      </c>
      <c r="M174" s="3079" t="s">
        <v>58</v>
      </c>
      <c r="N174" s="3078" t="s">
        <v>59</v>
      </c>
      <c r="O174" s="3079" t="s">
        <v>58</v>
      </c>
      <c r="P174" s="3078" t="s">
        <v>59</v>
      </c>
      <c r="Q174" s="3079" t="s">
        <v>58</v>
      </c>
      <c r="R174" s="3078" t="s">
        <v>59</v>
      </c>
      <c r="S174" s="3079" t="s">
        <v>58</v>
      </c>
      <c r="T174" s="3078" t="s">
        <v>59</v>
      </c>
      <c r="U174" s="3079" t="s">
        <v>58</v>
      </c>
      <c r="V174" s="3078" t="s">
        <v>59</v>
      </c>
      <c r="W174" s="3079" t="s">
        <v>58</v>
      </c>
      <c r="X174" s="3078" t="s">
        <v>59</v>
      </c>
      <c r="Y174" s="3079" t="s">
        <v>58</v>
      </c>
      <c r="Z174" s="3078" t="s">
        <v>59</v>
      </c>
      <c r="AA174" s="3079" t="s">
        <v>58</v>
      </c>
      <c r="AB174" s="3078" t="s">
        <v>59</v>
      </c>
      <c r="AC174" s="3079" t="s">
        <v>58</v>
      </c>
      <c r="AD174" s="3078" t="s">
        <v>59</v>
      </c>
      <c r="AE174" s="3079" t="s">
        <v>58</v>
      </c>
      <c r="AF174" s="3078" t="s">
        <v>59</v>
      </c>
      <c r="AG174" s="3079" t="s">
        <v>58</v>
      </c>
      <c r="AH174" s="3078" t="s">
        <v>59</v>
      </c>
      <c r="AI174" s="3079" t="s">
        <v>58</v>
      </c>
      <c r="AJ174" s="3078" t="s">
        <v>59</v>
      </c>
      <c r="AK174" s="3079" t="s">
        <v>58</v>
      </c>
      <c r="AL174" s="3078" t="s">
        <v>59</v>
      </c>
    </row>
    <row r="175" spans="1:38">
      <c r="A175" s="3325" t="s">
        <v>2219</v>
      </c>
      <c r="B175" s="3085">
        <f t="shared" ref="B175:B180" si="74">SUM(C175:D175)</f>
        <v>0</v>
      </c>
      <c r="C175" s="3167">
        <f>+E175+G175+I175+K175+M175+O175+Q175+S175+U175+W175+Y175+AA175+AC175+AE175+AG175+AI175+AK175</f>
        <v>0</v>
      </c>
      <c r="D175" s="3326">
        <f>+F175+H175+J175+L175+N175+P175+R175+T175+V175+X175+Z175+AB175+AD175+AF175+AH175+AJ175+AL175</f>
        <v>0</v>
      </c>
      <c r="E175" s="3114"/>
      <c r="F175" s="3264"/>
      <c r="G175" s="3114"/>
      <c r="H175" s="3264"/>
      <c r="I175" s="3114"/>
      <c r="J175" s="3117"/>
      <c r="K175" s="3114"/>
      <c r="L175" s="3117"/>
      <c r="M175" s="3114"/>
      <c r="N175" s="3117"/>
      <c r="O175" s="3114"/>
      <c r="P175" s="3117"/>
      <c r="Q175" s="3114"/>
      <c r="R175" s="3117"/>
      <c r="S175" s="3114"/>
      <c r="T175" s="3117"/>
      <c r="U175" s="3114"/>
      <c r="V175" s="3117"/>
      <c r="W175" s="3114"/>
      <c r="X175" s="3117"/>
      <c r="Y175" s="3114"/>
      <c r="Z175" s="3117"/>
      <c r="AA175" s="3114"/>
      <c r="AB175" s="3117"/>
      <c r="AC175" s="3114"/>
      <c r="AD175" s="3117"/>
      <c r="AE175" s="3114"/>
      <c r="AF175" s="3117"/>
      <c r="AG175" s="3114"/>
      <c r="AH175" s="3117"/>
      <c r="AI175" s="3114"/>
      <c r="AJ175" s="3117"/>
      <c r="AK175" s="3265"/>
      <c r="AL175" s="3117"/>
    </row>
    <row r="176" spans="1:38" ht="21">
      <c r="A176" s="2295" t="s">
        <v>2220</v>
      </c>
      <c r="B176" s="3094">
        <f t="shared" si="74"/>
        <v>0</v>
      </c>
      <c r="C176" s="3170">
        <f t="shared" ref="C176:D179" si="75">+E176+G176+I176+K176+M176+O176+Q176+S176+U176+W176+Y176+AA176+AC176+AE176+AG176+AI176+AK176</f>
        <v>0</v>
      </c>
      <c r="D176" s="1240">
        <f t="shared" si="75"/>
        <v>0</v>
      </c>
      <c r="E176" s="3099"/>
      <c r="F176" s="1116"/>
      <c r="G176" s="3099"/>
      <c r="H176" s="1116"/>
      <c r="I176" s="3099"/>
      <c r="J176" s="3092"/>
      <c r="K176" s="3099"/>
      <c r="L176" s="3092"/>
      <c r="M176" s="3099"/>
      <c r="N176" s="3092"/>
      <c r="O176" s="3099"/>
      <c r="P176" s="3092"/>
      <c r="Q176" s="3099"/>
      <c r="R176" s="3092"/>
      <c r="S176" s="3099"/>
      <c r="T176" s="3092"/>
      <c r="U176" s="3099"/>
      <c r="V176" s="3092"/>
      <c r="W176" s="3099"/>
      <c r="X176" s="3092"/>
      <c r="Y176" s="3099"/>
      <c r="Z176" s="3092"/>
      <c r="AA176" s="3099"/>
      <c r="AB176" s="3092"/>
      <c r="AC176" s="3099"/>
      <c r="AD176" s="3092"/>
      <c r="AE176" s="3099"/>
      <c r="AF176" s="3092"/>
      <c r="AG176" s="3099"/>
      <c r="AH176" s="3092"/>
      <c r="AI176" s="3099"/>
      <c r="AJ176" s="3092"/>
      <c r="AK176" s="3272"/>
      <c r="AL176" s="3092"/>
    </row>
    <row r="177" spans="1:38" ht="21">
      <c r="A177" s="1136" t="s">
        <v>2221</v>
      </c>
      <c r="B177" s="3094">
        <f t="shared" si="74"/>
        <v>0</v>
      </c>
      <c r="C177" s="3170">
        <f t="shared" si="75"/>
        <v>0</v>
      </c>
      <c r="D177" s="880">
        <f t="shared" si="75"/>
        <v>0</v>
      </c>
      <c r="E177" s="1189"/>
      <c r="F177" s="1139"/>
      <c r="G177" s="1189"/>
      <c r="H177" s="1139"/>
      <c r="I177" s="3099"/>
      <c r="J177" s="1190"/>
      <c r="K177" s="3099"/>
      <c r="L177" s="3092"/>
      <c r="M177" s="3099"/>
      <c r="N177" s="3092"/>
      <c r="O177" s="3099"/>
      <c r="P177" s="3092"/>
      <c r="Q177" s="3099"/>
      <c r="R177" s="3092"/>
      <c r="S177" s="3099"/>
      <c r="T177" s="3092"/>
      <c r="U177" s="3099"/>
      <c r="V177" s="3092"/>
      <c r="W177" s="3099"/>
      <c r="X177" s="3092"/>
      <c r="Y177" s="3099"/>
      <c r="Z177" s="3092"/>
      <c r="AA177" s="3099"/>
      <c r="AB177" s="3092"/>
      <c r="AC177" s="3099"/>
      <c r="AD177" s="3092"/>
      <c r="AE177" s="3099"/>
      <c r="AF177" s="3092"/>
      <c r="AG177" s="3099"/>
      <c r="AH177" s="3092"/>
      <c r="AI177" s="3099"/>
      <c r="AJ177" s="3092"/>
      <c r="AK177" s="3272"/>
      <c r="AL177" s="3092"/>
    </row>
    <row r="178" spans="1:38" ht="21">
      <c r="A178" s="3128" t="s">
        <v>2222</v>
      </c>
      <c r="B178" s="633">
        <f t="shared" si="74"/>
        <v>0</v>
      </c>
      <c r="C178" s="701">
        <f t="shared" si="75"/>
        <v>0</v>
      </c>
      <c r="D178" s="880">
        <f t="shared" si="75"/>
        <v>0</v>
      </c>
      <c r="E178" s="3099"/>
      <c r="F178" s="3092"/>
      <c r="G178" s="1189"/>
      <c r="H178" s="3092"/>
      <c r="I178" s="631"/>
      <c r="J178" s="3092"/>
      <c r="K178" s="1962"/>
      <c r="L178" s="743"/>
      <c r="M178" s="1962"/>
      <c r="N178" s="743"/>
      <c r="O178" s="1962"/>
      <c r="P178" s="3092"/>
      <c r="Q178" s="3099"/>
      <c r="R178" s="3092"/>
      <c r="S178" s="3099"/>
      <c r="T178" s="3092"/>
      <c r="U178" s="3099"/>
      <c r="V178" s="3092"/>
      <c r="W178" s="3099"/>
      <c r="X178" s="3092"/>
      <c r="Y178" s="3099"/>
      <c r="Z178" s="3092"/>
      <c r="AA178" s="3099"/>
      <c r="AB178" s="3092"/>
      <c r="AC178" s="3099"/>
      <c r="AD178" s="3092"/>
      <c r="AE178" s="3099"/>
      <c r="AF178" s="3092"/>
      <c r="AG178" s="3099"/>
      <c r="AH178" s="3092"/>
      <c r="AI178" s="3099"/>
      <c r="AJ178" s="3092"/>
      <c r="AK178" s="3272"/>
      <c r="AL178" s="1190"/>
    </row>
    <row r="179" spans="1:38">
      <c r="A179" s="3128" t="s">
        <v>2223</v>
      </c>
      <c r="B179" s="3094">
        <f t="shared" si="74"/>
        <v>0</v>
      </c>
      <c r="C179" s="3170">
        <f t="shared" si="75"/>
        <v>0</v>
      </c>
      <c r="D179" s="1162">
        <f t="shared" si="75"/>
        <v>0</v>
      </c>
      <c r="E179" s="1189"/>
      <c r="F179" s="1116"/>
      <c r="G179" s="1189"/>
      <c r="H179" s="1116"/>
      <c r="I179" s="3099"/>
      <c r="J179" s="3092"/>
      <c r="K179" s="3099"/>
      <c r="L179" s="3092"/>
      <c r="M179" s="3099"/>
      <c r="N179" s="3092"/>
      <c r="O179" s="3099"/>
      <c r="P179" s="3092"/>
      <c r="Q179" s="3099"/>
      <c r="R179" s="3092"/>
      <c r="S179" s="3099"/>
      <c r="T179" s="3092"/>
      <c r="U179" s="3099"/>
      <c r="V179" s="3092"/>
      <c r="W179" s="3099"/>
      <c r="X179" s="3092"/>
      <c r="Y179" s="3099"/>
      <c r="Z179" s="3092"/>
      <c r="AA179" s="3099"/>
      <c r="AB179" s="3092"/>
      <c r="AC179" s="3099"/>
      <c r="AD179" s="3092"/>
      <c r="AE179" s="3099"/>
      <c r="AF179" s="3092"/>
      <c r="AG179" s="3099"/>
      <c r="AH179" s="3092"/>
      <c r="AI179" s="3099"/>
      <c r="AJ179" s="3092"/>
      <c r="AK179" s="3272"/>
      <c r="AL179" s="3092"/>
    </row>
    <row r="180" spans="1:38" ht="21">
      <c r="A180" s="3327" t="s">
        <v>2224</v>
      </c>
      <c r="B180" s="2567">
        <f t="shared" si="74"/>
        <v>0</v>
      </c>
      <c r="C180" s="3328">
        <f>+E180+G180+I180+K180+M180+O180+Q180+S180+U180+W180+Y180+AA180+AC180+AE180+AG180+AI180+AK180</f>
        <v>0</v>
      </c>
      <c r="D180" s="3329">
        <f>+F180+H180+J180+L180+N180+P180+R180+T180+V180+X180+Z180+AB180+AD180+AF180+AH180+AJ180+AL180</f>
        <v>0</v>
      </c>
      <c r="E180" s="1128"/>
      <c r="F180" s="2458"/>
      <c r="G180" s="1128"/>
      <c r="H180" s="2457"/>
      <c r="I180" s="3281"/>
      <c r="J180" s="189"/>
      <c r="K180" s="3281"/>
      <c r="L180" s="189"/>
      <c r="M180" s="3281"/>
      <c r="N180" s="189"/>
      <c r="O180" s="3281"/>
      <c r="P180" s="189"/>
      <c r="Q180" s="3281"/>
      <c r="R180" s="189"/>
      <c r="S180" s="3281"/>
      <c r="T180" s="189"/>
      <c r="U180" s="3281"/>
      <c r="V180" s="189"/>
      <c r="W180" s="3281"/>
      <c r="X180" s="189"/>
      <c r="Y180" s="3281"/>
      <c r="Z180" s="189"/>
      <c r="AA180" s="2456"/>
      <c r="AB180" s="2457"/>
      <c r="AC180" s="3281"/>
      <c r="AD180" s="189"/>
      <c r="AE180" s="3281"/>
      <c r="AF180" s="189"/>
      <c r="AG180" s="2456"/>
      <c r="AH180" s="2457"/>
      <c r="AI180" s="3281"/>
      <c r="AJ180" s="189"/>
      <c r="AK180" s="3281"/>
      <c r="AL180" s="189"/>
    </row>
    <row r="181" spans="1:38">
      <c r="A181" s="2658" t="s">
        <v>77</v>
      </c>
      <c r="B181" s="1167">
        <f>SUM(B175:B180)</f>
        <v>0</v>
      </c>
      <c r="C181" s="3329">
        <f>SUM(C175:C180)</f>
        <v>0</v>
      </c>
      <c r="D181" s="404">
        <f>SUM(D175:D180)</f>
        <v>0</v>
      </c>
      <c r="E181" s="3330">
        <f t="shared" ref="E181:AL181" si="76">SUM(E175:E179)</f>
        <v>0</v>
      </c>
      <c r="F181" s="3331">
        <f t="shared" si="76"/>
        <v>0</v>
      </c>
      <c r="G181" s="3330">
        <f t="shared" si="76"/>
        <v>0</v>
      </c>
      <c r="H181" s="3331">
        <f t="shared" si="76"/>
        <v>0</v>
      </c>
      <c r="I181" s="3332">
        <f t="shared" si="76"/>
        <v>0</v>
      </c>
      <c r="J181" s="3331">
        <f t="shared" si="76"/>
        <v>0</v>
      </c>
      <c r="K181" s="3332">
        <f t="shared" si="76"/>
        <v>0</v>
      </c>
      <c r="L181" s="3331">
        <f t="shared" si="76"/>
        <v>0</v>
      </c>
      <c r="M181" s="3332">
        <f t="shared" si="76"/>
        <v>0</v>
      </c>
      <c r="N181" s="3331">
        <f t="shared" si="76"/>
        <v>0</v>
      </c>
      <c r="O181" s="3332">
        <f t="shared" si="76"/>
        <v>0</v>
      </c>
      <c r="P181" s="3331">
        <f t="shared" si="76"/>
        <v>0</v>
      </c>
      <c r="Q181" s="3332">
        <f t="shared" si="76"/>
        <v>0</v>
      </c>
      <c r="R181" s="3331">
        <f t="shared" si="76"/>
        <v>0</v>
      </c>
      <c r="S181" s="3332">
        <f t="shared" si="76"/>
        <v>0</v>
      </c>
      <c r="T181" s="3331">
        <f t="shared" si="76"/>
        <v>0</v>
      </c>
      <c r="U181" s="3332">
        <f t="shared" si="76"/>
        <v>0</v>
      </c>
      <c r="V181" s="3331">
        <f t="shared" si="76"/>
        <v>0</v>
      </c>
      <c r="W181" s="3332">
        <f t="shared" si="76"/>
        <v>0</v>
      </c>
      <c r="X181" s="3331">
        <f t="shared" si="76"/>
        <v>0</v>
      </c>
      <c r="Y181" s="3332">
        <f t="shared" si="76"/>
        <v>0</v>
      </c>
      <c r="Z181" s="3331">
        <f t="shared" si="76"/>
        <v>0</v>
      </c>
      <c r="AA181" s="3333">
        <f t="shared" si="76"/>
        <v>0</v>
      </c>
      <c r="AB181" s="1169">
        <f t="shared" si="76"/>
        <v>0</v>
      </c>
      <c r="AC181" s="3332">
        <f t="shared" si="76"/>
        <v>0</v>
      </c>
      <c r="AD181" s="3331">
        <f t="shared" si="76"/>
        <v>0</v>
      </c>
      <c r="AE181" s="3332">
        <f t="shared" si="76"/>
        <v>0</v>
      </c>
      <c r="AF181" s="3331">
        <f t="shared" si="76"/>
        <v>0</v>
      </c>
      <c r="AG181" s="3333">
        <f t="shared" si="76"/>
        <v>0</v>
      </c>
      <c r="AH181" s="1169">
        <f t="shared" si="76"/>
        <v>0</v>
      </c>
      <c r="AI181" s="3332">
        <f t="shared" si="76"/>
        <v>0</v>
      </c>
      <c r="AJ181" s="3331">
        <f t="shared" si="76"/>
        <v>0</v>
      </c>
      <c r="AK181" s="3332">
        <f t="shared" si="76"/>
        <v>0</v>
      </c>
      <c r="AL181" s="3331">
        <f t="shared" si="76"/>
        <v>0</v>
      </c>
    </row>
    <row r="182" spans="1:38" ht="23.45" customHeight="1">
      <c r="A182" s="2497" t="s">
        <v>2225</v>
      </c>
      <c r="B182" s="20"/>
      <c r="C182" s="20"/>
      <c r="D182" s="20"/>
    </row>
    <row r="183" spans="1:38">
      <c r="A183" s="3074" t="s">
        <v>662</v>
      </c>
      <c r="B183" s="2704" t="s">
        <v>77</v>
      </c>
      <c r="C183" s="3077" t="s">
        <v>2226</v>
      </c>
      <c r="D183" s="3081" t="s">
        <v>2227</v>
      </c>
    </row>
    <row r="184" spans="1:38">
      <c r="A184" s="3334" t="s">
        <v>2228</v>
      </c>
      <c r="B184" s="3335">
        <f>SUM(C184:D184)</f>
        <v>0</v>
      </c>
      <c r="C184" s="1926"/>
      <c r="D184" s="748"/>
    </row>
    <row r="185" spans="1:38">
      <c r="A185" s="1993" t="s">
        <v>666</v>
      </c>
      <c r="B185" s="1991">
        <f>SUM(C185:D185)</f>
        <v>0</v>
      </c>
      <c r="C185" s="1926"/>
      <c r="D185" s="748"/>
    </row>
    <row r="186" spans="1:38" ht="21">
      <c r="A186" s="3336" t="s">
        <v>2229</v>
      </c>
      <c r="B186" s="3255">
        <f>SUM(C186:D186)</f>
        <v>0</v>
      </c>
      <c r="C186" s="3187"/>
      <c r="D186" s="877"/>
    </row>
    <row r="187" spans="1:38">
      <c r="A187" s="1196" t="s">
        <v>668</v>
      </c>
      <c r="B187" s="1259">
        <f>SUM(C187:D187)</f>
        <v>0</v>
      </c>
      <c r="C187" s="1179"/>
      <c r="D187" s="1110"/>
    </row>
    <row r="202" spans="1:2" hidden="1"/>
    <row r="203" spans="1:2" hidden="1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>
      <formula1>0</formula1>
    </dataValidation>
    <dataValidation type="whole" allowBlank="1" showInputMessage="1" showErrorMessage="1" error="Valor no Permitido" sqref="B122:E124 A118:A119 A122 C119:E120 C79:E89 B172:D173 B175:D180">
      <formula1>0</formula1>
      <formula2>1E+30</formula2>
    </dataValidation>
    <dataValidation allowBlank="1" showInputMessage="1" showErrorMessage="1" error="Valor no Permitido" sqref="A79:A89"/>
    <dataValidation type="whole" operator="equal" allowBlank="1" showInputMessage="1" showErrorMessage="1" sqref="D74:D78">
      <formula1>0</formula1>
    </dataValidation>
    <dataValidation type="whole" allowBlank="1" showInputMessage="1" showErrorMessage="1" sqref="C108:D117">
      <formula1>0</formula1>
      <formula2>9.99999999999999E+34</formula2>
    </dataValidation>
    <dataValidation type="whole" allowBlank="1" showInputMessage="1" showErrorMessage="1" sqref="F94:AS105">
      <formula1>0</formula1>
      <formula2>9.99999999999999E+36</formula2>
    </dataValidation>
    <dataValidation type="whole" allowBlank="1" showInputMessage="1" showErrorMessage="1" sqref="F13:AU89">
      <formula1>0</formula1>
      <formula2>9.99999999999999E+35</formula2>
    </dataValidation>
    <dataValidation type="whole" allowBlank="1" showInputMessage="1" showErrorMessage="1" sqref="C184:D187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CU201"/>
  <sheetViews>
    <sheetView showGridLines="0" zoomScaleNormal="100" workbookViewId="0"/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5" t="s">
        <v>23</v>
      </c>
    </row>
    <row r="2" spans="1:99">
      <c r="A2" s="25" t="str">
        <f>CONCATENATE("COMUNA: ",NOMBRE!B2, " (",NOMBRE!C2,NOMBRE!D2,NOMBRE!E2,NOMBRE!F2,NOMBRE!G2,")")</f>
        <v>COMUNA: MAIPU ()</v>
      </c>
    </row>
    <row r="3" spans="1:99">
      <c r="A3" s="25" t="str">
        <f>CONCATENATE("ESTABLECIMIENTO/ESTRATEGIA: ", NOMBRE!B3, " (",NOMBRE!C3,NOMBRE!D3,NOMBRE!E3,NOMBRE!F3,NOMBRE!G3,NOMBRE!H3,")")</f>
        <v>ESTABLECIMIENTO/ESTRATEGIA: PADDS ()</v>
      </c>
    </row>
    <row r="4" spans="1:99">
      <c r="A4" s="25" t="str">
        <f>CONCATENATE("MES: ",NOMBRE!B6, " (",NOMBRE!C6,NOMBRE!D6,")")</f>
        <v>MES: MARZO (03)</v>
      </c>
    </row>
    <row r="5" spans="1:99">
      <c r="A5" s="25" t="str">
        <f>CONCATENATE("AÑO: ",NOMBRE!B7)</f>
        <v>AÑO: 2026</v>
      </c>
    </row>
    <row r="6" spans="1:99" ht="18" customHeight="1">
      <c r="A6" s="7244" t="s">
        <v>2230</v>
      </c>
      <c r="B6" s="7244"/>
      <c r="C6" s="7244"/>
      <c r="D6" s="7244"/>
      <c r="E6" s="7244"/>
      <c r="F6" s="7244"/>
      <c r="G6" s="7244"/>
      <c r="H6" s="7244"/>
      <c r="I6" s="7244"/>
      <c r="J6" s="7244"/>
      <c r="K6" s="7244"/>
      <c r="L6" s="7244"/>
      <c r="M6" s="7244"/>
      <c r="N6" s="7244"/>
    </row>
    <row r="8" spans="1:99" ht="18" customHeight="1">
      <c r="A8" s="8580" t="s">
        <v>2231</v>
      </c>
      <c r="B8" s="8580"/>
      <c r="C8" s="8580"/>
      <c r="D8" s="8580"/>
      <c r="E8" s="8580"/>
      <c r="F8" s="8580"/>
      <c r="G8" s="8580"/>
      <c r="H8" s="8580"/>
      <c r="I8" s="8580"/>
      <c r="J8" s="8580"/>
      <c r="K8" s="8580"/>
    </row>
    <row r="9" spans="1:99" ht="24" customHeight="1">
      <c r="A9" s="8448" t="s">
        <v>2232</v>
      </c>
      <c r="B9" s="8503" t="s">
        <v>2233</v>
      </c>
      <c r="C9" s="8319"/>
      <c r="D9" s="8319"/>
      <c r="E9" s="8512" t="s">
        <v>2234</v>
      </c>
      <c r="F9" s="8513"/>
      <c r="G9" s="8520" t="s">
        <v>2235</v>
      </c>
      <c r="H9" s="8503" t="s">
        <v>2236</v>
      </c>
      <c r="I9" s="8505"/>
      <c r="J9" s="8319" t="s">
        <v>462</v>
      </c>
      <c r="K9" s="8521"/>
      <c r="L9" s="8451" t="s">
        <v>1397</v>
      </c>
      <c r="M9" s="8616" t="s">
        <v>2237</v>
      </c>
      <c r="N9" s="8514" t="s">
        <v>36</v>
      </c>
      <c r="O9" s="8617" t="s">
        <v>37</v>
      </c>
      <c r="P9" s="8619" t="s">
        <v>2238</v>
      </c>
      <c r="Q9" s="8512" t="s">
        <v>2239</v>
      </c>
      <c r="R9" s="8513"/>
      <c r="S9" s="116"/>
    </row>
    <row r="10" spans="1:99" ht="35.1" customHeight="1">
      <c r="A10" s="8449"/>
      <c r="B10" s="2836" t="s">
        <v>2240</v>
      </c>
      <c r="C10" s="3337" t="s">
        <v>58</v>
      </c>
      <c r="D10" s="2837" t="s">
        <v>59</v>
      </c>
      <c r="E10" s="3079" t="s">
        <v>2241</v>
      </c>
      <c r="F10" s="3076" t="s">
        <v>2242</v>
      </c>
      <c r="G10" s="7653"/>
      <c r="H10" s="3079" t="s">
        <v>2243</v>
      </c>
      <c r="I10" s="2957" t="s">
        <v>2244</v>
      </c>
      <c r="J10" s="3338" t="s">
        <v>2245</v>
      </c>
      <c r="K10" s="3078" t="s">
        <v>2246</v>
      </c>
      <c r="L10" s="7985"/>
      <c r="M10" s="8330"/>
      <c r="N10" s="7664"/>
      <c r="O10" s="8618"/>
      <c r="P10" s="8620"/>
      <c r="Q10" s="3079" t="s">
        <v>2247</v>
      </c>
      <c r="R10" s="3078" t="s">
        <v>460</v>
      </c>
    </row>
    <row r="11" spans="1:99">
      <c r="A11" s="3077" t="s">
        <v>2248</v>
      </c>
      <c r="B11" s="3339">
        <f t="shared" ref="B11:B51" si="0">SUM(C11:D11)</f>
        <v>0</v>
      </c>
      <c r="C11" s="3340">
        <f>SUM(C12:C51)</f>
        <v>0</v>
      </c>
      <c r="D11" s="3341">
        <f t="shared" ref="D11:R11" si="1">SUM(D12:D51)</f>
        <v>0</v>
      </c>
      <c r="E11" s="3340">
        <f t="shared" si="1"/>
        <v>0</v>
      </c>
      <c r="F11" s="3341">
        <f t="shared" si="1"/>
        <v>0</v>
      </c>
      <c r="G11" s="3342">
        <f t="shared" si="1"/>
        <v>0</v>
      </c>
      <c r="H11" s="3343">
        <f t="shared" si="1"/>
        <v>0</v>
      </c>
      <c r="I11" s="3344">
        <f t="shared" si="1"/>
        <v>0</v>
      </c>
      <c r="J11" s="3345">
        <f t="shared" si="1"/>
        <v>0</v>
      </c>
      <c r="K11" s="3342">
        <f t="shared" si="1"/>
        <v>0</v>
      </c>
      <c r="L11" s="3340">
        <f t="shared" si="1"/>
        <v>0</v>
      </c>
      <c r="M11" s="5426">
        <f t="shared" si="1"/>
        <v>0</v>
      </c>
      <c r="N11" s="5428">
        <f t="shared" si="1"/>
        <v>0</v>
      </c>
      <c r="O11" s="5428">
        <f t="shared" si="1"/>
        <v>0</v>
      </c>
      <c r="P11" s="5429">
        <f t="shared" si="1"/>
        <v>0</v>
      </c>
      <c r="Q11" s="3340">
        <f t="shared" si="1"/>
        <v>0</v>
      </c>
      <c r="R11" s="3342">
        <f t="shared" si="1"/>
        <v>0</v>
      </c>
    </row>
    <row r="12" spans="1:99">
      <c r="A12" s="1985" t="s">
        <v>2249</v>
      </c>
      <c r="B12" s="3346">
        <f>SUM(C12:D12)</f>
        <v>0</v>
      </c>
      <c r="C12" s="1962"/>
      <c r="D12" s="743"/>
      <c r="E12" s="1962"/>
      <c r="F12" s="743"/>
      <c r="G12" s="1113"/>
      <c r="H12" s="740"/>
      <c r="I12" s="771"/>
      <c r="J12" s="1963"/>
      <c r="K12" s="1113"/>
      <c r="L12" s="1962"/>
      <c r="M12" s="2651"/>
      <c r="N12" s="3218"/>
      <c r="O12" s="3218"/>
      <c r="P12" s="1113"/>
      <c r="Q12" s="1962"/>
      <c r="R12" s="1113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>
      <c r="A13" s="2368" t="s">
        <v>2250</v>
      </c>
      <c r="B13" s="3347">
        <f t="shared" ref="B13:B22" si="7">SUM(C13:D13)</f>
        <v>0</v>
      </c>
      <c r="C13" s="3099"/>
      <c r="D13" s="869"/>
      <c r="E13" s="3099"/>
      <c r="F13" s="869"/>
      <c r="G13" s="1116"/>
      <c r="H13" s="873"/>
      <c r="I13" s="871"/>
      <c r="J13" s="872"/>
      <c r="K13" s="1116"/>
      <c r="L13" s="3099"/>
      <c r="M13" s="3650"/>
      <c r="N13" s="3996"/>
      <c r="O13" s="3996"/>
      <c r="P13" s="3647"/>
      <c r="Q13" s="3099"/>
      <c r="R13" s="1116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>
      <c r="A14" s="2368" t="s">
        <v>2251</v>
      </c>
      <c r="B14" s="3347">
        <f t="shared" si="7"/>
        <v>0</v>
      </c>
      <c r="C14" s="3099"/>
      <c r="D14" s="869"/>
      <c r="E14" s="3099"/>
      <c r="F14" s="1116"/>
      <c r="G14" s="1116"/>
      <c r="H14" s="3091"/>
      <c r="I14" s="3140"/>
      <c r="J14" s="872"/>
      <c r="K14" s="1116"/>
      <c r="L14" s="3099"/>
      <c r="M14" s="3650"/>
      <c r="N14" s="3996"/>
      <c r="O14" s="3996"/>
      <c r="P14" s="3647"/>
      <c r="Q14" s="3099"/>
      <c r="R14" s="1116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>
      <c r="A15" s="2368" t="s">
        <v>2252</v>
      </c>
      <c r="B15" s="3347">
        <f t="shared" si="7"/>
        <v>0</v>
      </c>
      <c r="C15" s="3099"/>
      <c r="D15" s="869"/>
      <c r="E15" s="3099"/>
      <c r="F15" s="1116"/>
      <c r="G15" s="1116"/>
      <c r="H15" s="3091"/>
      <c r="I15" s="3140"/>
      <c r="J15" s="872"/>
      <c r="K15" s="1116"/>
      <c r="L15" s="3099"/>
      <c r="M15" s="3650"/>
      <c r="N15" s="3996"/>
      <c r="O15" s="3996"/>
      <c r="P15" s="3647"/>
      <c r="Q15" s="3099"/>
      <c r="R15" s="1116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>
      <c r="A16" s="2368" t="s">
        <v>2253</v>
      </c>
      <c r="B16" s="3347">
        <f t="shared" si="7"/>
        <v>0</v>
      </c>
      <c r="C16" s="3099"/>
      <c r="D16" s="869"/>
      <c r="E16" s="3099"/>
      <c r="F16" s="1116"/>
      <c r="G16" s="1289"/>
      <c r="H16" s="3091"/>
      <c r="I16" s="3140"/>
      <c r="J16" s="872"/>
      <c r="K16" s="1116"/>
      <c r="L16" s="3099"/>
      <c r="M16" s="3650"/>
      <c r="N16" s="3996"/>
      <c r="O16" s="3996"/>
      <c r="P16" s="3647"/>
      <c r="Q16" s="3099"/>
      <c r="R16" s="1116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>
      <c r="A17" s="1207" t="s">
        <v>2254</v>
      </c>
      <c r="B17" s="3332">
        <f t="shared" si="7"/>
        <v>0</v>
      </c>
      <c r="C17" s="1128"/>
      <c r="D17" s="1130"/>
      <c r="E17" s="1128"/>
      <c r="F17" s="1129"/>
      <c r="G17" s="1290"/>
      <c r="H17" s="1131"/>
      <c r="I17" s="1407"/>
      <c r="J17" s="1143"/>
      <c r="K17" s="1129"/>
      <c r="L17" s="1128"/>
      <c r="M17" s="3672"/>
      <c r="N17" s="1290"/>
      <c r="O17" s="1290"/>
      <c r="P17" s="1129"/>
      <c r="Q17" s="1128"/>
      <c r="R17" s="1129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>
      <c r="A18" s="2368" t="s">
        <v>2255</v>
      </c>
      <c r="B18" s="3346">
        <f t="shared" si="7"/>
        <v>0</v>
      </c>
      <c r="C18" s="1962"/>
      <c r="D18" s="743"/>
      <c r="E18" s="1962"/>
      <c r="F18" s="1113"/>
      <c r="G18" s="3218"/>
      <c r="H18" s="1443"/>
      <c r="I18" s="1449"/>
      <c r="J18" s="1963"/>
      <c r="K18" s="1113"/>
      <c r="L18" s="1962"/>
      <c r="M18" s="2651"/>
      <c r="N18" s="3218"/>
      <c r="O18" s="3218"/>
      <c r="P18" s="1113"/>
      <c r="Q18" s="1962"/>
      <c r="R18" s="1113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>
      <c r="A19" s="2368" t="s">
        <v>2256</v>
      </c>
      <c r="B19" s="3347">
        <f t="shared" si="7"/>
        <v>0</v>
      </c>
      <c r="C19" s="3099"/>
      <c r="D19" s="869"/>
      <c r="E19" s="3099"/>
      <c r="F19" s="1116"/>
      <c r="G19" s="1116"/>
      <c r="H19" s="3091"/>
      <c r="I19" s="3140"/>
      <c r="J19" s="872"/>
      <c r="K19" s="1116"/>
      <c r="L19" s="3099"/>
      <c r="M19" s="3650"/>
      <c r="N19" s="3996"/>
      <c r="O19" s="3996"/>
      <c r="P19" s="3647"/>
      <c r="Q19" s="3099"/>
      <c r="R19" s="1116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>
      <c r="A20" s="1207" t="s">
        <v>2257</v>
      </c>
      <c r="B20" s="3332">
        <f t="shared" si="7"/>
        <v>0</v>
      </c>
      <c r="C20" s="1128"/>
      <c r="D20" s="1130"/>
      <c r="E20" s="1128"/>
      <c r="F20" s="1129"/>
      <c r="G20" s="1129"/>
      <c r="H20" s="1131"/>
      <c r="I20" s="1407"/>
      <c r="J20" s="1143"/>
      <c r="K20" s="1129"/>
      <c r="L20" s="1128"/>
      <c r="M20" s="3672"/>
      <c r="N20" s="1290"/>
      <c r="O20" s="1290"/>
      <c r="P20" s="1129"/>
      <c r="Q20" s="1128"/>
      <c r="R20" s="1129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>
      <c r="A21" s="2368" t="s">
        <v>2258</v>
      </c>
      <c r="B21" s="3346">
        <f t="shared" si="7"/>
        <v>0</v>
      </c>
      <c r="C21" s="1962"/>
      <c r="D21" s="743"/>
      <c r="E21" s="1962"/>
      <c r="F21" s="1113"/>
      <c r="G21" s="1113"/>
      <c r="H21" s="1443"/>
      <c r="I21" s="771"/>
      <c r="J21" s="1963"/>
      <c r="K21" s="1113"/>
      <c r="L21" s="1962"/>
      <c r="M21" s="2651"/>
      <c r="N21" s="3218"/>
      <c r="O21" s="3218"/>
      <c r="P21" s="1113"/>
      <c r="Q21" s="1962"/>
      <c r="R21" s="1113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>
      <c r="A22" s="2368" t="s">
        <v>2259</v>
      </c>
      <c r="B22" s="3347">
        <f t="shared" si="7"/>
        <v>0</v>
      </c>
      <c r="C22" s="3099"/>
      <c r="D22" s="869"/>
      <c r="E22" s="3099"/>
      <c r="F22" s="1116"/>
      <c r="G22" s="1116"/>
      <c r="H22" s="3091"/>
      <c r="I22" s="871"/>
      <c r="J22" s="872"/>
      <c r="K22" s="1116"/>
      <c r="L22" s="3099"/>
      <c r="M22" s="3650"/>
      <c r="N22" s="3996"/>
      <c r="O22" s="3996"/>
      <c r="P22" s="3647"/>
      <c r="Q22" s="3099"/>
      <c r="R22" s="1116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>
      <c r="A23" s="2368" t="s">
        <v>2260</v>
      </c>
      <c r="B23" s="3347">
        <f t="shared" ref="B23:B33" si="23">SUM(C23:D23)</f>
        <v>0</v>
      </c>
      <c r="C23" s="3099"/>
      <c r="D23" s="869"/>
      <c r="E23" s="3099"/>
      <c r="F23" s="869"/>
      <c r="G23" s="1116"/>
      <c r="H23" s="873"/>
      <c r="I23" s="871"/>
      <c r="J23" s="872"/>
      <c r="K23" s="1116"/>
      <c r="L23" s="3099"/>
      <c r="M23" s="3650"/>
      <c r="N23" s="3996"/>
      <c r="O23" s="3996"/>
      <c r="P23" s="3647"/>
      <c r="Q23" s="3099"/>
      <c r="R23" s="1116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>
      <c r="A24" s="2368" t="s">
        <v>2261</v>
      </c>
      <c r="B24" s="3347">
        <f t="shared" si="23"/>
        <v>0</v>
      </c>
      <c r="C24" s="3099"/>
      <c r="D24" s="869"/>
      <c r="E24" s="3099"/>
      <c r="F24" s="1116"/>
      <c r="G24" s="1116"/>
      <c r="H24" s="3091"/>
      <c r="I24" s="3140"/>
      <c r="J24" s="872"/>
      <c r="K24" s="1116"/>
      <c r="L24" s="3099"/>
      <c r="M24" s="3650"/>
      <c r="N24" s="3996"/>
      <c r="O24" s="3996"/>
      <c r="P24" s="3647"/>
      <c r="Q24" s="3099"/>
      <c r="R24" s="1116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>
      <c r="A25" s="1207" t="s">
        <v>2262</v>
      </c>
      <c r="B25" s="3332">
        <f t="shared" si="23"/>
        <v>0</v>
      </c>
      <c r="C25" s="1128"/>
      <c r="D25" s="1130"/>
      <c r="E25" s="1128"/>
      <c r="F25" s="1129"/>
      <c r="G25" s="1129"/>
      <c r="H25" s="1131"/>
      <c r="I25" s="1407"/>
      <c r="J25" s="1143"/>
      <c r="K25" s="1129"/>
      <c r="L25" s="1128"/>
      <c r="M25" s="3672"/>
      <c r="N25" s="1290"/>
      <c r="O25" s="1290"/>
      <c r="P25" s="1129"/>
      <c r="Q25" s="1128"/>
      <c r="R25" s="1129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>
      <c r="A26" s="1985" t="s">
        <v>2263</v>
      </c>
      <c r="B26" s="3346">
        <f t="shared" si="23"/>
        <v>0</v>
      </c>
      <c r="C26" s="1962"/>
      <c r="D26" s="1113"/>
      <c r="E26" s="1962"/>
      <c r="F26" s="1113"/>
      <c r="G26" s="3218"/>
      <c r="H26" s="1443"/>
      <c r="I26" s="1449"/>
      <c r="J26" s="1963"/>
      <c r="K26" s="1113"/>
      <c r="L26" s="1962"/>
      <c r="M26" s="2651"/>
      <c r="N26" s="3218"/>
      <c r="O26" s="3218"/>
      <c r="P26" s="1113"/>
      <c r="Q26" s="1962"/>
      <c r="R26" s="1113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>
      <c r="A27" s="3068" t="s">
        <v>2264</v>
      </c>
      <c r="B27" s="3347">
        <f t="shared" si="23"/>
        <v>0</v>
      </c>
      <c r="C27" s="3099"/>
      <c r="D27" s="1116"/>
      <c r="E27" s="3099"/>
      <c r="F27" s="1116"/>
      <c r="G27" s="1289"/>
      <c r="H27" s="3091"/>
      <c r="I27" s="3140"/>
      <c r="J27" s="872"/>
      <c r="K27" s="1116"/>
      <c r="L27" s="3099"/>
      <c r="M27" s="3650"/>
      <c r="N27" s="3996"/>
      <c r="O27" s="3996"/>
      <c r="P27" s="3647"/>
      <c r="Q27" s="3099"/>
      <c r="R27" s="1116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>
      <c r="A28" s="3068" t="s">
        <v>2265</v>
      </c>
      <c r="B28" s="3347">
        <f t="shared" si="23"/>
        <v>0</v>
      </c>
      <c r="C28" s="3099"/>
      <c r="D28" s="1116"/>
      <c r="E28" s="3099"/>
      <c r="F28" s="1116"/>
      <c r="G28" s="1289"/>
      <c r="H28" s="3091"/>
      <c r="I28" s="3140"/>
      <c r="J28" s="872"/>
      <c r="K28" s="1116"/>
      <c r="L28" s="3099"/>
      <c r="M28" s="3650"/>
      <c r="N28" s="3996"/>
      <c r="O28" s="3996"/>
      <c r="P28" s="3647"/>
      <c r="Q28" s="3099"/>
      <c r="R28" s="1116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>
      <c r="A29" s="1281" t="s">
        <v>2266</v>
      </c>
      <c r="B29" s="3332">
        <f t="shared" si="23"/>
        <v>0</v>
      </c>
      <c r="C29" s="1128"/>
      <c r="D29" s="1129"/>
      <c r="E29" s="1128"/>
      <c r="F29" s="1129"/>
      <c r="G29" s="1129"/>
      <c r="H29" s="1131"/>
      <c r="I29" s="1407"/>
      <c r="J29" s="1143"/>
      <c r="K29" s="1129"/>
      <c r="L29" s="1128"/>
      <c r="M29" s="3672"/>
      <c r="N29" s="1290"/>
      <c r="O29" s="1290"/>
      <c r="P29" s="1129"/>
      <c r="Q29" s="1128"/>
      <c r="R29" s="1129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>
      <c r="A30" s="2368" t="s">
        <v>2267</v>
      </c>
      <c r="B30" s="3346">
        <f t="shared" si="23"/>
        <v>0</v>
      </c>
      <c r="C30" s="1962"/>
      <c r="D30" s="1113"/>
      <c r="E30" s="1962"/>
      <c r="F30" s="1113"/>
      <c r="G30" s="1113"/>
      <c r="H30" s="1443"/>
      <c r="I30" s="1449"/>
      <c r="J30" s="1963"/>
      <c r="K30" s="1113"/>
      <c r="L30" s="1962"/>
      <c r="M30" s="2651"/>
      <c r="N30" s="3218"/>
      <c r="O30" s="3218"/>
      <c r="P30" s="1113"/>
      <c r="Q30" s="1962"/>
      <c r="R30" s="1113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>
      <c r="A31" s="2368" t="s">
        <v>2268</v>
      </c>
      <c r="B31" s="3347">
        <f t="shared" si="23"/>
        <v>0</v>
      </c>
      <c r="C31" s="3099"/>
      <c r="D31" s="1116"/>
      <c r="E31" s="3099"/>
      <c r="F31" s="1116"/>
      <c r="G31" s="1116"/>
      <c r="H31" s="3091"/>
      <c r="I31" s="3140"/>
      <c r="J31" s="872"/>
      <c r="K31" s="1116"/>
      <c r="L31" s="3099"/>
      <c r="M31" s="3650"/>
      <c r="N31" s="3996"/>
      <c r="O31" s="3996"/>
      <c r="P31" s="3647"/>
      <c r="Q31" s="3099"/>
      <c r="R31" s="1116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>
      <c r="A32" s="2368" t="s">
        <v>2269</v>
      </c>
      <c r="B32" s="3347">
        <f t="shared" si="23"/>
        <v>0</v>
      </c>
      <c r="C32" s="3099"/>
      <c r="D32" s="1116"/>
      <c r="E32" s="3099"/>
      <c r="F32" s="1116"/>
      <c r="G32" s="1116"/>
      <c r="H32" s="3091"/>
      <c r="I32" s="871"/>
      <c r="J32" s="872"/>
      <c r="K32" s="1116"/>
      <c r="L32" s="3099"/>
      <c r="M32" s="3650"/>
      <c r="N32" s="3996"/>
      <c r="O32" s="3996"/>
      <c r="P32" s="3647"/>
      <c r="Q32" s="3099"/>
      <c r="R32" s="1116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>
      <c r="A33" s="2368" t="s">
        <v>2270</v>
      </c>
      <c r="B33" s="3347">
        <f t="shared" si="23"/>
        <v>0</v>
      </c>
      <c r="C33" s="3099"/>
      <c r="D33" s="1116"/>
      <c r="E33" s="3099"/>
      <c r="F33" s="1116"/>
      <c r="G33" s="1116"/>
      <c r="H33" s="3091"/>
      <c r="I33" s="871"/>
      <c r="J33" s="872"/>
      <c r="K33" s="1116"/>
      <c r="L33" s="3099"/>
      <c r="M33" s="3650"/>
      <c r="N33" s="3996"/>
      <c r="O33" s="3996"/>
      <c r="P33" s="3647"/>
      <c r="Q33" s="3099"/>
      <c r="R33" s="1116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>
      <c r="A34" s="2368" t="s">
        <v>2271</v>
      </c>
      <c r="B34" s="3347">
        <f t="shared" si="0"/>
        <v>0</v>
      </c>
      <c r="C34" s="3099"/>
      <c r="D34" s="869"/>
      <c r="E34" s="3099"/>
      <c r="F34" s="869"/>
      <c r="G34" s="1116"/>
      <c r="H34" s="873"/>
      <c r="I34" s="871"/>
      <c r="J34" s="872"/>
      <c r="K34" s="1116"/>
      <c r="L34" s="3099"/>
      <c r="M34" s="3650"/>
      <c r="N34" s="3996"/>
      <c r="O34" s="3996"/>
      <c r="P34" s="3647"/>
      <c r="Q34" s="3099"/>
      <c r="R34" s="1116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>
      <c r="A35" s="1207" t="s">
        <v>2272</v>
      </c>
      <c r="B35" s="3332">
        <f t="shared" si="0"/>
        <v>0</v>
      </c>
      <c r="C35" s="1128"/>
      <c r="D35" s="1129"/>
      <c r="E35" s="1128"/>
      <c r="F35" s="1129"/>
      <c r="G35" s="1129"/>
      <c r="H35" s="1131"/>
      <c r="I35" s="1407"/>
      <c r="J35" s="1143"/>
      <c r="K35" s="1129"/>
      <c r="L35" s="1128"/>
      <c r="M35" s="3672"/>
      <c r="N35" s="1290"/>
      <c r="O35" s="1290"/>
      <c r="P35" s="1129"/>
      <c r="Q35" s="1128"/>
      <c r="R35" s="1129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>
      <c r="A36" s="2368" t="s">
        <v>2273</v>
      </c>
      <c r="B36" s="3346">
        <f t="shared" si="0"/>
        <v>0</v>
      </c>
      <c r="C36" s="1962"/>
      <c r="D36" s="1113"/>
      <c r="E36" s="1962"/>
      <c r="F36" s="1113"/>
      <c r="G36" s="1113"/>
      <c r="H36" s="1443"/>
      <c r="I36" s="1449"/>
      <c r="J36" s="1963"/>
      <c r="K36" s="1113"/>
      <c r="L36" s="1962"/>
      <c r="M36" s="2651"/>
      <c r="N36" s="3218"/>
      <c r="O36" s="3218"/>
      <c r="P36" s="1113"/>
      <c r="Q36" s="1962"/>
      <c r="R36" s="1113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>
      <c r="A37" s="2368" t="s">
        <v>2274</v>
      </c>
      <c r="B37" s="3347">
        <f t="shared" si="0"/>
        <v>0</v>
      </c>
      <c r="C37" s="3099"/>
      <c r="D37" s="1116"/>
      <c r="E37" s="3099"/>
      <c r="F37" s="1116"/>
      <c r="G37" s="1289"/>
      <c r="H37" s="3091"/>
      <c r="I37" s="3140"/>
      <c r="J37" s="872"/>
      <c r="K37" s="1116"/>
      <c r="L37" s="3099"/>
      <c r="M37" s="3650"/>
      <c r="N37" s="3996"/>
      <c r="O37" s="3996"/>
      <c r="P37" s="3647"/>
      <c r="Q37" s="3099"/>
      <c r="R37" s="1116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>
      <c r="A38" s="2368" t="s">
        <v>2275</v>
      </c>
      <c r="B38" s="3347">
        <f t="shared" si="0"/>
        <v>0</v>
      </c>
      <c r="C38" s="3099"/>
      <c r="D38" s="1116"/>
      <c r="E38" s="3099"/>
      <c r="F38" s="1116"/>
      <c r="G38" s="1289"/>
      <c r="H38" s="3091"/>
      <c r="I38" s="3140"/>
      <c r="J38" s="872"/>
      <c r="K38" s="1116"/>
      <c r="L38" s="3099"/>
      <c r="M38" s="3650"/>
      <c r="N38" s="3996"/>
      <c r="O38" s="3996"/>
      <c r="P38" s="3647"/>
      <c r="Q38" s="3099"/>
      <c r="R38" s="1116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>
      <c r="A39" s="2368" t="s">
        <v>2276</v>
      </c>
      <c r="B39" s="3347">
        <f t="shared" si="0"/>
        <v>0</v>
      </c>
      <c r="C39" s="3099"/>
      <c r="D39" s="1116"/>
      <c r="E39" s="3099"/>
      <c r="F39" s="1116"/>
      <c r="G39" s="1289"/>
      <c r="H39" s="3091"/>
      <c r="I39" s="3140"/>
      <c r="J39" s="872"/>
      <c r="K39" s="1116"/>
      <c r="L39" s="3099"/>
      <c r="M39" s="3650"/>
      <c r="N39" s="3996"/>
      <c r="O39" s="3996"/>
      <c r="P39" s="3647"/>
      <c r="Q39" s="3099"/>
      <c r="R39" s="1116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>
      <c r="A40" s="2368" t="s">
        <v>2277</v>
      </c>
      <c r="B40" s="3347">
        <f t="shared" si="0"/>
        <v>0</v>
      </c>
      <c r="C40" s="3099"/>
      <c r="D40" s="1116"/>
      <c r="E40" s="3099"/>
      <c r="F40" s="1116"/>
      <c r="G40" s="1116"/>
      <c r="H40" s="3091"/>
      <c r="I40" s="3140"/>
      <c r="J40" s="872"/>
      <c r="K40" s="1116"/>
      <c r="L40" s="3099"/>
      <c r="M40" s="3650"/>
      <c r="N40" s="3996"/>
      <c r="O40" s="3996"/>
      <c r="P40" s="3647"/>
      <c r="Q40" s="3099"/>
      <c r="R40" s="1116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>
      <c r="A41" s="2368" t="s">
        <v>2278</v>
      </c>
      <c r="B41" s="3347">
        <f t="shared" si="0"/>
        <v>0</v>
      </c>
      <c r="C41" s="3099"/>
      <c r="D41" s="1116"/>
      <c r="E41" s="3099"/>
      <c r="F41" s="1116"/>
      <c r="G41" s="1116"/>
      <c r="H41" s="3091"/>
      <c r="I41" s="3140"/>
      <c r="J41" s="872"/>
      <c r="K41" s="1116"/>
      <c r="L41" s="3099"/>
      <c r="M41" s="3650"/>
      <c r="N41" s="3996"/>
      <c r="O41" s="3996"/>
      <c r="P41" s="3647"/>
      <c r="Q41" s="3099"/>
      <c r="R41" s="1116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>
      <c r="A42" s="2368" t="s">
        <v>2279</v>
      </c>
      <c r="B42" s="3347">
        <f t="shared" si="0"/>
        <v>0</v>
      </c>
      <c r="C42" s="3099"/>
      <c r="D42" s="1116"/>
      <c r="E42" s="3099"/>
      <c r="F42" s="1116"/>
      <c r="G42" s="1116"/>
      <c r="H42" s="3091"/>
      <c r="I42" s="3140"/>
      <c r="J42" s="872"/>
      <c r="K42" s="1116"/>
      <c r="L42" s="3099"/>
      <c r="M42" s="3650"/>
      <c r="N42" s="3996"/>
      <c r="O42" s="3996"/>
      <c r="P42" s="3647"/>
      <c r="Q42" s="3099"/>
      <c r="R42" s="1116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>
      <c r="A43" s="2657" t="s">
        <v>2280</v>
      </c>
      <c r="B43" s="3332">
        <f t="shared" si="0"/>
        <v>0</v>
      </c>
      <c r="C43" s="1128"/>
      <c r="D43" s="1129"/>
      <c r="E43" s="1128"/>
      <c r="F43" s="1129"/>
      <c r="G43" s="1129"/>
      <c r="H43" s="1131"/>
      <c r="I43" s="1134"/>
      <c r="J43" s="1143"/>
      <c r="K43" s="1129"/>
      <c r="L43" s="1128"/>
      <c r="M43" s="3672"/>
      <c r="N43" s="1290"/>
      <c r="O43" s="1290"/>
      <c r="P43" s="1129"/>
      <c r="Q43" s="1128"/>
      <c r="R43" s="1129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>
      <c r="A44" s="1985" t="s">
        <v>2281</v>
      </c>
      <c r="B44" s="3346">
        <f t="shared" si="0"/>
        <v>0</v>
      </c>
      <c r="C44" s="1962"/>
      <c r="D44" s="1113"/>
      <c r="E44" s="1962"/>
      <c r="F44" s="1113"/>
      <c r="G44" s="1113"/>
      <c r="H44" s="1443"/>
      <c r="I44" s="771"/>
      <c r="J44" s="1963"/>
      <c r="K44" s="1113"/>
      <c r="L44" s="1962"/>
      <c r="M44" s="2651"/>
      <c r="N44" s="3218"/>
      <c r="O44" s="3218"/>
      <c r="P44" s="1113"/>
      <c r="Q44" s="1962"/>
      <c r="R44" s="1113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>
      <c r="A45" s="3068" t="s">
        <v>2282</v>
      </c>
      <c r="B45" s="3347">
        <f t="shared" si="0"/>
        <v>0</v>
      </c>
      <c r="C45" s="3099"/>
      <c r="D45" s="1116"/>
      <c r="E45" s="3099"/>
      <c r="F45" s="1116"/>
      <c r="G45" s="1116"/>
      <c r="H45" s="3091"/>
      <c r="I45" s="871"/>
      <c r="J45" s="872"/>
      <c r="K45" s="1116"/>
      <c r="L45" s="3099"/>
      <c r="M45" s="3650"/>
      <c r="N45" s="3996"/>
      <c r="O45" s="3996"/>
      <c r="P45" s="3647"/>
      <c r="Q45" s="3099"/>
      <c r="R45" s="1116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>
      <c r="A46" s="3068" t="s">
        <v>2283</v>
      </c>
      <c r="B46" s="3347">
        <f>SUM(C46:D46)</f>
        <v>0</v>
      </c>
      <c r="C46" s="3099"/>
      <c r="D46" s="1116"/>
      <c r="E46" s="3099"/>
      <c r="F46" s="1116"/>
      <c r="G46" s="1116"/>
      <c r="H46" s="3091"/>
      <c r="I46" s="871"/>
      <c r="J46" s="872"/>
      <c r="K46" s="1116"/>
      <c r="L46" s="3099"/>
      <c r="M46" s="3650"/>
      <c r="N46" s="3996"/>
      <c r="O46" s="3996"/>
      <c r="P46" s="3647"/>
      <c r="Q46" s="3099"/>
      <c r="R46" s="1116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>
      <c r="A47" s="3068" t="s">
        <v>2284</v>
      </c>
      <c r="B47" s="3347">
        <f>SUM(C47:D47)</f>
        <v>0</v>
      </c>
      <c r="C47" s="3099"/>
      <c r="D47" s="1116"/>
      <c r="E47" s="3099"/>
      <c r="F47" s="1116"/>
      <c r="G47" s="1116"/>
      <c r="H47" s="3091"/>
      <c r="I47" s="871"/>
      <c r="J47" s="872"/>
      <c r="K47" s="1116"/>
      <c r="L47" s="3099"/>
      <c r="M47" s="3650"/>
      <c r="N47" s="3996"/>
      <c r="O47" s="3996"/>
      <c r="P47" s="3647"/>
      <c r="Q47" s="3099"/>
      <c r="R47" s="1116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>
      <c r="A48" s="1206" t="s">
        <v>2285</v>
      </c>
      <c r="B48" s="3348">
        <f t="shared" si="0"/>
        <v>0</v>
      </c>
      <c r="C48" s="3099"/>
      <c r="D48" s="1116"/>
      <c r="E48" s="3099"/>
      <c r="F48" s="1116"/>
      <c r="G48" s="1116"/>
      <c r="H48" s="3091"/>
      <c r="I48" s="871"/>
      <c r="J48" s="872"/>
      <c r="K48" s="1116"/>
      <c r="L48" s="3099"/>
      <c r="M48" s="3650"/>
      <c r="N48" s="3996"/>
      <c r="O48" s="3996"/>
      <c r="P48" s="3647"/>
      <c r="Q48" s="3099"/>
      <c r="R48" s="1116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>
      <c r="A49" s="1206" t="s">
        <v>2286</v>
      </c>
      <c r="B49" s="3347">
        <f>SUM(C49:D49)</f>
        <v>0</v>
      </c>
      <c r="C49" s="1962"/>
      <c r="D49" s="1113"/>
      <c r="E49" s="1962"/>
      <c r="F49" s="1113"/>
      <c r="G49" s="1113"/>
      <c r="H49" s="1443"/>
      <c r="I49" s="771"/>
      <c r="J49" s="1963"/>
      <c r="K49" s="1113"/>
      <c r="L49" s="1962"/>
      <c r="M49" s="2651"/>
      <c r="N49" s="3218"/>
      <c r="O49" s="3218"/>
      <c r="P49" s="1113"/>
      <c r="Q49" s="1962"/>
      <c r="R49" s="1113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>
      <c r="A50" s="3068" t="s">
        <v>2287</v>
      </c>
      <c r="B50" s="3346">
        <f t="shared" si="0"/>
        <v>0</v>
      </c>
      <c r="C50" s="1962"/>
      <c r="D50" s="1113"/>
      <c r="E50" s="1962"/>
      <c r="F50" s="1113"/>
      <c r="G50" s="1113"/>
      <c r="H50" s="1443"/>
      <c r="I50" s="771"/>
      <c r="J50" s="1963"/>
      <c r="K50" s="1113"/>
      <c r="L50" s="1962"/>
      <c r="M50" s="2651"/>
      <c r="N50" s="3218"/>
      <c r="O50" s="3218"/>
      <c r="P50" s="1113"/>
      <c r="Q50" s="1962"/>
      <c r="R50" s="1113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>
      <c r="A51" s="1108" t="s">
        <v>2288</v>
      </c>
      <c r="B51" s="3221">
        <f t="shared" si="0"/>
        <v>0</v>
      </c>
      <c r="C51" s="1128"/>
      <c r="D51" s="1129"/>
      <c r="E51" s="1128"/>
      <c r="F51" s="1129"/>
      <c r="G51" s="1129"/>
      <c r="H51" s="1131"/>
      <c r="I51" s="1134"/>
      <c r="J51" s="1143"/>
      <c r="K51" s="1129"/>
      <c r="L51" s="1128"/>
      <c r="M51" s="3672"/>
      <c r="N51" s="1290"/>
      <c r="O51" s="1290"/>
      <c r="P51" s="1129"/>
      <c r="Q51" s="1128"/>
      <c r="R51" s="1129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>
      <c r="A52" s="3077" t="s">
        <v>2289</v>
      </c>
      <c r="B52" s="3340">
        <f>SUM(B53:B57)</f>
        <v>0</v>
      </c>
      <c r="C52" s="3340">
        <f>SUM(C53:C57)</f>
        <v>0</v>
      </c>
      <c r="D52" s="3341">
        <f>SUM(D53:D57)</f>
        <v>0</v>
      </c>
      <c r="E52" s="3340"/>
      <c r="F52" s="3341"/>
      <c r="G52" s="3349"/>
      <c r="H52" s="3350"/>
      <c r="I52" s="3344"/>
      <c r="J52" s="3342">
        <f>SUM(J53:J57)</f>
        <v>0</v>
      </c>
      <c r="K52" s="3349">
        <f>SUM(K53:K57)</f>
        <v>0</v>
      </c>
      <c r="L52" s="3351">
        <f>SUM(L53:L57)</f>
        <v>0</v>
      </c>
      <c r="M52" s="5427">
        <f t="shared" ref="M52:R52" si="24">SUM(M53:M57)</f>
        <v>0</v>
      </c>
      <c r="N52" s="5428">
        <f t="shared" si="24"/>
        <v>0</v>
      </c>
      <c r="O52" s="5428">
        <f t="shared" si="24"/>
        <v>0</v>
      </c>
      <c r="P52" s="5429">
        <f t="shared" si="24"/>
        <v>0</v>
      </c>
      <c r="Q52" s="3351">
        <f t="shared" si="24"/>
        <v>0</v>
      </c>
      <c r="R52" s="3341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>
      <c r="A53" s="1921" t="s">
        <v>1698</v>
      </c>
      <c r="B53" s="3346">
        <f>SUM(C53:D53)</f>
        <v>0</v>
      </c>
      <c r="C53" s="1962"/>
      <c r="D53" s="1113"/>
      <c r="E53" s="3087"/>
      <c r="F53" s="742"/>
      <c r="G53" s="1187"/>
      <c r="H53" s="741"/>
      <c r="I53" s="782"/>
      <c r="J53" s="3147"/>
      <c r="K53" s="1113"/>
      <c r="L53" s="1962"/>
      <c r="M53" s="2651"/>
      <c r="N53" s="3218"/>
      <c r="O53" s="3218"/>
      <c r="P53" s="1113"/>
      <c r="Q53" s="1443"/>
      <c r="R53" s="743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>
      <c r="A54" s="3336" t="s">
        <v>2290</v>
      </c>
      <c r="B54" s="3347">
        <f>SUM(C54:D54)</f>
        <v>0</v>
      </c>
      <c r="C54" s="1962"/>
      <c r="D54" s="869"/>
      <c r="E54" s="1124"/>
      <c r="F54" s="874"/>
      <c r="G54" s="1125"/>
      <c r="H54" s="1072"/>
      <c r="I54" s="875"/>
      <c r="J54" s="872"/>
      <c r="K54" s="1116"/>
      <c r="L54" s="3099"/>
      <c r="M54" s="3650"/>
      <c r="N54" s="3996"/>
      <c r="O54" s="3996"/>
      <c r="P54" s="3647"/>
      <c r="Q54" s="3091"/>
      <c r="R54" s="869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>
      <c r="A55" s="3336" t="s">
        <v>2291</v>
      </c>
      <c r="B55" s="3347">
        <f>SUM(C55:D55)</f>
        <v>0</v>
      </c>
      <c r="C55" s="3099"/>
      <c r="D55" s="869"/>
      <c r="E55" s="1124"/>
      <c r="F55" s="874"/>
      <c r="G55" s="1125"/>
      <c r="H55" s="1072"/>
      <c r="I55" s="875"/>
      <c r="J55" s="872"/>
      <c r="K55" s="1116"/>
      <c r="L55" s="3099"/>
      <c r="M55" s="3650"/>
      <c r="N55" s="3996"/>
      <c r="O55" s="3996"/>
      <c r="P55" s="3647"/>
      <c r="Q55" s="3091"/>
      <c r="R55" s="869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>
      <c r="A56" s="3336" t="s">
        <v>2292</v>
      </c>
      <c r="B56" s="3347">
        <f>SUM(C56:D56)</f>
        <v>0</v>
      </c>
      <c r="C56" s="3099"/>
      <c r="D56" s="869"/>
      <c r="E56" s="3087"/>
      <c r="F56" s="742"/>
      <c r="G56" s="1187"/>
      <c r="H56" s="741"/>
      <c r="I56" s="782"/>
      <c r="J56" s="872"/>
      <c r="K56" s="1116"/>
      <c r="L56" s="3099"/>
      <c r="M56" s="3650"/>
      <c r="N56" s="3996"/>
      <c r="O56" s="3996"/>
      <c r="P56" s="3647"/>
      <c r="Q56" s="3091"/>
      <c r="R56" s="869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>
      <c r="A57" s="1281" t="s">
        <v>2293</v>
      </c>
      <c r="B57" s="3332">
        <f>SUM(C57:D57)</f>
        <v>0</v>
      </c>
      <c r="C57" s="1128"/>
      <c r="D57" s="1130"/>
      <c r="E57" s="1145"/>
      <c r="F57" s="1146"/>
      <c r="G57" s="1458"/>
      <c r="H57" s="1447"/>
      <c r="I57" s="1448"/>
      <c r="J57" s="1143"/>
      <c r="K57" s="1129"/>
      <c r="L57" s="1128"/>
      <c r="M57" s="3672"/>
      <c r="N57" s="1290"/>
      <c r="O57" s="1290"/>
      <c r="P57" s="1129"/>
      <c r="Q57" s="1131"/>
      <c r="R57" s="1130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>
      <c r="A58" s="8604" t="s">
        <v>2294</v>
      </c>
      <c r="B58" s="8604"/>
      <c r="C58" s="8604"/>
      <c r="D58" s="8604"/>
      <c r="E58" s="8604"/>
      <c r="F58" s="8604"/>
      <c r="G58" s="8604"/>
      <c r="H58" s="8604"/>
      <c r="I58" s="8604"/>
      <c r="J58" s="8604"/>
      <c r="K58" s="8604"/>
      <c r="L58" s="8604"/>
      <c r="M58" s="8604"/>
      <c r="N58" s="8604"/>
    </row>
    <row r="59" spans="1:99" ht="18" customHeight="1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8391" t="s">
        <v>2296</v>
      </c>
      <c r="B60" s="8391" t="s">
        <v>77</v>
      </c>
      <c r="C60" s="8512" t="s">
        <v>2297</v>
      </c>
      <c r="D60" s="8277"/>
      <c r="E60" s="8277"/>
      <c r="F60" s="8277"/>
      <c r="G60" s="8277"/>
      <c r="H60" s="8277"/>
      <c r="I60" s="8277"/>
      <c r="J60" s="8277"/>
      <c r="K60" s="8277"/>
      <c r="L60" s="8507"/>
      <c r="M60" s="8520" t="s">
        <v>2298</v>
      </c>
      <c r="N60" s="8512" t="s">
        <v>2299</v>
      </c>
      <c r="O60" s="8277"/>
      <c r="P60" s="8277"/>
      <c r="Q60" s="8277"/>
      <c r="R60" s="8277"/>
      <c r="S60" s="8277"/>
      <c r="T60" s="8277"/>
      <c r="U60" s="8277"/>
      <c r="V60" s="8277"/>
      <c r="W60" s="8277"/>
      <c r="X60" s="407"/>
    </row>
    <row r="61" spans="1:99" ht="42">
      <c r="A61" s="7241"/>
      <c r="B61" s="7241"/>
      <c r="C61" s="27" t="s">
        <v>2300</v>
      </c>
      <c r="D61" s="3080" t="s">
        <v>2301</v>
      </c>
      <c r="E61" s="27" t="s">
        <v>2302</v>
      </c>
      <c r="F61" s="3352" t="s">
        <v>2303</v>
      </c>
      <c r="G61" s="3080" t="s">
        <v>2304</v>
      </c>
      <c r="H61" s="27" t="s">
        <v>2305</v>
      </c>
      <c r="I61" s="3352" t="s">
        <v>2306</v>
      </c>
      <c r="J61" s="3352" t="s">
        <v>2307</v>
      </c>
      <c r="K61" s="3080" t="s">
        <v>2308</v>
      </c>
      <c r="L61" s="3075" t="s">
        <v>2309</v>
      </c>
      <c r="M61" s="7964"/>
      <c r="N61" s="5409" t="s">
        <v>2310</v>
      </c>
      <c r="O61" s="3082" t="s">
        <v>58</v>
      </c>
      <c r="P61" s="3083" t="s">
        <v>59</v>
      </c>
      <c r="Q61" s="3132" t="s">
        <v>1318</v>
      </c>
      <c r="R61" s="3080" t="s">
        <v>1396</v>
      </c>
      <c r="S61" s="3080" t="s">
        <v>1397</v>
      </c>
      <c r="T61" s="5430" t="s">
        <v>2237</v>
      </c>
      <c r="U61" s="5409" t="s">
        <v>36</v>
      </c>
      <c r="V61" s="5409" t="s">
        <v>37</v>
      </c>
      <c r="W61" s="3078" t="s">
        <v>2238</v>
      </c>
      <c r="X61" s="27"/>
    </row>
    <row r="62" spans="1:99">
      <c r="A62" s="3353" t="s">
        <v>2311</v>
      </c>
      <c r="B62" s="3354">
        <f>SUM(C62:L62)</f>
        <v>0</v>
      </c>
      <c r="C62" s="833"/>
      <c r="D62" s="833"/>
      <c r="E62" s="833"/>
      <c r="F62" s="833"/>
      <c r="G62" s="3149"/>
      <c r="H62" s="833"/>
      <c r="I62" s="833"/>
      <c r="J62" s="3149"/>
      <c r="K62" s="833"/>
      <c r="L62" s="3148"/>
      <c r="M62" s="3121"/>
      <c r="N62" s="5433">
        <f>SUM(O62:P62)</f>
        <v>0</v>
      </c>
      <c r="O62" s="3149"/>
      <c r="P62" s="1456"/>
      <c r="Q62" s="3147"/>
      <c r="R62" s="833"/>
      <c r="S62" s="833"/>
      <c r="T62" s="5425"/>
      <c r="U62" s="5274"/>
      <c r="V62" s="5274"/>
      <c r="W62" s="3121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>
      <c r="A63" s="1200" t="s">
        <v>2205</v>
      </c>
      <c r="B63" s="1966">
        <f>SUM(C63:L63)</f>
        <v>0</v>
      </c>
      <c r="C63" s="873"/>
      <c r="D63" s="873"/>
      <c r="E63" s="873"/>
      <c r="F63" s="873"/>
      <c r="G63" s="3091"/>
      <c r="H63" s="873"/>
      <c r="I63" s="873"/>
      <c r="J63" s="3091"/>
      <c r="K63" s="873"/>
      <c r="L63" s="3140"/>
      <c r="M63" s="1116"/>
      <c r="N63" s="5434">
        <f t="shared" ref="N63:N70" si="26">SUM(O63:P63)</f>
        <v>0</v>
      </c>
      <c r="O63" s="3091"/>
      <c r="P63" s="871"/>
      <c r="Q63" s="872"/>
      <c r="R63" s="873"/>
      <c r="S63" s="873"/>
      <c r="T63" s="3650"/>
      <c r="U63" s="3996"/>
      <c r="V63" s="3996"/>
      <c r="W63" s="1116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>
      <c r="A64" s="1200" t="s">
        <v>2312</v>
      </c>
      <c r="B64" s="1966">
        <f t="shared" ref="B64:B72" si="42">SUM(C64:L64)</f>
        <v>0</v>
      </c>
      <c r="C64" s="873"/>
      <c r="D64" s="873"/>
      <c r="E64" s="873"/>
      <c r="F64" s="873"/>
      <c r="G64" s="3091"/>
      <c r="H64" s="873"/>
      <c r="I64" s="873"/>
      <c r="J64" s="3091"/>
      <c r="K64" s="873"/>
      <c r="L64" s="3140"/>
      <c r="M64" s="1116"/>
      <c r="N64" s="696">
        <f t="shared" si="26"/>
        <v>0</v>
      </c>
      <c r="O64" s="3091"/>
      <c r="P64" s="871"/>
      <c r="Q64" s="872"/>
      <c r="R64" s="873"/>
      <c r="S64" s="873"/>
      <c r="T64" s="3650"/>
      <c r="U64" s="3996"/>
      <c r="V64" s="3996"/>
      <c r="W64" s="1116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>
      <c r="A65" s="1200" t="s">
        <v>2313</v>
      </c>
      <c r="B65" s="1966">
        <f t="shared" si="42"/>
        <v>0</v>
      </c>
      <c r="C65" s="873"/>
      <c r="D65" s="873"/>
      <c r="E65" s="873"/>
      <c r="F65" s="873"/>
      <c r="G65" s="3091"/>
      <c r="H65" s="873"/>
      <c r="I65" s="873"/>
      <c r="J65" s="3091"/>
      <c r="K65" s="873"/>
      <c r="L65" s="3140"/>
      <c r="M65" s="1116"/>
      <c r="N65" s="3318">
        <f>SUM(O65:P65)</f>
        <v>0</v>
      </c>
      <c r="O65" s="3091"/>
      <c r="P65" s="871"/>
      <c r="Q65" s="872"/>
      <c r="R65" s="873"/>
      <c r="S65" s="873"/>
      <c r="T65" s="3650"/>
      <c r="U65" s="3996"/>
      <c r="V65" s="3996"/>
      <c r="W65" s="1116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>
      <c r="A66" s="1200" t="s">
        <v>2314</v>
      </c>
      <c r="B66" s="1966">
        <f t="shared" si="42"/>
        <v>0</v>
      </c>
      <c r="C66" s="873"/>
      <c r="D66" s="873"/>
      <c r="E66" s="873"/>
      <c r="F66" s="873"/>
      <c r="G66" s="3091"/>
      <c r="H66" s="873"/>
      <c r="I66" s="873"/>
      <c r="J66" s="3091"/>
      <c r="K66" s="873"/>
      <c r="L66" s="3140"/>
      <c r="M66" s="1116"/>
      <c r="N66" s="5434">
        <f>SUM(O66:P66)</f>
        <v>0</v>
      </c>
      <c r="O66" s="3091"/>
      <c r="P66" s="871"/>
      <c r="Q66" s="872"/>
      <c r="R66" s="873"/>
      <c r="S66" s="873"/>
      <c r="T66" s="3650"/>
      <c r="U66" s="3996"/>
      <c r="V66" s="3996"/>
      <c r="W66" s="1116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>
      <c r="A67" s="1200" t="s">
        <v>2315</v>
      </c>
      <c r="B67" s="1966">
        <f t="shared" si="42"/>
        <v>0</v>
      </c>
      <c r="C67" s="873"/>
      <c r="D67" s="873"/>
      <c r="E67" s="873"/>
      <c r="F67" s="873"/>
      <c r="G67" s="3091"/>
      <c r="H67" s="873"/>
      <c r="I67" s="873"/>
      <c r="J67" s="3091"/>
      <c r="K67" s="873"/>
      <c r="L67" s="3140"/>
      <c r="M67" s="1116"/>
      <c r="N67" s="3318">
        <f>SUM(O67:P67)</f>
        <v>0</v>
      </c>
      <c r="O67" s="3091"/>
      <c r="P67" s="871"/>
      <c r="Q67" s="872"/>
      <c r="R67" s="873"/>
      <c r="S67" s="873"/>
      <c r="T67" s="3650"/>
      <c r="U67" s="3996"/>
      <c r="V67" s="3996"/>
      <c r="W67" s="1116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>
      <c r="A68" s="1200" t="s">
        <v>2316</v>
      </c>
      <c r="B68" s="1966">
        <f t="shared" si="42"/>
        <v>0</v>
      </c>
      <c r="C68" s="873"/>
      <c r="D68" s="873"/>
      <c r="E68" s="873"/>
      <c r="F68" s="873"/>
      <c r="G68" s="3091"/>
      <c r="H68" s="873"/>
      <c r="I68" s="873"/>
      <c r="J68" s="3091"/>
      <c r="K68" s="873"/>
      <c r="L68" s="3140"/>
      <c r="M68" s="1116"/>
      <c r="N68" s="3318">
        <f t="shared" si="26"/>
        <v>0</v>
      </c>
      <c r="O68" s="3091"/>
      <c r="P68" s="871"/>
      <c r="Q68" s="872"/>
      <c r="R68" s="873"/>
      <c r="S68" s="873"/>
      <c r="T68" s="3650"/>
      <c r="U68" s="3996"/>
      <c r="V68" s="3996"/>
      <c r="W68" s="1116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>
      <c r="A69" s="1200" t="s">
        <v>2317</v>
      </c>
      <c r="B69" s="1966">
        <f t="shared" si="42"/>
        <v>0</v>
      </c>
      <c r="C69" s="873"/>
      <c r="D69" s="873"/>
      <c r="E69" s="873"/>
      <c r="F69" s="873"/>
      <c r="G69" s="3091"/>
      <c r="H69" s="873"/>
      <c r="I69" s="873"/>
      <c r="J69" s="3091"/>
      <c r="K69" s="873"/>
      <c r="L69" s="3140"/>
      <c r="M69" s="1116"/>
      <c r="N69" s="3318">
        <f t="shared" si="26"/>
        <v>0</v>
      </c>
      <c r="O69" s="3091"/>
      <c r="P69" s="871"/>
      <c r="Q69" s="872"/>
      <c r="R69" s="873"/>
      <c r="S69" s="873"/>
      <c r="T69" s="3650"/>
      <c r="U69" s="3996"/>
      <c r="V69" s="3996"/>
      <c r="W69" s="1116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>
      <c r="A70" s="1200" t="s">
        <v>2318</v>
      </c>
      <c r="B70" s="1966">
        <f t="shared" si="42"/>
        <v>0</v>
      </c>
      <c r="C70" s="1138"/>
      <c r="D70" s="1138"/>
      <c r="E70" s="1138"/>
      <c r="F70" s="1138"/>
      <c r="G70" s="1191"/>
      <c r="H70" s="1138"/>
      <c r="I70" s="1138"/>
      <c r="J70" s="1191"/>
      <c r="K70" s="1138"/>
      <c r="L70" s="2680"/>
      <c r="M70" s="1116"/>
      <c r="N70" s="5434">
        <f t="shared" si="26"/>
        <v>0</v>
      </c>
      <c r="O70" s="3091"/>
      <c r="P70" s="871"/>
      <c r="Q70" s="872"/>
      <c r="R70" s="873"/>
      <c r="S70" s="873"/>
      <c r="T70" s="3650"/>
      <c r="U70" s="3996"/>
      <c r="V70" s="3996"/>
      <c r="W70" s="1116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>
      <c r="A71" s="1352" t="s">
        <v>2319</v>
      </c>
      <c r="B71" s="1966">
        <f t="shared" si="42"/>
        <v>0</v>
      </c>
      <c r="C71" s="1138"/>
      <c r="D71" s="1138"/>
      <c r="E71" s="1138"/>
      <c r="F71" s="1138"/>
      <c r="G71" s="1191"/>
      <c r="H71" s="873"/>
      <c r="I71" s="1138"/>
      <c r="J71" s="3091"/>
      <c r="K71" s="1138"/>
      <c r="L71" s="2680"/>
      <c r="M71" s="1116"/>
      <c r="N71" s="5434">
        <f>SUM(O71:P71)</f>
        <v>0</v>
      </c>
      <c r="O71" s="3091"/>
      <c r="P71" s="871"/>
      <c r="Q71" s="872"/>
      <c r="R71" s="873"/>
      <c r="S71" s="873"/>
      <c r="T71" s="3650"/>
      <c r="U71" s="3996"/>
      <c r="V71" s="3996"/>
      <c r="W71" s="1116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>
      <c r="A72" s="1352" t="s">
        <v>2320</v>
      </c>
      <c r="B72" s="1966">
        <f t="shared" si="42"/>
        <v>0</v>
      </c>
      <c r="C72" s="1138"/>
      <c r="D72" s="1138"/>
      <c r="E72" s="1138"/>
      <c r="F72" s="1138"/>
      <c r="G72" s="1191"/>
      <c r="H72" s="1138"/>
      <c r="I72" s="1138"/>
      <c r="J72" s="1191"/>
      <c r="K72" s="1138"/>
      <c r="L72" s="2680"/>
      <c r="M72" s="1116"/>
      <c r="N72" s="696">
        <f>SUM(O72:P72)</f>
        <v>0</v>
      </c>
      <c r="O72" s="3091"/>
      <c r="P72" s="871"/>
      <c r="Q72" s="872"/>
      <c r="R72" s="873"/>
      <c r="S72" s="873"/>
      <c r="T72" s="3650"/>
      <c r="U72" s="3996"/>
      <c r="V72" s="3996"/>
      <c r="W72" s="1116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>
      <c r="A73" s="1231" t="s">
        <v>2321</v>
      </c>
      <c r="B73" s="1342">
        <f>SUM(C73:L73)</f>
        <v>0</v>
      </c>
      <c r="C73" s="1138"/>
      <c r="D73" s="1138"/>
      <c r="E73" s="1138"/>
      <c r="F73" s="1138"/>
      <c r="G73" s="1191"/>
      <c r="H73" s="1138"/>
      <c r="I73" s="1138"/>
      <c r="J73" s="1191"/>
      <c r="K73" s="1138"/>
      <c r="L73" s="2680"/>
      <c r="M73" s="1139"/>
      <c r="N73" s="3221">
        <f>SUM(O73:P73)</f>
        <v>0</v>
      </c>
      <c r="O73" s="1191"/>
      <c r="P73" s="1405"/>
      <c r="Q73" s="872"/>
      <c r="R73" s="1138"/>
      <c r="S73" s="1138"/>
      <c r="T73" s="1192"/>
      <c r="U73" s="3996"/>
      <c r="V73" s="1409"/>
      <c r="W73" s="1139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>
      <c r="A74" s="3356" t="s">
        <v>77</v>
      </c>
      <c r="B74" s="3357">
        <f>SUM(C74:L74)</f>
        <v>0</v>
      </c>
      <c r="C74" s="3358">
        <f t="shared" ref="C74:L74" si="43">SUM(C62:C73)</f>
        <v>0</v>
      </c>
      <c r="D74" s="3358">
        <f t="shared" si="43"/>
        <v>0</v>
      </c>
      <c r="E74" s="3358">
        <f t="shared" si="43"/>
        <v>0</v>
      </c>
      <c r="F74" s="3358">
        <f t="shared" si="43"/>
        <v>0</v>
      </c>
      <c r="G74" s="3359">
        <f t="shared" si="43"/>
        <v>0</v>
      </c>
      <c r="H74" s="3358">
        <f t="shared" si="43"/>
        <v>0</v>
      </c>
      <c r="I74" s="3358">
        <f t="shared" si="43"/>
        <v>0</v>
      </c>
      <c r="J74" s="3359">
        <f t="shared" si="43"/>
        <v>0</v>
      </c>
      <c r="K74" s="3358">
        <f t="shared" si="43"/>
        <v>0</v>
      </c>
      <c r="L74" s="3360">
        <f t="shared" si="43"/>
        <v>0</v>
      </c>
      <c r="M74" s="3361">
        <f>SUM(M62:M73)</f>
        <v>0</v>
      </c>
      <c r="N74" s="5432">
        <f>SUM(O74:P74)</f>
        <v>0</v>
      </c>
      <c r="O74" s="3361">
        <f>SUM(O62:O73)</f>
        <v>0</v>
      </c>
      <c r="P74" s="3362">
        <f t="shared" ref="P74:W74" si="44">SUM(P62:P73)</f>
        <v>0</v>
      </c>
      <c r="Q74" s="3363">
        <f>SUM(Q62:Q73)</f>
        <v>0</v>
      </c>
      <c r="R74" s="3358">
        <f t="shared" si="44"/>
        <v>0</v>
      </c>
      <c r="S74" s="3358">
        <f t="shared" si="44"/>
        <v>0</v>
      </c>
      <c r="T74" s="5431">
        <f t="shared" si="44"/>
        <v>0</v>
      </c>
      <c r="U74" s="5432">
        <f t="shared" si="44"/>
        <v>0</v>
      </c>
      <c r="V74" s="5432">
        <f t="shared" si="44"/>
        <v>0</v>
      </c>
      <c r="W74" s="3364">
        <f t="shared" si="44"/>
        <v>0</v>
      </c>
    </row>
    <row r="75" spans="1:97" ht="18" customHeight="1">
      <c r="A75" s="8571" t="s">
        <v>2322</v>
      </c>
      <c r="B75" s="8571"/>
      <c r="C75" s="8571"/>
      <c r="D75" s="8571"/>
      <c r="E75" s="8571"/>
      <c r="F75" s="8571"/>
      <c r="G75" s="8571"/>
      <c r="H75" s="8571"/>
      <c r="I75" s="8571"/>
      <c r="J75" s="8571"/>
      <c r="K75" s="8571"/>
      <c r="L75" s="8571"/>
      <c r="M75" s="8612"/>
      <c r="N75" s="8612"/>
    </row>
    <row r="76" spans="1:97" ht="15" customHeight="1">
      <c r="A76" s="7700" t="s">
        <v>2323</v>
      </c>
      <c r="B76" s="7663" t="s">
        <v>2324</v>
      </c>
      <c r="C76" s="8512" t="s">
        <v>2299</v>
      </c>
      <c r="D76" s="8277"/>
      <c r="E76" s="8277"/>
      <c r="F76" s="8277"/>
      <c r="G76" s="8277"/>
      <c r="H76" s="8277"/>
      <c r="I76" s="8277"/>
      <c r="J76" s="8277"/>
      <c r="K76" s="8277"/>
      <c r="L76" s="8507"/>
      <c r="M76" s="8277" t="s">
        <v>2325</v>
      </c>
      <c r="N76" s="8277"/>
      <c r="O76" s="8277"/>
      <c r="P76" s="8277"/>
      <c r="Q76" s="8277"/>
      <c r="R76" s="8513"/>
    </row>
    <row r="77" spans="1:97" ht="37.5" customHeight="1">
      <c r="A77" s="8354"/>
      <c r="B77" s="7241"/>
      <c r="C77" s="3079" t="s">
        <v>2310</v>
      </c>
      <c r="D77" s="3082" t="s">
        <v>58</v>
      </c>
      <c r="E77" s="3083" t="s">
        <v>59</v>
      </c>
      <c r="F77" s="3132" t="s">
        <v>1318</v>
      </c>
      <c r="G77" s="3080" t="s">
        <v>1396</v>
      </c>
      <c r="H77" s="3080" t="s">
        <v>62</v>
      </c>
      <c r="I77" s="3080" t="s">
        <v>2237</v>
      </c>
      <c r="J77" s="3080" t="s">
        <v>36</v>
      </c>
      <c r="K77" s="3080" t="s">
        <v>37</v>
      </c>
      <c r="L77" s="3083" t="s">
        <v>2238</v>
      </c>
      <c r="M77" s="3082" t="s">
        <v>2300</v>
      </c>
      <c r="N77" s="2684" t="s">
        <v>2302</v>
      </c>
      <c r="O77" s="3080" t="s">
        <v>2326</v>
      </c>
      <c r="P77" s="2684" t="s">
        <v>2327</v>
      </c>
      <c r="Q77" s="3080" t="s">
        <v>2328</v>
      </c>
      <c r="R77" s="2445" t="s">
        <v>2308</v>
      </c>
    </row>
    <row r="78" spans="1:97">
      <c r="A78" s="3365" t="s">
        <v>2329</v>
      </c>
      <c r="B78" s="3316"/>
      <c r="C78" s="3355">
        <f>SUM(D78:E78)</f>
        <v>0</v>
      </c>
      <c r="D78" s="3149"/>
      <c r="E78" s="1456"/>
      <c r="F78" s="3147"/>
      <c r="G78" s="833"/>
      <c r="H78" s="833"/>
      <c r="I78" s="833"/>
      <c r="J78" s="833"/>
      <c r="K78" s="833"/>
      <c r="L78" s="1456"/>
      <c r="M78" s="3149"/>
      <c r="N78" s="833"/>
      <c r="O78" s="833"/>
      <c r="P78" s="833"/>
      <c r="Q78" s="833"/>
      <c r="R78" s="3121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>
      <c r="A79" s="3275" t="s">
        <v>2330</v>
      </c>
      <c r="B79" s="1289"/>
      <c r="C79" s="1153">
        <f t="shared" ref="C79:C91" si="53">SUM(D79:E79)</f>
        <v>0</v>
      </c>
      <c r="D79" s="3091"/>
      <c r="E79" s="871"/>
      <c r="F79" s="872"/>
      <c r="G79" s="873"/>
      <c r="H79" s="873"/>
      <c r="I79" s="873"/>
      <c r="J79" s="873"/>
      <c r="K79" s="873"/>
      <c r="L79" s="871"/>
      <c r="M79" s="3091"/>
      <c r="N79" s="873"/>
      <c r="O79" s="873"/>
      <c r="P79" s="873"/>
      <c r="Q79" s="873"/>
      <c r="R79" s="1116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>
      <c r="A80" s="3275" t="s">
        <v>2331</v>
      </c>
      <c r="B80" s="1289"/>
      <c r="C80" s="1917">
        <f t="shared" si="53"/>
        <v>0</v>
      </c>
      <c r="D80" s="3091"/>
      <c r="E80" s="871"/>
      <c r="F80" s="872"/>
      <c r="G80" s="873"/>
      <c r="H80" s="873"/>
      <c r="I80" s="873"/>
      <c r="J80" s="873"/>
      <c r="K80" s="873"/>
      <c r="L80" s="871"/>
      <c r="M80" s="3091"/>
      <c r="N80" s="873"/>
      <c r="O80" s="873"/>
      <c r="P80" s="873"/>
      <c r="Q80" s="873"/>
      <c r="R80" s="1116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>
      <c r="A81" s="3275" t="s">
        <v>2332</v>
      </c>
      <c r="B81" s="695"/>
      <c r="C81" s="1917">
        <f t="shared" si="53"/>
        <v>0</v>
      </c>
      <c r="D81" s="3091"/>
      <c r="E81" s="871"/>
      <c r="F81" s="872"/>
      <c r="G81" s="873"/>
      <c r="H81" s="873"/>
      <c r="I81" s="873"/>
      <c r="J81" s="873"/>
      <c r="K81" s="873"/>
      <c r="L81" s="871"/>
      <c r="M81" s="3091"/>
      <c r="N81" s="873"/>
      <c r="O81" s="873"/>
      <c r="P81" s="873"/>
      <c r="Q81" s="873"/>
      <c r="R81" s="1116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>
      <c r="A82" s="3275" t="s">
        <v>2333</v>
      </c>
      <c r="B82" s="1289"/>
      <c r="C82" s="633">
        <f>SUM(D82:E82)</f>
        <v>0</v>
      </c>
      <c r="D82" s="3091"/>
      <c r="E82" s="871"/>
      <c r="F82" s="872"/>
      <c r="G82" s="873"/>
      <c r="H82" s="873"/>
      <c r="I82" s="873"/>
      <c r="J82" s="873"/>
      <c r="K82" s="873"/>
      <c r="L82" s="871"/>
      <c r="M82" s="3091"/>
      <c r="N82" s="873"/>
      <c r="O82" s="873"/>
      <c r="P82" s="873"/>
      <c r="Q82" s="873"/>
      <c r="R82" s="1116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>
      <c r="A83" s="3275" t="s">
        <v>2334</v>
      </c>
      <c r="B83" s="3218"/>
      <c r="C83" s="1153">
        <f t="shared" si="53"/>
        <v>0</v>
      </c>
      <c r="D83" s="3091"/>
      <c r="E83" s="871"/>
      <c r="F83" s="872"/>
      <c r="G83" s="873"/>
      <c r="H83" s="873"/>
      <c r="I83" s="873"/>
      <c r="J83" s="873"/>
      <c r="K83" s="873"/>
      <c r="L83" s="871"/>
      <c r="M83" s="3091"/>
      <c r="N83" s="873"/>
      <c r="O83" s="873"/>
      <c r="P83" s="873"/>
      <c r="Q83" s="873"/>
      <c r="R83" s="1116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>
      <c r="A84" s="3275" t="s">
        <v>2335</v>
      </c>
      <c r="B84" s="3218"/>
      <c r="C84" s="1153">
        <f t="shared" si="53"/>
        <v>0</v>
      </c>
      <c r="D84" s="3091"/>
      <c r="E84" s="871"/>
      <c r="F84" s="872"/>
      <c r="G84" s="873"/>
      <c r="H84" s="873"/>
      <c r="I84" s="873"/>
      <c r="J84" s="873"/>
      <c r="K84" s="873"/>
      <c r="L84" s="871"/>
      <c r="M84" s="3091"/>
      <c r="N84" s="873"/>
      <c r="O84" s="873"/>
      <c r="P84" s="873"/>
      <c r="Q84" s="873"/>
      <c r="R84" s="1116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>
      <c r="A85" s="3275" t="s">
        <v>2336</v>
      </c>
      <c r="B85" s="695"/>
      <c r="C85" s="1153">
        <f t="shared" si="53"/>
        <v>0</v>
      </c>
      <c r="D85" s="3091"/>
      <c r="E85" s="871"/>
      <c r="F85" s="872"/>
      <c r="G85" s="873"/>
      <c r="H85" s="873"/>
      <c r="I85" s="873"/>
      <c r="J85" s="873"/>
      <c r="K85" s="873"/>
      <c r="L85" s="871"/>
      <c r="M85" s="3091"/>
      <c r="N85" s="873"/>
      <c r="O85" s="873"/>
      <c r="P85" s="873"/>
      <c r="Q85" s="873"/>
      <c r="R85" s="1116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>
      <c r="A86" s="3275" t="s">
        <v>2337</v>
      </c>
      <c r="B86" s="1289"/>
      <c r="C86" s="1153">
        <f t="shared" si="53"/>
        <v>0</v>
      </c>
      <c r="D86" s="3091"/>
      <c r="E86" s="871"/>
      <c r="F86" s="872"/>
      <c r="G86" s="873"/>
      <c r="H86" s="873"/>
      <c r="I86" s="873"/>
      <c r="J86" s="873"/>
      <c r="K86" s="873"/>
      <c r="L86" s="871"/>
      <c r="M86" s="3091"/>
      <c r="N86" s="873"/>
      <c r="O86" s="873"/>
      <c r="P86" s="873"/>
      <c r="Q86" s="873"/>
      <c r="R86" s="1116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>
      <c r="A87" s="3366" t="s">
        <v>2338</v>
      </c>
      <c r="B87" s="695"/>
      <c r="C87" s="1917">
        <f t="shared" si="53"/>
        <v>0</v>
      </c>
      <c r="D87" s="3091"/>
      <c r="E87" s="871"/>
      <c r="F87" s="872"/>
      <c r="G87" s="873"/>
      <c r="H87" s="873"/>
      <c r="I87" s="873"/>
      <c r="J87" s="873"/>
      <c r="K87" s="873"/>
      <c r="L87" s="871"/>
      <c r="M87" s="3091"/>
      <c r="N87" s="873"/>
      <c r="O87" s="873"/>
      <c r="P87" s="873"/>
      <c r="Q87" s="873"/>
      <c r="R87" s="1116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>
      <c r="A88" s="1200" t="s">
        <v>2339</v>
      </c>
      <c r="B88" s="1289"/>
      <c r="C88" s="1917">
        <f t="shared" si="53"/>
        <v>0</v>
      </c>
      <c r="D88" s="3091"/>
      <c r="E88" s="871"/>
      <c r="F88" s="872"/>
      <c r="G88" s="873"/>
      <c r="H88" s="873"/>
      <c r="I88" s="873"/>
      <c r="J88" s="873"/>
      <c r="K88" s="873"/>
      <c r="L88" s="871"/>
      <c r="M88" s="3091"/>
      <c r="N88" s="873"/>
      <c r="O88" s="873"/>
      <c r="P88" s="873"/>
      <c r="Q88" s="873"/>
      <c r="R88" s="1116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>
      <c r="A89" s="332" t="s">
        <v>2340</v>
      </c>
      <c r="B89" s="1289"/>
      <c r="C89" s="633">
        <f t="shared" si="53"/>
        <v>0</v>
      </c>
      <c r="D89" s="3091"/>
      <c r="E89" s="871"/>
      <c r="F89" s="872"/>
      <c r="G89" s="873"/>
      <c r="H89" s="1138"/>
      <c r="I89" s="873"/>
      <c r="J89" s="1138"/>
      <c r="K89" s="873"/>
      <c r="L89" s="1405"/>
      <c r="M89" s="3091"/>
      <c r="N89" s="873"/>
      <c r="O89" s="1138"/>
      <c r="P89" s="873"/>
      <c r="Q89" s="873"/>
      <c r="R89" s="1139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>
      <c r="A90" s="1299" t="s">
        <v>2341</v>
      </c>
      <c r="B90" s="1289"/>
      <c r="C90" s="1153">
        <f t="shared" si="53"/>
        <v>0</v>
      </c>
      <c r="D90" s="1119"/>
      <c r="E90" s="871"/>
      <c r="F90" s="872"/>
      <c r="G90" s="1138"/>
      <c r="H90" s="1138"/>
      <c r="I90" s="1138"/>
      <c r="J90" s="1138"/>
      <c r="K90" s="1138"/>
      <c r="L90" s="1405"/>
      <c r="M90" s="3091"/>
      <c r="N90" s="1138"/>
      <c r="O90" s="1138"/>
      <c r="P90" s="873"/>
      <c r="Q90" s="1138"/>
      <c r="R90" s="1139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>
      <c r="A91" s="1108" t="s">
        <v>2342</v>
      </c>
      <c r="B91" s="1290"/>
      <c r="C91" s="1167">
        <f t="shared" si="53"/>
        <v>0</v>
      </c>
      <c r="D91" s="2655"/>
      <c r="E91" s="1134"/>
      <c r="F91" s="230"/>
      <c r="G91" s="1144"/>
      <c r="H91" s="1144"/>
      <c r="I91" s="1144"/>
      <c r="J91" s="1144"/>
      <c r="K91" s="1144"/>
      <c r="L91" s="1134"/>
      <c r="M91" s="2655"/>
      <c r="N91" s="1144"/>
      <c r="O91" s="1144"/>
      <c r="P91" s="224"/>
      <c r="Q91" s="1144"/>
      <c r="R91" s="1129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>
      <c r="A92" s="3356" t="s">
        <v>77</v>
      </c>
      <c r="B92" s="3367">
        <f>SUM(B78:B91)</f>
        <v>0</v>
      </c>
      <c r="C92" s="3333">
        <f t="shared" ref="C92:R92" si="62">SUM(C78:C91)</f>
        <v>0</v>
      </c>
      <c r="D92" s="3361">
        <f t="shared" si="62"/>
        <v>0</v>
      </c>
      <c r="E92" s="3368">
        <f t="shared" si="62"/>
        <v>0</v>
      </c>
      <c r="F92" s="3363">
        <f t="shared" si="62"/>
        <v>0</v>
      </c>
      <c r="G92" s="3358">
        <f t="shared" si="62"/>
        <v>0</v>
      </c>
      <c r="H92" s="3358">
        <f t="shared" si="62"/>
        <v>0</v>
      </c>
      <c r="I92" s="3358">
        <f t="shared" si="62"/>
        <v>0</v>
      </c>
      <c r="J92" s="3358">
        <f t="shared" si="62"/>
        <v>0</v>
      </c>
      <c r="K92" s="3358">
        <f t="shared" si="62"/>
        <v>0</v>
      </c>
      <c r="L92" s="3362">
        <f t="shared" si="62"/>
        <v>0</v>
      </c>
      <c r="M92" s="3359">
        <f t="shared" si="62"/>
        <v>0</v>
      </c>
      <c r="N92" s="3358">
        <f t="shared" si="62"/>
        <v>0</v>
      </c>
      <c r="O92" s="3358">
        <f t="shared" si="62"/>
        <v>0</v>
      </c>
      <c r="P92" s="3358">
        <f t="shared" si="62"/>
        <v>0</v>
      </c>
      <c r="Q92" s="3358">
        <f t="shared" si="62"/>
        <v>0</v>
      </c>
      <c r="R92" s="3364">
        <f t="shared" si="62"/>
        <v>0</v>
      </c>
    </row>
    <row r="93" spans="1:97" ht="18" customHeight="1">
      <c r="A93" s="8604" t="s">
        <v>2343</v>
      </c>
      <c r="B93" s="8604"/>
      <c r="C93" s="8604"/>
      <c r="D93" s="8604"/>
      <c r="E93" s="8604"/>
      <c r="F93" s="8604"/>
      <c r="G93" s="8604"/>
      <c r="H93" s="8604"/>
      <c r="I93" s="8604"/>
      <c r="J93" s="8604"/>
      <c r="K93" s="8604"/>
      <c r="L93" s="8604"/>
      <c r="M93" s="8604"/>
      <c r="N93" s="8604"/>
    </row>
    <row r="94" spans="1:97" ht="18" customHeight="1">
      <c r="A94" s="8580" t="s">
        <v>2344</v>
      </c>
      <c r="B94" s="8580"/>
      <c r="C94" s="8580"/>
      <c r="D94" s="8580"/>
      <c r="E94" s="8580"/>
      <c r="F94" s="8580"/>
      <c r="G94" s="8580"/>
      <c r="H94" s="8580"/>
      <c r="I94" s="8580"/>
      <c r="J94" s="8604"/>
      <c r="K94" s="8604"/>
      <c r="L94" s="8604"/>
      <c r="M94" s="8604"/>
      <c r="N94" s="8604"/>
    </row>
    <row r="95" spans="1:97" ht="15" customHeight="1">
      <c r="A95" s="7663" t="s">
        <v>2296</v>
      </c>
      <c r="B95" s="7653" t="s">
        <v>77</v>
      </c>
      <c r="C95" s="8451" t="s">
        <v>2345</v>
      </c>
      <c r="D95" s="8280" t="s">
        <v>2346</v>
      </c>
      <c r="E95" s="8621" t="s">
        <v>2347</v>
      </c>
      <c r="F95" s="8280" t="s">
        <v>2348</v>
      </c>
      <c r="G95" s="8280" t="s">
        <v>2349</v>
      </c>
      <c r="H95" s="8280" t="s">
        <v>2350</v>
      </c>
      <c r="I95" s="8535" t="s">
        <v>2351</v>
      </c>
      <c r="J95" s="8609" t="s">
        <v>2298</v>
      </c>
      <c r="K95" s="8512" t="s">
        <v>2299</v>
      </c>
      <c r="L95" s="8277"/>
      <c r="M95" s="8277"/>
      <c r="N95" s="8277"/>
      <c r="O95" s="8277"/>
      <c r="P95" s="8277"/>
      <c r="Q95" s="8277"/>
      <c r="R95" s="8277"/>
      <c r="S95" s="8277"/>
      <c r="T95" s="8513"/>
    </row>
    <row r="96" spans="1:97" ht="31.5" customHeight="1">
      <c r="A96" s="7241"/>
      <c r="B96" s="7964"/>
      <c r="C96" s="7985"/>
      <c r="D96" s="7728"/>
      <c r="E96" s="8622"/>
      <c r="F96" s="7728"/>
      <c r="G96" s="7728"/>
      <c r="H96" s="7728"/>
      <c r="I96" s="7963"/>
      <c r="J96" s="8518"/>
      <c r="K96" s="3078" t="s">
        <v>2310</v>
      </c>
      <c r="L96" s="3079" t="s">
        <v>58</v>
      </c>
      <c r="M96" s="3083" t="s">
        <v>59</v>
      </c>
      <c r="N96" s="3132" t="s">
        <v>1318</v>
      </c>
      <c r="O96" s="3080" t="s">
        <v>1396</v>
      </c>
      <c r="P96" s="3080" t="s">
        <v>1397</v>
      </c>
      <c r="Q96" s="5430" t="s">
        <v>2237</v>
      </c>
      <c r="R96" s="5409" t="s">
        <v>36</v>
      </c>
      <c r="S96" s="5436" t="s">
        <v>37</v>
      </c>
      <c r="T96" s="5409" t="s">
        <v>2238</v>
      </c>
    </row>
    <row r="97" spans="1:97">
      <c r="A97" s="3353" t="s">
        <v>2352</v>
      </c>
      <c r="B97" s="665">
        <f>SUM(C97:I97)</f>
        <v>0</v>
      </c>
      <c r="C97" s="3099"/>
      <c r="D97" s="833"/>
      <c r="E97" s="833"/>
      <c r="F97" s="740"/>
      <c r="G97" s="740"/>
      <c r="H97" s="141"/>
      <c r="I97" s="3369"/>
      <c r="J97" s="1113"/>
      <c r="K97" s="3370">
        <f>SUM(L97:M97)</f>
        <v>0</v>
      </c>
      <c r="L97" s="631"/>
      <c r="M97" s="771"/>
      <c r="N97" s="1963"/>
      <c r="O97" s="141"/>
      <c r="P97" s="833"/>
      <c r="Q97" s="2651"/>
      <c r="R97" s="3218"/>
      <c r="S97" s="22"/>
      <c r="T97" s="3218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>
      <c r="A98" s="1200" t="s">
        <v>2205</v>
      </c>
      <c r="B98" s="1200">
        <f>SUM(C98:I98)</f>
        <v>0</v>
      </c>
      <c r="C98" s="3099"/>
      <c r="D98" s="873"/>
      <c r="E98" s="873"/>
      <c r="F98" s="873"/>
      <c r="G98" s="873"/>
      <c r="H98" s="1138"/>
      <c r="I98" s="2680"/>
      <c r="J98" s="1116"/>
      <c r="K98" s="3348">
        <f t="shared" ref="K98:K108" si="63">SUM(L98:M98)</f>
        <v>0</v>
      </c>
      <c r="L98" s="3099"/>
      <c r="M98" s="3371"/>
      <c r="N98" s="872"/>
      <c r="O98" s="1138"/>
      <c r="P98" s="1138"/>
      <c r="Q98" s="5435"/>
      <c r="R98" s="695"/>
      <c r="S98" s="5146"/>
      <c r="T98" s="695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>
      <c r="A99" s="1200" t="s">
        <v>2353</v>
      </c>
      <c r="B99" s="1200">
        <f>SUM(C99:I99)</f>
        <v>0</v>
      </c>
      <c r="C99" s="3099"/>
      <c r="D99" s="141"/>
      <c r="E99" s="141"/>
      <c r="F99" s="873"/>
      <c r="G99" s="873"/>
      <c r="H99" s="1138"/>
      <c r="I99" s="3140"/>
      <c r="J99" s="1116"/>
      <c r="K99" s="3348">
        <f>SUM(L99:M99)</f>
        <v>0</v>
      </c>
      <c r="L99" s="3099"/>
      <c r="M99" s="1405"/>
      <c r="N99" s="872"/>
      <c r="O99" s="1138"/>
      <c r="P99" s="873"/>
      <c r="Q99" s="3650"/>
      <c r="R99" s="1409"/>
      <c r="S99" s="3651"/>
      <c r="T99" s="1409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>
      <c r="A100" s="1200" t="s">
        <v>2354</v>
      </c>
      <c r="B100" s="1200">
        <f>SUM(C100:I100)</f>
        <v>0</v>
      </c>
      <c r="C100" s="3099"/>
      <c r="D100" s="1138"/>
      <c r="E100" s="1138"/>
      <c r="F100" s="873"/>
      <c r="G100" s="141"/>
      <c r="H100" s="873"/>
      <c r="I100" s="408"/>
      <c r="J100" s="1116"/>
      <c r="K100" s="3348">
        <f t="shared" si="63"/>
        <v>0</v>
      </c>
      <c r="L100" s="631"/>
      <c r="M100" s="871"/>
      <c r="N100" s="872"/>
      <c r="O100" s="1138"/>
      <c r="P100" s="141"/>
      <c r="Q100" s="3650"/>
      <c r="R100" s="1409"/>
      <c r="S100" s="3651"/>
      <c r="T100" s="1409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>
      <c r="A101" s="1200" t="s">
        <v>2314</v>
      </c>
      <c r="B101" s="1200">
        <f>SUM(C101:I101)</f>
        <v>0</v>
      </c>
      <c r="C101" s="3099"/>
      <c r="D101" s="873"/>
      <c r="E101" s="873"/>
      <c r="F101" s="141"/>
      <c r="G101" s="1138"/>
      <c r="H101" s="141"/>
      <c r="I101" s="2680"/>
      <c r="J101" s="1116"/>
      <c r="K101" s="3348">
        <f t="shared" si="63"/>
        <v>0</v>
      </c>
      <c r="L101" s="3099"/>
      <c r="M101" s="871"/>
      <c r="N101" s="872"/>
      <c r="O101" s="873"/>
      <c r="P101" s="1138"/>
      <c r="Q101" s="3650"/>
      <c r="R101" s="1409"/>
      <c r="S101" s="3651"/>
      <c r="T101" s="1409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>
      <c r="A102" s="1200" t="s">
        <v>2315</v>
      </c>
      <c r="B102" s="1200">
        <f t="shared" ref="B102:B108" si="79">SUM(C102:I102)</f>
        <v>0</v>
      </c>
      <c r="C102" s="3099"/>
      <c r="D102" s="141"/>
      <c r="E102" s="141"/>
      <c r="F102" s="873"/>
      <c r="G102" s="873"/>
      <c r="H102" s="873"/>
      <c r="I102" s="3140"/>
      <c r="J102" s="1116"/>
      <c r="K102" s="3348">
        <f t="shared" si="63"/>
        <v>0</v>
      </c>
      <c r="L102" s="3099"/>
      <c r="M102" s="3371"/>
      <c r="N102" s="872"/>
      <c r="O102" s="141"/>
      <c r="P102" s="1138"/>
      <c r="Q102" s="3650"/>
      <c r="R102" s="1409"/>
      <c r="S102" s="3651"/>
      <c r="T102" s="1409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>
      <c r="A103" s="1200" t="s">
        <v>2316</v>
      </c>
      <c r="B103" s="1200">
        <f t="shared" si="79"/>
        <v>0</v>
      </c>
      <c r="C103" s="3099"/>
      <c r="D103" s="873"/>
      <c r="E103" s="873"/>
      <c r="F103" s="873"/>
      <c r="G103" s="873"/>
      <c r="H103" s="873"/>
      <c r="I103" s="1449"/>
      <c r="J103" s="1116"/>
      <c r="K103" s="3348">
        <f t="shared" si="63"/>
        <v>0</v>
      </c>
      <c r="L103" s="3099"/>
      <c r="M103" s="1405"/>
      <c r="N103" s="229"/>
      <c r="O103" s="1138"/>
      <c r="P103" s="873"/>
      <c r="Q103" s="3650"/>
      <c r="R103" s="3996"/>
      <c r="S103" s="3651"/>
      <c r="T103" s="3996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>
      <c r="A104" s="1200" t="s">
        <v>2317</v>
      </c>
      <c r="B104" s="1200">
        <f t="shared" si="79"/>
        <v>0</v>
      </c>
      <c r="C104" s="3099"/>
      <c r="D104" s="141"/>
      <c r="E104" s="141"/>
      <c r="F104" s="873"/>
      <c r="G104" s="873"/>
      <c r="H104" s="141"/>
      <c r="I104" s="408"/>
      <c r="J104" s="1116"/>
      <c r="K104" s="3348">
        <f t="shared" si="63"/>
        <v>0</v>
      </c>
      <c r="L104" s="631"/>
      <c r="M104" s="1405"/>
      <c r="N104" s="872"/>
      <c r="O104" s="873"/>
      <c r="P104" s="141"/>
      <c r="Q104" s="3650"/>
      <c r="R104" s="695"/>
      <c r="S104" s="3651"/>
      <c r="T104" s="695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>
      <c r="A105" s="1200" t="s">
        <v>2318</v>
      </c>
      <c r="B105" s="1200">
        <f t="shared" si="79"/>
        <v>0</v>
      </c>
      <c r="C105" s="3099"/>
      <c r="D105" s="1138"/>
      <c r="E105" s="1138"/>
      <c r="F105" s="873"/>
      <c r="G105" s="873"/>
      <c r="H105" s="873"/>
      <c r="I105" s="3140"/>
      <c r="J105" s="1116"/>
      <c r="K105" s="3348">
        <f t="shared" si="63"/>
        <v>0</v>
      </c>
      <c r="L105" s="3099"/>
      <c r="M105" s="1405"/>
      <c r="N105" s="872"/>
      <c r="O105" s="141"/>
      <c r="P105" s="873"/>
      <c r="Q105" s="3650"/>
      <c r="R105" s="1409"/>
      <c r="S105" s="3651"/>
      <c r="T105" s="1409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>
      <c r="A106" s="1352" t="s">
        <v>2319</v>
      </c>
      <c r="B106" s="1200">
        <f t="shared" si="79"/>
        <v>0</v>
      </c>
      <c r="C106" s="3272"/>
      <c r="D106" s="873"/>
      <c r="E106" s="873"/>
      <c r="F106" s="873"/>
      <c r="G106" s="873"/>
      <c r="H106" s="141"/>
      <c r="I106" s="408"/>
      <c r="J106" s="1116"/>
      <c r="K106" s="3348">
        <f t="shared" si="63"/>
        <v>0</v>
      </c>
      <c r="L106" s="3099"/>
      <c r="M106" s="1405"/>
      <c r="N106" s="229"/>
      <c r="O106" s="1138"/>
      <c r="P106" s="873"/>
      <c r="Q106" s="3650"/>
      <c r="R106" s="3996"/>
      <c r="S106" s="3651"/>
      <c r="T106" s="3996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>
      <c r="A107" s="1352" t="s">
        <v>2320</v>
      </c>
      <c r="B107" s="1200">
        <f t="shared" si="79"/>
        <v>0</v>
      </c>
      <c r="C107" s="3099"/>
      <c r="D107" s="873"/>
      <c r="E107" s="873"/>
      <c r="F107" s="141"/>
      <c r="G107" s="873"/>
      <c r="H107" s="1138"/>
      <c r="I107" s="3140"/>
      <c r="J107" s="1116"/>
      <c r="K107" s="3348">
        <f t="shared" si="63"/>
        <v>0</v>
      </c>
      <c r="L107" s="3099"/>
      <c r="M107" s="871"/>
      <c r="N107" s="872"/>
      <c r="O107" s="873"/>
      <c r="P107" s="873"/>
      <c r="Q107" s="3650"/>
      <c r="R107" s="695"/>
      <c r="S107" s="3651"/>
      <c r="T107" s="695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>
      <c r="A108" s="1231" t="s">
        <v>2321</v>
      </c>
      <c r="B108" s="1200">
        <f t="shared" si="79"/>
        <v>0</v>
      </c>
      <c r="C108" s="1962"/>
      <c r="D108" s="141"/>
      <c r="E108" s="141"/>
      <c r="F108" s="1144"/>
      <c r="G108" s="141"/>
      <c r="H108" s="1144"/>
      <c r="I108" s="2653"/>
      <c r="J108" s="1116"/>
      <c r="K108" s="3348">
        <f t="shared" si="63"/>
        <v>0</v>
      </c>
      <c r="L108" s="1128"/>
      <c r="M108" s="3371"/>
      <c r="N108" s="229"/>
      <c r="O108" s="141"/>
      <c r="P108" s="141"/>
      <c r="Q108" s="5435"/>
      <c r="R108" s="1290"/>
      <c r="S108" s="5146"/>
      <c r="T108" s="1290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>
      <c r="A109" s="3356" t="s">
        <v>77</v>
      </c>
      <c r="B109" s="3372">
        <f>SUM(B97:B108)</f>
        <v>0</v>
      </c>
      <c r="C109" s="3373">
        <f t="shared" ref="C109:S109" si="80">SUM(C97:C108)</f>
        <v>0</v>
      </c>
      <c r="D109" s="3373">
        <f t="shared" si="80"/>
        <v>0</v>
      </c>
      <c r="E109" s="3373">
        <f>SUM(E97:E108)</f>
        <v>0</v>
      </c>
      <c r="F109" s="3373">
        <f t="shared" si="80"/>
        <v>0</v>
      </c>
      <c r="G109" s="3373">
        <f t="shared" si="80"/>
        <v>0</v>
      </c>
      <c r="H109" s="3373">
        <f t="shared" si="80"/>
        <v>0</v>
      </c>
      <c r="I109" s="3374">
        <f t="shared" si="80"/>
        <v>0</v>
      </c>
      <c r="J109" s="3359">
        <f t="shared" si="80"/>
        <v>0</v>
      </c>
      <c r="K109" s="3367">
        <f>SUM(K97:K108)</f>
        <v>0</v>
      </c>
      <c r="L109" s="3333">
        <f t="shared" si="80"/>
        <v>0</v>
      </c>
      <c r="M109" s="3361">
        <f t="shared" si="80"/>
        <v>0</v>
      </c>
      <c r="N109" s="3363">
        <f t="shared" si="80"/>
        <v>0</v>
      </c>
      <c r="O109" s="3358">
        <f t="shared" si="80"/>
        <v>0</v>
      </c>
      <c r="P109" s="3358">
        <f t="shared" si="80"/>
        <v>0</v>
      </c>
      <c r="Q109" s="5431">
        <f>SUM(Q97:Q108)</f>
        <v>0</v>
      </c>
      <c r="R109" s="5432">
        <f t="shared" si="80"/>
        <v>0</v>
      </c>
      <c r="S109" s="5437">
        <f t="shared" si="80"/>
        <v>0</v>
      </c>
      <c r="T109" s="543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8580" t="s">
        <v>2355</v>
      </c>
      <c r="B110" s="8580"/>
      <c r="C110" s="8604"/>
      <c r="D110" s="8604"/>
      <c r="E110" s="8604"/>
      <c r="F110" s="8604"/>
      <c r="G110" s="8604"/>
      <c r="H110" s="8604"/>
      <c r="I110" s="8604"/>
      <c r="J110" s="8604"/>
      <c r="K110" s="8604"/>
      <c r="L110" s="8604"/>
      <c r="M110" s="8604"/>
      <c r="N110" s="8604"/>
    </row>
    <row r="111" spans="1:97" ht="15" customHeight="1">
      <c r="A111" s="8324" t="s">
        <v>2323</v>
      </c>
      <c r="B111" s="8391" t="s">
        <v>2324</v>
      </c>
      <c r="C111" s="8512" t="s">
        <v>2299</v>
      </c>
      <c r="D111" s="8277"/>
      <c r="E111" s="8277"/>
      <c r="F111" s="8277"/>
      <c r="G111" s="8277"/>
      <c r="H111" s="8277"/>
      <c r="I111" s="8277"/>
      <c r="J111" s="8277"/>
      <c r="K111" s="8277"/>
      <c r="L111" s="8513"/>
      <c r="M111" s="8277" t="s">
        <v>2325</v>
      </c>
      <c r="N111" s="8277"/>
      <c r="O111" s="8277"/>
      <c r="P111" s="8277"/>
      <c r="Q111" s="8277"/>
      <c r="R111" s="8513"/>
    </row>
    <row r="112" spans="1:97" ht="42">
      <c r="A112" s="8354"/>
      <c r="B112" s="7241"/>
      <c r="C112" s="3079" t="s">
        <v>2310</v>
      </c>
      <c r="D112" s="3082" t="s">
        <v>58</v>
      </c>
      <c r="E112" s="3083" t="s">
        <v>59</v>
      </c>
      <c r="F112" s="3132" t="s">
        <v>1318</v>
      </c>
      <c r="G112" s="3080" t="s">
        <v>1396</v>
      </c>
      <c r="H112" s="3080" t="s">
        <v>62</v>
      </c>
      <c r="I112" s="3080" t="s">
        <v>2237</v>
      </c>
      <c r="J112" s="3080" t="s">
        <v>36</v>
      </c>
      <c r="K112" s="3080" t="s">
        <v>37</v>
      </c>
      <c r="L112" s="3081" t="s">
        <v>2238</v>
      </c>
      <c r="M112" s="3082" t="s">
        <v>2300</v>
      </c>
      <c r="N112" s="3080" t="s">
        <v>2302</v>
      </c>
      <c r="O112" s="3080" t="s">
        <v>2326</v>
      </c>
      <c r="P112" s="3080" t="s">
        <v>2327</v>
      </c>
      <c r="Q112" s="3080" t="s">
        <v>2328</v>
      </c>
      <c r="R112" s="2445" t="s">
        <v>2308</v>
      </c>
    </row>
    <row r="113" spans="1:97">
      <c r="A113" s="3275" t="s">
        <v>2331</v>
      </c>
      <c r="B113" s="1289"/>
      <c r="C113" s="1917">
        <f>SUM(D113:E113)</f>
        <v>0</v>
      </c>
      <c r="D113" s="3091"/>
      <c r="E113" s="871"/>
      <c r="F113" s="872"/>
      <c r="G113" s="873"/>
      <c r="H113" s="873"/>
      <c r="I113" s="873"/>
      <c r="J113" s="873"/>
      <c r="K113" s="873"/>
      <c r="L113" s="869"/>
      <c r="M113" s="3091"/>
      <c r="N113" s="740"/>
      <c r="O113" s="740"/>
      <c r="P113" s="740"/>
      <c r="Q113" s="873"/>
      <c r="R113" s="1116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>
      <c r="A114" s="3275" t="s">
        <v>2334</v>
      </c>
      <c r="B114" s="1289"/>
      <c r="C114" s="1153">
        <f t="shared" ref="C114:C121" si="85">SUM(D114:E114)</f>
        <v>0</v>
      </c>
      <c r="D114" s="3091"/>
      <c r="E114" s="871"/>
      <c r="F114" s="872"/>
      <c r="G114" s="873"/>
      <c r="H114" s="873"/>
      <c r="I114" s="873"/>
      <c r="J114" s="873"/>
      <c r="K114" s="873"/>
      <c r="L114" s="869"/>
      <c r="M114" s="3091"/>
      <c r="N114" s="873"/>
      <c r="O114" s="873"/>
      <c r="P114" s="873"/>
      <c r="Q114" s="873"/>
      <c r="R114" s="1116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>
      <c r="A115" s="3275" t="s">
        <v>2335</v>
      </c>
      <c r="B115" s="3218"/>
      <c r="C115" s="1153">
        <f t="shared" si="85"/>
        <v>0</v>
      </c>
      <c r="D115" s="3091"/>
      <c r="E115" s="871"/>
      <c r="F115" s="872"/>
      <c r="G115" s="873"/>
      <c r="H115" s="873"/>
      <c r="I115" s="873"/>
      <c r="J115" s="873"/>
      <c r="K115" s="873"/>
      <c r="L115" s="869"/>
      <c r="M115" s="3091"/>
      <c r="N115" s="873"/>
      <c r="O115" s="873"/>
      <c r="P115" s="873"/>
      <c r="Q115" s="873"/>
      <c r="R115" s="1116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>
      <c r="A116" s="3275" t="s">
        <v>2336</v>
      </c>
      <c r="B116" s="695"/>
      <c r="C116" s="1153">
        <f t="shared" si="85"/>
        <v>0</v>
      </c>
      <c r="D116" s="3091"/>
      <c r="E116" s="871"/>
      <c r="F116" s="872"/>
      <c r="G116" s="873"/>
      <c r="H116" s="873"/>
      <c r="I116" s="873"/>
      <c r="J116" s="873"/>
      <c r="K116" s="873"/>
      <c r="L116" s="869"/>
      <c r="M116" s="3091"/>
      <c r="N116" s="873"/>
      <c r="O116" s="873"/>
      <c r="P116" s="873"/>
      <c r="Q116" s="873"/>
      <c r="R116" s="1116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>
      <c r="A117" s="3275" t="s">
        <v>2337</v>
      </c>
      <c r="B117" s="1289"/>
      <c r="C117" s="1153">
        <f t="shared" si="85"/>
        <v>0</v>
      </c>
      <c r="D117" s="3091"/>
      <c r="E117" s="871"/>
      <c r="F117" s="872"/>
      <c r="G117" s="873"/>
      <c r="H117" s="873"/>
      <c r="I117" s="873"/>
      <c r="J117" s="873"/>
      <c r="K117" s="873"/>
      <c r="L117" s="869"/>
      <c r="M117" s="3091"/>
      <c r="N117" s="873"/>
      <c r="O117" s="873"/>
      <c r="P117" s="873"/>
      <c r="Q117" s="873"/>
      <c r="R117" s="1116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>
      <c r="A118" s="3366" t="s">
        <v>2338</v>
      </c>
      <c r="B118" s="695"/>
      <c r="C118" s="1917">
        <f t="shared" si="85"/>
        <v>0</v>
      </c>
      <c r="D118" s="3091"/>
      <c r="E118" s="871"/>
      <c r="F118" s="872"/>
      <c r="G118" s="873"/>
      <c r="H118" s="873"/>
      <c r="I118" s="873"/>
      <c r="J118" s="873"/>
      <c r="K118" s="873"/>
      <c r="L118" s="869"/>
      <c r="M118" s="3091"/>
      <c r="N118" s="873"/>
      <c r="O118" s="873"/>
      <c r="P118" s="873"/>
      <c r="Q118" s="873"/>
      <c r="R118" s="1116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>
      <c r="A119" s="1200" t="s">
        <v>2339</v>
      </c>
      <c r="B119" s="1289"/>
      <c r="C119" s="1917">
        <f t="shared" si="85"/>
        <v>0</v>
      </c>
      <c r="D119" s="3091"/>
      <c r="E119" s="871"/>
      <c r="F119" s="872"/>
      <c r="G119" s="873"/>
      <c r="H119" s="873"/>
      <c r="I119" s="873"/>
      <c r="J119" s="873"/>
      <c r="K119" s="873"/>
      <c r="L119" s="869"/>
      <c r="M119" s="3091"/>
      <c r="N119" s="873"/>
      <c r="O119" s="873"/>
      <c r="P119" s="873"/>
      <c r="Q119" s="873"/>
      <c r="R119" s="1116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>
      <c r="A120" s="332" t="s">
        <v>2340</v>
      </c>
      <c r="B120" s="1289"/>
      <c r="C120" s="633">
        <f t="shared" si="85"/>
        <v>0</v>
      </c>
      <c r="D120" s="3091"/>
      <c r="E120" s="871"/>
      <c r="F120" s="872"/>
      <c r="G120" s="873"/>
      <c r="H120" s="1138"/>
      <c r="I120" s="873"/>
      <c r="J120" s="1138"/>
      <c r="K120" s="873"/>
      <c r="L120" s="1190"/>
      <c r="M120" s="3091"/>
      <c r="N120" s="873"/>
      <c r="O120" s="1138"/>
      <c r="P120" s="873"/>
      <c r="Q120" s="873"/>
      <c r="R120" s="1139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>
      <c r="A121" s="1299" t="s">
        <v>2341</v>
      </c>
      <c r="B121" s="1289"/>
      <c r="C121" s="1153">
        <f t="shared" si="85"/>
        <v>0</v>
      </c>
      <c r="D121" s="1119"/>
      <c r="E121" s="871"/>
      <c r="F121" s="872"/>
      <c r="G121" s="1138"/>
      <c r="H121" s="1138"/>
      <c r="I121" s="1138"/>
      <c r="J121" s="1138"/>
      <c r="K121" s="1138"/>
      <c r="L121" s="1190"/>
      <c r="M121" s="3091"/>
      <c r="N121" s="1138"/>
      <c r="O121" s="1138"/>
      <c r="P121" s="873"/>
      <c r="Q121" s="1138"/>
      <c r="R121" s="1139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>
      <c r="A122" s="1108" t="s">
        <v>2342</v>
      </c>
      <c r="B122" s="1290"/>
      <c r="C122" s="1167">
        <f>SUM(D122:E122)</f>
        <v>0</v>
      </c>
      <c r="D122" s="2655"/>
      <c r="E122" s="1134"/>
      <c r="F122" s="230"/>
      <c r="G122" s="1144"/>
      <c r="H122" s="1144"/>
      <c r="I122" s="1144"/>
      <c r="J122" s="1144"/>
      <c r="K122" s="1144"/>
      <c r="L122" s="1130"/>
      <c r="M122" s="2655"/>
      <c r="N122" s="1144"/>
      <c r="O122" s="1144"/>
      <c r="P122" s="224"/>
      <c r="Q122" s="1144"/>
      <c r="R122" s="1129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>
      <c r="A123" s="3356" t="s">
        <v>77</v>
      </c>
      <c r="B123" s="3367">
        <f>SUM(B113:B122)</f>
        <v>0</v>
      </c>
      <c r="C123" s="3333">
        <f t="shared" ref="C123:R123" si="100">SUM(C113:C122)</f>
        <v>0</v>
      </c>
      <c r="D123" s="3361">
        <f t="shared" si="100"/>
        <v>0</v>
      </c>
      <c r="E123" s="3362">
        <f t="shared" si="100"/>
        <v>0</v>
      </c>
      <c r="F123" s="3363">
        <f t="shared" si="100"/>
        <v>0</v>
      </c>
      <c r="G123" s="3358">
        <f t="shared" si="100"/>
        <v>0</v>
      </c>
      <c r="H123" s="3358">
        <f t="shared" si="100"/>
        <v>0</v>
      </c>
      <c r="I123" s="3358">
        <f t="shared" si="100"/>
        <v>0</v>
      </c>
      <c r="J123" s="3358">
        <f t="shared" si="100"/>
        <v>0</v>
      </c>
      <c r="K123" s="3358">
        <f t="shared" si="100"/>
        <v>0</v>
      </c>
      <c r="L123" s="3331">
        <f t="shared" si="100"/>
        <v>0</v>
      </c>
      <c r="M123" s="3359">
        <f t="shared" si="100"/>
        <v>0</v>
      </c>
      <c r="N123" s="3358">
        <f t="shared" si="100"/>
        <v>0</v>
      </c>
      <c r="O123" s="3358">
        <f t="shared" si="100"/>
        <v>0</v>
      </c>
      <c r="P123" s="3358">
        <f t="shared" si="100"/>
        <v>0</v>
      </c>
      <c r="Q123" s="3358">
        <f t="shared" si="100"/>
        <v>0</v>
      </c>
      <c r="R123" s="3364">
        <f t="shared" si="100"/>
        <v>0</v>
      </c>
    </row>
    <row r="199" spans="1:2" hidden="1"/>
    <row r="200" spans="1:2" hidden="1">
      <c r="A200" s="68">
        <f>SUM(B12:B51,B53:B57,B62:B73,B78:C91,B97:B108,B113:C122)</f>
        <v>0</v>
      </c>
      <c r="B200" s="68">
        <f>SUM(CM12:CU122)</f>
        <v>0</v>
      </c>
    </row>
    <row r="201" spans="1:2" hidden="1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>
      <formula1>0</formula1>
    </dataValidation>
    <dataValidation type="whole" operator="greaterThan" allowBlank="1" showInputMessage="1" showErrorMessage="1" sqref="B78:B91">
      <formula1>0</formula1>
    </dataValidation>
    <dataValidation type="whole" allowBlank="1" showInputMessage="1" showErrorMessage="1" sqref="C53:R57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CF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>
      <c r="A1" s="25" t="s">
        <v>23</v>
      </c>
      <c r="E1" t="s">
        <v>2356</v>
      </c>
      <c r="K1" t="s">
        <v>2357</v>
      </c>
    </row>
    <row r="2" spans="1:84">
      <c r="A2" s="25" t="str">
        <f>CONCATENATE("COMUNA: ",NOMBRE!B2, " (",NOMBRE!C2,NOMBRE!D2,NOMBRE!E2,NOMBRE!F2,NOMBRE!G2,")")</f>
        <v>COMUNA: MAIPU ()</v>
      </c>
    </row>
    <row r="3" spans="1:84">
      <c r="A3" s="25" t="str">
        <f>CONCATENATE("ESTABLECIMIENTO/ESTRATEGIA: ", NOMBRE!B3, " (",NOMBRE!C3,NOMBRE!D3,NOMBRE!E3,NOMBRE!F3,NOMBRE!G3,NOMBRE!H3,")")</f>
        <v>ESTABLECIMIENTO/ESTRATEGIA: PADDS ()</v>
      </c>
    </row>
    <row r="4" spans="1:84">
      <c r="A4" s="25" t="str">
        <f>CONCATENATE("MES: ",NOMBRE!B6, " (",NOMBRE!C6,NOMBRE!D6,")")</f>
        <v>MES: MARZO (03)</v>
      </c>
    </row>
    <row r="5" spans="1:84">
      <c r="A5" s="25" t="str">
        <f>CONCATENATE("AÑO: ",NOMBRE!B7)</f>
        <v>AÑO: 2026</v>
      </c>
    </row>
    <row r="6" spans="1:84" s="8" customFormat="1" ht="18" customHeight="1">
      <c r="A6" s="8668" t="s">
        <v>2358</v>
      </c>
      <c r="B6" s="8668"/>
      <c r="C6" s="8668"/>
      <c r="D6" s="8668"/>
      <c r="E6" s="8668"/>
      <c r="F6" s="8668"/>
      <c r="G6" s="8668"/>
      <c r="H6" s="8668"/>
      <c r="I6" s="8668"/>
      <c r="J6" s="8668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>
      <c r="A8" s="3375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>
      <c r="A9" s="8669" t="s">
        <v>2360</v>
      </c>
      <c r="B9" s="8670" t="s">
        <v>2361</v>
      </c>
      <c r="C9" s="8673" t="s">
        <v>2362</v>
      </c>
      <c r="D9" s="8673" t="s">
        <v>2363</v>
      </c>
      <c r="E9" s="8673" t="s">
        <v>2364</v>
      </c>
      <c r="F9" s="8676" t="s">
        <v>2365</v>
      </c>
      <c r="G9" s="8677" t="s">
        <v>2366</v>
      </c>
      <c r="H9" s="8678"/>
      <c r="I9" s="8678"/>
      <c r="J9" s="8678"/>
      <c r="K9" s="8678"/>
      <c r="L9" s="8678"/>
      <c r="M9" s="8678"/>
      <c r="N9" s="8678"/>
      <c r="O9" s="8678"/>
      <c r="P9" s="8678"/>
      <c r="Q9" s="8678"/>
      <c r="R9" s="8678"/>
      <c r="S9" s="8678"/>
      <c r="T9" s="8678"/>
      <c r="U9" s="8678"/>
      <c r="V9" s="8678"/>
      <c r="W9" s="8678"/>
      <c r="X9" s="8678"/>
      <c r="Y9" s="8679"/>
      <c r="Z9" s="8691" t="s">
        <v>2367</v>
      </c>
      <c r="AA9" s="8691"/>
      <c r="AB9" s="8691"/>
      <c r="AC9" s="8691"/>
      <c r="AD9" s="8691"/>
      <c r="AE9" s="8692"/>
    </row>
    <row r="10" spans="1:84" ht="15" customHeight="1">
      <c r="A10" s="8669"/>
      <c r="B10" s="8671"/>
      <c r="C10" s="8674"/>
      <c r="D10" s="8674"/>
      <c r="E10" s="8674"/>
      <c r="F10" s="8381"/>
      <c r="G10" s="8377" t="s">
        <v>2368</v>
      </c>
      <c r="H10" s="8693"/>
      <c r="I10" s="8693"/>
      <c r="J10" s="8676"/>
      <c r="K10" s="8377" t="s">
        <v>2369</v>
      </c>
      <c r="L10" s="8693"/>
      <c r="M10" s="8693"/>
      <c r="N10" s="8693"/>
      <c r="O10" s="8676"/>
      <c r="P10" s="8377" t="s">
        <v>2370</v>
      </c>
      <c r="Q10" s="8693"/>
      <c r="R10" s="8693"/>
      <c r="S10" s="8693"/>
      <c r="T10" s="8676"/>
      <c r="U10" s="8377" t="s">
        <v>2371</v>
      </c>
      <c r="V10" s="8693"/>
      <c r="W10" s="8693"/>
      <c r="X10" s="8693"/>
      <c r="Y10" s="8423"/>
      <c r="Z10" s="8693" t="s">
        <v>2372</v>
      </c>
      <c r="AA10" s="8693"/>
      <c r="AB10" s="8676"/>
      <c r="AC10" s="8377" t="s">
        <v>2373</v>
      </c>
      <c r="AD10" s="8693"/>
      <c r="AE10" s="8676"/>
    </row>
    <row r="11" spans="1:84">
      <c r="A11" s="8669"/>
      <c r="B11" s="8671"/>
      <c r="C11" s="8674"/>
      <c r="D11" s="8674"/>
      <c r="E11" s="8674"/>
      <c r="F11" s="8381"/>
      <c r="G11" s="8382"/>
      <c r="H11" s="8383"/>
      <c r="I11" s="8383"/>
      <c r="J11" s="8293"/>
      <c r="K11" s="8382"/>
      <c r="L11" s="8383"/>
      <c r="M11" s="8383"/>
      <c r="N11" s="8383"/>
      <c r="O11" s="8293"/>
      <c r="P11" s="8382"/>
      <c r="Q11" s="8383"/>
      <c r="R11" s="8383"/>
      <c r="S11" s="8383"/>
      <c r="T11" s="8293"/>
      <c r="U11" s="8382"/>
      <c r="V11" s="8383"/>
      <c r="W11" s="8383"/>
      <c r="X11" s="8383"/>
      <c r="Y11" s="8425"/>
      <c r="Z11" s="8383"/>
      <c r="AA11" s="8383"/>
      <c r="AB11" s="8293"/>
      <c r="AC11" s="8382"/>
      <c r="AD11" s="8383"/>
      <c r="AE11" s="8293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>
      <c r="A12" s="8005"/>
      <c r="B12" s="8672"/>
      <c r="C12" s="8675"/>
      <c r="D12" s="8675"/>
      <c r="E12" s="8675"/>
      <c r="F12" s="8293"/>
      <c r="G12" s="3377" t="s">
        <v>931</v>
      </c>
      <c r="H12" s="3378" t="s">
        <v>2374</v>
      </c>
      <c r="I12" s="3378" t="s">
        <v>2375</v>
      </c>
      <c r="J12" s="3379" t="s">
        <v>603</v>
      </c>
      <c r="K12" s="3377" t="s">
        <v>931</v>
      </c>
      <c r="L12" s="3378" t="s">
        <v>2374</v>
      </c>
      <c r="M12" s="3378" t="s">
        <v>2375</v>
      </c>
      <c r="N12" s="3378" t="s">
        <v>603</v>
      </c>
      <c r="O12" s="3379" t="s">
        <v>2376</v>
      </c>
      <c r="P12" s="3377" t="s">
        <v>931</v>
      </c>
      <c r="Q12" s="3378" t="s">
        <v>2374</v>
      </c>
      <c r="R12" s="3378" t="s">
        <v>2375</v>
      </c>
      <c r="S12" s="3378" t="s">
        <v>603</v>
      </c>
      <c r="T12" s="3379" t="s">
        <v>2376</v>
      </c>
      <c r="U12" s="3377" t="s">
        <v>931</v>
      </c>
      <c r="V12" s="3378" t="s">
        <v>2374</v>
      </c>
      <c r="W12" s="3378" t="s">
        <v>2375</v>
      </c>
      <c r="X12" s="3378" t="s">
        <v>603</v>
      </c>
      <c r="Y12" s="3380" t="s">
        <v>2376</v>
      </c>
      <c r="Z12" s="3381" t="s">
        <v>931</v>
      </c>
      <c r="AA12" s="3378" t="s">
        <v>2377</v>
      </c>
      <c r="AB12" s="3382" t="s">
        <v>2378</v>
      </c>
      <c r="AC12" s="3377" t="s">
        <v>931</v>
      </c>
      <c r="AD12" s="3378" t="s">
        <v>2377</v>
      </c>
      <c r="AE12" s="3382" t="s">
        <v>2378</v>
      </c>
    </row>
    <row r="13" spans="1:84">
      <c r="A13" s="3383" t="s">
        <v>2379</v>
      </c>
      <c r="B13" s="3384">
        <f t="shared" ref="B13:AE13" si="0">SUM(B14:B17)</f>
        <v>0</v>
      </c>
      <c r="C13" s="3385">
        <f t="shared" si="0"/>
        <v>0</v>
      </c>
      <c r="D13" s="3386">
        <f t="shared" si="0"/>
        <v>0</v>
      </c>
      <c r="E13" s="3386">
        <f t="shared" si="0"/>
        <v>0</v>
      </c>
      <c r="F13" s="3387">
        <f t="shared" si="0"/>
        <v>0</v>
      </c>
      <c r="G13" s="3388">
        <f t="shared" si="0"/>
        <v>0</v>
      </c>
      <c r="H13" s="3386">
        <f t="shared" si="0"/>
        <v>0</v>
      </c>
      <c r="I13" s="3386">
        <f t="shared" si="0"/>
        <v>0</v>
      </c>
      <c r="J13" s="3387">
        <f t="shared" si="0"/>
        <v>0</v>
      </c>
      <c r="K13" s="3388">
        <f t="shared" si="0"/>
        <v>0</v>
      </c>
      <c r="L13" s="3386">
        <f t="shared" si="0"/>
        <v>0</v>
      </c>
      <c r="M13" s="3386">
        <f t="shared" si="0"/>
        <v>0</v>
      </c>
      <c r="N13" s="3386">
        <f t="shared" si="0"/>
        <v>0</v>
      </c>
      <c r="O13" s="3387">
        <f t="shared" si="0"/>
        <v>0</v>
      </c>
      <c r="P13" s="3388">
        <f t="shared" si="0"/>
        <v>0</v>
      </c>
      <c r="Q13" s="3386">
        <f t="shared" si="0"/>
        <v>0</v>
      </c>
      <c r="R13" s="3386">
        <f t="shared" si="0"/>
        <v>0</v>
      </c>
      <c r="S13" s="3386">
        <f t="shared" si="0"/>
        <v>0</v>
      </c>
      <c r="T13" s="3387">
        <f t="shared" si="0"/>
        <v>0</v>
      </c>
      <c r="U13" s="3388">
        <f t="shared" si="0"/>
        <v>0</v>
      </c>
      <c r="V13" s="3386">
        <f t="shared" si="0"/>
        <v>0</v>
      </c>
      <c r="W13" s="3386">
        <f t="shared" si="0"/>
        <v>0</v>
      </c>
      <c r="X13" s="3386">
        <f t="shared" si="0"/>
        <v>0</v>
      </c>
      <c r="Y13" s="3389">
        <f t="shared" si="0"/>
        <v>0</v>
      </c>
      <c r="Z13" s="3385">
        <f t="shared" si="0"/>
        <v>0</v>
      </c>
      <c r="AA13" s="3386">
        <f>SUM(AA14:AA17)</f>
        <v>0</v>
      </c>
      <c r="AB13" s="3390">
        <f t="shared" si="0"/>
        <v>0</v>
      </c>
      <c r="AC13" s="3388">
        <f t="shared" si="0"/>
        <v>0</v>
      </c>
      <c r="AD13" s="3386">
        <f t="shared" si="0"/>
        <v>0</v>
      </c>
      <c r="AE13" s="3390">
        <f t="shared" si="0"/>
        <v>0</v>
      </c>
    </row>
    <row r="14" spans="1:84">
      <c r="A14" s="3391" t="s">
        <v>2380</v>
      </c>
      <c r="B14" s="3392"/>
      <c r="C14" s="3393"/>
      <c r="D14" s="3393"/>
      <c r="E14" s="3393"/>
      <c r="F14" s="3393"/>
      <c r="G14" s="3394">
        <f>SUM(H14:J14)</f>
        <v>0</v>
      </c>
      <c r="H14" s="3395"/>
      <c r="I14" s="3393"/>
      <c r="J14" s="3393"/>
      <c r="K14" s="3396">
        <f>SUM(L14:O14)</f>
        <v>0</v>
      </c>
      <c r="L14" s="3395"/>
      <c r="M14" s="3393"/>
      <c r="N14" s="3397"/>
      <c r="O14" s="3398"/>
      <c r="P14" s="3396">
        <f>SUM(Q14:T14)</f>
        <v>0</v>
      </c>
      <c r="Q14" s="3395"/>
      <c r="R14" s="3393"/>
      <c r="S14" s="3397"/>
      <c r="T14" s="3398"/>
      <c r="U14" s="3396">
        <f>SUM(V14:Y14)</f>
        <v>0</v>
      </c>
      <c r="V14" s="3395"/>
      <c r="W14" s="3393"/>
      <c r="X14" s="3397"/>
      <c r="Y14" s="3399"/>
      <c r="Z14" s="3400">
        <f>SUM(AA14:AB14)</f>
        <v>0</v>
      </c>
      <c r="AA14" s="3393"/>
      <c r="AB14" s="3401"/>
      <c r="AC14" s="3396">
        <f>SUM(AD14:AE14)</f>
        <v>0</v>
      </c>
      <c r="AD14" s="3393"/>
      <c r="AE14" s="3401"/>
    </row>
    <row r="15" spans="1:84">
      <c r="A15" s="3402" t="s">
        <v>2381</v>
      </c>
      <c r="B15" s="409"/>
      <c r="C15" s="410"/>
      <c r="D15" s="410"/>
      <c r="E15" s="410"/>
      <c r="F15" s="410"/>
      <c r="G15" s="3403">
        <f>SUM(H15:J15)</f>
        <v>0</v>
      </c>
      <c r="H15" s="411"/>
      <c r="I15" s="410"/>
      <c r="J15" s="411"/>
      <c r="K15" s="3403">
        <f>SUM(L15:O15)</f>
        <v>0</v>
      </c>
      <c r="L15" s="411"/>
      <c r="M15" s="411"/>
      <c r="N15" s="3404"/>
      <c r="O15" s="3405"/>
      <c r="P15" s="3403">
        <f>SUM(Q15:T15)</f>
        <v>0</v>
      </c>
      <c r="Q15" s="411"/>
      <c r="R15" s="410"/>
      <c r="S15" s="3404"/>
      <c r="T15" s="3405"/>
      <c r="U15" s="3403">
        <f>SUM(V15:Y15)</f>
        <v>0</v>
      </c>
      <c r="V15" s="411"/>
      <c r="W15" s="410"/>
      <c r="X15" s="3404"/>
      <c r="Y15" s="3406"/>
      <c r="Z15" s="3407">
        <f>SUM(AA15:AB15)</f>
        <v>0</v>
      </c>
      <c r="AA15" s="410"/>
      <c r="AB15" s="412"/>
      <c r="AC15" s="3403">
        <f>SUM(AD15:AE15)</f>
        <v>0</v>
      </c>
      <c r="AD15" s="410"/>
      <c r="AE15" s="412"/>
    </row>
    <row r="16" spans="1:84">
      <c r="A16" s="3408" t="s">
        <v>2382</v>
      </c>
      <c r="B16" s="409"/>
      <c r="C16" s="410"/>
      <c r="D16" s="410"/>
      <c r="E16" s="410"/>
      <c r="F16" s="410"/>
      <c r="G16" s="3403">
        <f>SUM(H16:J16)</f>
        <v>0</v>
      </c>
      <c r="H16" s="411"/>
      <c r="I16" s="410"/>
      <c r="J16" s="413"/>
      <c r="K16" s="3403">
        <f>SUM(L16:O16)</f>
        <v>0</v>
      </c>
      <c r="L16" s="411"/>
      <c r="M16" s="413"/>
      <c r="N16" s="3409"/>
      <c r="O16" s="3410"/>
      <c r="P16" s="3403">
        <f>SUM(Q16:T16)</f>
        <v>0</v>
      </c>
      <c r="Q16" s="411"/>
      <c r="R16" s="413"/>
      <c r="S16" s="3409"/>
      <c r="T16" s="3410"/>
      <c r="U16" s="3403">
        <f>SUM(V16:Y16)</f>
        <v>0</v>
      </c>
      <c r="V16" s="411"/>
      <c r="W16" s="413"/>
      <c r="X16" s="3409"/>
      <c r="Y16" s="3411"/>
      <c r="Z16" s="3407">
        <f>SUM(AA16:AB16)</f>
        <v>0</v>
      </c>
      <c r="AA16" s="410"/>
      <c r="AB16" s="412"/>
      <c r="AC16" s="3403">
        <f>SUM(AD16:AE16)</f>
        <v>0</v>
      </c>
      <c r="AD16" s="410"/>
      <c r="AE16" s="412"/>
    </row>
    <row r="17" spans="1:65">
      <c r="A17" s="3412" t="s">
        <v>2383</v>
      </c>
      <c r="B17" s="3413"/>
      <c r="C17" s="3414"/>
      <c r="D17" s="414"/>
      <c r="E17" s="414"/>
      <c r="F17" s="415"/>
      <c r="G17" s="3415">
        <f>SUM(H17:J17)</f>
        <v>0</v>
      </c>
      <c r="H17" s="416"/>
      <c r="I17" s="417"/>
      <c r="J17" s="3416"/>
      <c r="K17" s="3417">
        <f>SUM(L17:O17)</f>
        <v>0</v>
      </c>
      <c r="L17" s="416"/>
      <c r="M17" s="3418"/>
      <c r="N17" s="3419"/>
      <c r="O17" s="3416"/>
      <c r="P17" s="3417">
        <f>SUM(Q17:T17)</f>
        <v>0</v>
      </c>
      <c r="Q17" s="3418"/>
      <c r="R17" s="3414"/>
      <c r="S17" s="3419"/>
      <c r="T17" s="3416"/>
      <c r="U17" s="3417">
        <f>SUM(V17:Y17)</f>
        <v>0</v>
      </c>
      <c r="V17" s="3418"/>
      <c r="W17" s="3414"/>
      <c r="X17" s="3419"/>
      <c r="Y17" s="3420"/>
      <c r="Z17" s="3421">
        <f>SUM(AA17:AB17)</f>
        <v>0</v>
      </c>
      <c r="AA17" s="3414"/>
      <c r="AB17" s="3422"/>
      <c r="AC17" s="3415">
        <f>SUM(AD17:AE17)</f>
        <v>0</v>
      </c>
      <c r="AD17" s="3414"/>
      <c r="AE17" s="3422"/>
    </row>
    <row r="18" spans="1:65">
      <c r="A18" s="418" t="s">
        <v>2384</v>
      </c>
    </row>
    <row r="19" spans="1:65" s="5" customFormat="1" ht="18" customHeight="1">
      <c r="A19" s="419" t="s">
        <v>2385</v>
      </c>
      <c r="B19" s="420"/>
      <c r="C19" s="3423"/>
      <c r="D19" s="3423"/>
      <c r="E19" s="3423"/>
      <c r="F19" s="3423"/>
      <c r="G19" s="420"/>
    </row>
    <row r="20" spans="1:65" ht="32.25" customHeight="1">
      <c r="A20" s="3424" t="s">
        <v>2386</v>
      </c>
      <c r="B20" s="3425" t="s">
        <v>77</v>
      </c>
      <c r="C20" s="3426" t="s">
        <v>2387</v>
      </c>
      <c r="D20" s="3426" t="s">
        <v>2388</v>
      </c>
      <c r="E20" s="3426" t="s">
        <v>2389</v>
      </c>
      <c r="F20" s="3427" t="s">
        <v>914</v>
      </c>
    </row>
    <row r="21" spans="1:65" ht="15" customHeight="1">
      <c r="A21" s="3428" t="s">
        <v>2390</v>
      </c>
      <c r="B21" s="3429">
        <f>SUM(C21:F21)</f>
        <v>0</v>
      </c>
      <c r="C21" s="842"/>
      <c r="D21" s="842"/>
      <c r="E21" s="842"/>
      <c r="F21" s="3430"/>
    </row>
    <row r="22" spans="1:65" ht="15" customHeight="1">
      <c r="A22" s="3431" t="s">
        <v>773</v>
      </c>
      <c r="B22" s="3432">
        <f>SUM(C22:F22)</f>
        <v>0</v>
      </c>
      <c r="C22" s="3433"/>
      <c r="D22" s="3433"/>
      <c r="E22" s="3433"/>
      <c r="F22" s="3434"/>
    </row>
    <row r="23" spans="1:65" ht="15" customHeight="1">
      <c r="A23" s="3431" t="s">
        <v>2391</v>
      </c>
      <c r="B23" s="3432">
        <f>SUM(C23:F23)</f>
        <v>0</v>
      </c>
      <c r="C23" s="3433"/>
      <c r="D23" s="3433"/>
      <c r="E23" s="3433"/>
      <c r="F23" s="3434"/>
    </row>
    <row r="24" spans="1:65" ht="15" customHeight="1">
      <c r="A24" s="3431" t="s">
        <v>2392</v>
      </c>
      <c r="B24" s="3432">
        <f>SUM(C24:F24)</f>
        <v>0</v>
      </c>
      <c r="C24" s="3433"/>
      <c r="D24" s="3433"/>
      <c r="E24" s="3433"/>
      <c r="F24" s="3434"/>
    </row>
    <row r="25" spans="1:65" ht="15" customHeight="1">
      <c r="A25" s="3435" t="s">
        <v>830</v>
      </c>
      <c r="B25" s="3436">
        <f>SUM(C25:F25)</f>
        <v>0</v>
      </c>
      <c r="C25" s="421"/>
      <c r="D25" s="421"/>
      <c r="E25" s="421"/>
      <c r="F25" s="422"/>
    </row>
    <row r="26" spans="1:65" s="5" customFormat="1" ht="18" customHeight="1">
      <c r="A26" s="419" t="s">
        <v>2393</v>
      </c>
    </row>
    <row r="27" spans="1:65" s="5" customFormat="1" ht="18" customHeight="1">
      <c r="A27" s="419" t="s">
        <v>2394</v>
      </c>
    </row>
    <row r="28" spans="1:65" s="5" customFormat="1" ht="18" customHeight="1">
      <c r="A28" s="419" t="s">
        <v>2395</v>
      </c>
      <c r="B28" s="423"/>
      <c r="C28" s="3437"/>
      <c r="D28" s="3437"/>
      <c r="E28" s="3437"/>
      <c r="F28" s="3437"/>
      <c r="G28" s="3437"/>
      <c r="H28" s="3437"/>
      <c r="I28" s="3438"/>
      <c r="J28" s="3438"/>
      <c r="K28" s="3439"/>
      <c r="L28" s="3439"/>
    </row>
    <row r="29" spans="1:65">
      <c r="A29" s="8633" t="s">
        <v>2386</v>
      </c>
      <c r="B29" s="8653"/>
      <c r="C29" s="8680" t="s">
        <v>77</v>
      </c>
      <c r="D29" s="8647" t="s">
        <v>29</v>
      </c>
      <c r="E29" s="8648"/>
      <c r="F29" s="8648"/>
      <c r="G29" s="8690"/>
      <c r="H29" s="8694" t="s">
        <v>2396</v>
      </c>
      <c r="I29" s="8695"/>
      <c r="J29" s="8695"/>
      <c r="K29" s="8695"/>
      <c r="L29" s="8695"/>
      <c r="M29" s="8696"/>
      <c r="N29" s="8688" t="s">
        <v>2397</v>
      </c>
      <c r="O29" s="8689"/>
    </row>
    <row r="30" spans="1:65" ht="21">
      <c r="A30" s="8634"/>
      <c r="B30" s="8655"/>
      <c r="C30" s="8681"/>
      <c r="D30" s="3443" t="s">
        <v>2398</v>
      </c>
      <c r="E30" s="3444" t="s">
        <v>44</v>
      </c>
      <c r="F30" s="3444" t="s">
        <v>2399</v>
      </c>
      <c r="G30" s="3445" t="s">
        <v>1195</v>
      </c>
      <c r="H30" s="3446" t="s">
        <v>1020</v>
      </c>
      <c r="I30" s="3447" t="s">
        <v>560</v>
      </c>
      <c r="J30" s="3447" t="s">
        <v>2141</v>
      </c>
      <c r="K30" s="3447" t="s">
        <v>2400</v>
      </c>
      <c r="L30" s="3447" t="s">
        <v>2401</v>
      </c>
      <c r="M30" s="3447" t="s">
        <v>2402</v>
      </c>
      <c r="N30" s="3447" t="s">
        <v>58</v>
      </c>
      <c r="O30" s="3447" t="s">
        <v>59</v>
      </c>
    </row>
    <row r="31" spans="1:65" ht="15" customHeight="1">
      <c r="A31" s="8682" t="s">
        <v>773</v>
      </c>
      <c r="B31" s="8683"/>
      <c r="C31" s="3448">
        <f t="shared" ref="C31:C37" si="1">SUM(D31:G31)</f>
        <v>0</v>
      </c>
      <c r="D31" s="3449"/>
      <c r="E31" s="800"/>
      <c r="F31" s="800"/>
      <c r="G31" s="801"/>
      <c r="H31" s="3450"/>
      <c r="I31" s="3451"/>
      <c r="J31" s="3451"/>
      <c r="K31" s="3451"/>
      <c r="L31" s="3451"/>
      <c r="M31" s="3451"/>
      <c r="N31" s="3451"/>
      <c r="O31" s="3451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>
      <c r="A32" s="8684" t="s">
        <v>2391</v>
      </c>
      <c r="B32" s="8685"/>
      <c r="C32" s="3448">
        <f t="shared" si="1"/>
        <v>0</v>
      </c>
      <c r="D32" s="3452"/>
      <c r="E32" s="3453"/>
      <c r="F32" s="3453"/>
      <c r="G32" s="3454"/>
      <c r="H32" s="3455"/>
      <c r="I32" s="3456"/>
      <c r="J32" s="3456"/>
      <c r="K32" s="3456"/>
      <c r="L32" s="3456"/>
      <c r="M32" s="3456"/>
      <c r="N32" s="3451"/>
      <c r="O32" s="3451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>
      <c r="A33" s="8684" t="s">
        <v>2392</v>
      </c>
      <c r="B33" s="8685"/>
      <c r="C33" s="3448">
        <f t="shared" si="1"/>
        <v>0</v>
      </c>
      <c r="D33" s="3452"/>
      <c r="E33" s="3453"/>
      <c r="F33" s="3453"/>
      <c r="G33" s="3454"/>
      <c r="H33" s="3455"/>
      <c r="I33" s="3456"/>
      <c r="J33" s="3456"/>
      <c r="K33" s="3456"/>
      <c r="L33" s="3456"/>
      <c r="M33" s="3456"/>
      <c r="N33" s="3451"/>
      <c r="O33" s="3451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>
      <c r="A34" s="8686" t="s">
        <v>830</v>
      </c>
      <c r="B34" s="8687"/>
      <c r="C34" s="425">
        <f t="shared" si="1"/>
        <v>0</v>
      </c>
      <c r="D34" s="3458"/>
      <c r="E34" s="3459"/>
      <c r="F34" s="3459"/>
      <c r="G34" s="3460"/>
      <c r="H34" s="3461"/>
      <c r="I34" s="3462"/>
      <c r="J34" s="3462"/>
      <c r="K34" s="3462"/>
      <c r="L34" s="3462"/>
      <c r="M34" s="3462"/>
      <c r="N34" s="3463"/>
      <c r="O34" s="3463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>
      <c r="A35" s="8623" t="s">
        <v>2403</v>
      </c>
      <c r="B35" s="424" t="s">
        <v>2404</v>
      </c>
      <c r="C35" s="3429">
        <f t="shared" si="1"/>
        <v>0</v>
      </c>
      <c r="D35" s="3449"/>
      <c r="E35" s="800"/>
      <c r="F35" s="800"/>
      <c r="G35" s="801"/>
      <c r="H35" s="3455"/>
      <c r="I35" s="3456"/>
      <c r="J35" s="3456"/>
      <c r="K35" s="3456"/>
      <c r="L35" s="3456"/>
      <c r="M35" s="3456"/>
      <c r="N35" s="3451"/>
      <c r="O35" s="3451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>
      <c r="A36" s="8624"/>
      <c r="B36" s="3457" t="s">
        <v>2405</v>
      </c>
      <c r="C36" s="3464">
        <f t="shared" si="1"/>
        <v>0</v>
      </c>
      <c r="D36" s="3458"/>
      <c r="E36" s="3459"/>
      <c r="F36" s="3459"/>
      <c r="G36" s="3460"/>
      <c r="H36" s="3465"/>
      <c r="I36" s="3466"/>
      <c r="J36" s="3466"/>
      <c r="K36" s="3466"/>
      <c r="L36" s="3466"/>
      <c r="M36" s="3466"/>
      <c r="N36" s="3463"/>
      <c r="O36" s="3463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>
      <c r="A37" s="8625" t="s">
        <v>2406</v>
      </c>
      <c r="B37" s="8626"/>
      <c r="C37" s="3467">
        <f t="shared" si="1"/>
        <v>0</v>
      </c>
      <c r="D37" s="3468"/>
      <c r="E37" s="612"/>
      <c r="F37" s="612"/>
      <c r="G37" s="613"/>
      <c r="H37" s="3465"/>
      <c r="I37" s="3466"/>
      <c r="J37" s="3466"/>
      <c r="K37" s="3466"/>
      <c r="L37" s="3466"/>
      <c r="M37" s="3466"/>
      <c r="N37" s="3469"/>
      <c r="O37" s="3469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>
      <c r="A38" s="3470" t="s">
        <v>2407</v>
      </c>
      <c r="B38" s="3471"/>
    </row>
    <row r="39" spans="1:65" ht="30" customHeight="1">
      <c r="A39" s="3447" t="s">
        <v>2408</v>
      </c>
      <c r="B39" s="3447" t="s">
        <v>2409</v>
      </c>
    </row>
    <row r="40" spans="1:65" ht="15" customHeight="1">
      <c r="A40" s="3448" t="s">
        <v>971</v>
      </c>
      <c r="B40" s="3451"/>
    </row>
    <row r="41" spans="1:65" ht="15" customHeight="1">
      <c r="A41" s="3448" t="s">
        <v>2410</v>
      </c>
      <c r="B41" s="3451"/>
    </row>
    <row r="42" spans="1:65" ht="15" customHeight="1">
      <c r="A42" s="3448" t="s">
        <v>99</v>
      </c>
      <c r="B42" s="3451"/>
    </row>
    <row r="43" spans="1:65" ht="15" customHeight="1">
      <c r="A43" s="3448" t="s">
        <v>2411</v>
      </c>
      <c r="B43" s="3451"/>
    </row>
    <row r="44" spans="1:65" ht="15" customHeight="1">
      <c r="A44" s="3448" t="s">
        <v>515</v>
      </c>
      <c r="B44" s="3451"/>
    </row>
    <row r="45" spans="1:65" ht="15" customHeight="1">
      <c r="A45" s="3448" t="s">
        <v>601</v>
      </c>
      <c r="B45" s="3451"/>
    </row>
    <row r="46" spans="1:65" ht="15" customHeight="1">
      <c r="A46" s="3448" t="s">
        <v>510</v>
      </c>
      <c r="B46" s="3451"/>
    </row>
    <row r="47" spans="1:65" ht="15" customHeight="1">
      <c r="A47" s="425" t="s">
        <v>1050</v>
      </c>
      <c r="B47" s="697"/>
    </row>
    <row r="48" spans="1:65" ht="15" customHeight="1">
      <c r="A48" s="3472" t="s">
        <v>1052</v>
      </c>
      <c r="B48" s="3463"/>
    </row>
    <row r="49" spans="1:8" s="5" customFormat="1" ht="18" customHeight="1">
      <c r="A49" s="3473" t="s">
        <v>2412</v>
      </c>
      <c r="B49" s="423"/>
      <c r="C49" s="7"/>
      <c r="D49" s="3474"/>
      <c r="E49" s="3475"/>
    </row>
    <row r="50" spans="1:8" ht="31.5">
      <c r="A50" s="3440" t="s">
        <v>2386</v>
      </c>
      <c r="B50" s="3447" t="s">
        <v>77</v>
      </c>
      <c r="C50" s="3447" t="s">
        <v>2413</v>
      </c>
      <c r="D50" s="3440" t="s">
        <v>2414</v>
      </c>
      <c r="E50" s="3476" t="s">
        <v>2415</v>
      </c>
      <c r="F50" s="3446" t="s">
        <v>2416</v>
      </c>
      <c r="G50" s="3447" t="s">
        <v>2417</v>
      </c>
      <c r="H50" s="3447" t="s">
        <v>2418</v>
      </c>
    </row>
    <row r="51" spans="1:8">
      <c r="A51" s="3448" t="s">
        <v>2419</v>
      </c>
      <c r="B51" s="3477">
        <f>SUM(C51+E51)</f>
        <v>0</v>
      </c>
      <c r="C51" s="3478"/>
      <c r="D51" s="3479"/>
      <c r="E51" s="3480"/>
      <c r="F51" s="3481"/>
      <c r="G51" s="3478"/>
      <c r="H51" s="3478"/>
    </row>
    <row r="52" spans="1:8">
      <c r="A52" s="3448" t="s">
        <v>2420</v>
      </c>
      <c r="B52" s="3477">
        <f>SUM(C52)+E52</f>
        <v>0</v>
      </c>
      <c r="C52" s="3478"/>
      <c r="D52" s="3479"/>
      <c r="E52" s="3480"/>
      <c r="F52" s="3481"/>
      <c r="G52" s="3478"/>
      <c r="H52" s="3478"/>
    </row>
    <row r="53" spans="1:8">
      <c r="A53" s="3472" t="s">
        <v>2421</v>
      </c>
      <c r="B53" s="3482">
        <f>SUM(C53)+E53</f>
        <v>0</v>
      </c>
      <c r="C53" s="3483"/>
      <c r="D53" s="3484"/>
      <c r="E53" s="3485"/>
      <c r="F53" s="3486"/>
      <c r="G53" s="3483"/>
      <c r="H53" s="3483"/>
    </row>
    <row r="54" spans="1:8" ht="18" customHeight="1">
      <c r="A54" s="3487" t="s">
        <v>2422</v>
      </c>
      <c r="B54" s="426"/>
    </row>
    <row r="55" spans="1:8" s="5" customFormat="1" ht="18" customHeight="1">
      <c r="A55" s="3487" t="s">
        <v>2423</v>
      </c>
      <c r="B55" s="427"/>
      <c r="C55" s="428"/>
      <c r="D55" s="428"/>
      <c r="E55" s="3488"/>
      <c r="F55" s="3488"/>
    </row>
    <row r="56" spans="1:8" ht="31.5">
      <c r="A56" s="3489" t="s">
        <v>985</v>
      </c>
      <c r="B56" s="3489" t="s">
        <v>77</v>
      </c>
      <c r="C56" s="3443" t="s">
        <v>2424</v>
      </c>
      <c r="D56" s="3490" t="s">
        <v>464</v>
      </c>
      <c r="E56" s="3445" t="s">
        <v>718</v>
      </c>
      <c r="F56" s="3446" t="s">
        <v>2415</v>
      </c>
    </row>
    <row r="57" spans="1:8">
      <c r="A57" s="3491" t="s">
        <v>2425</v>
      </c>
      <c r="B57" s="3492">
        <f>SUM(C57:E57)</f>
        <v>0</v>
      </c>
      <c r="C57" s="3493"/>
      <c r="D57" s="3494"/>
      <c r="E57" s="1931"/>
      <c r="F57" s="3481"/>
    </row>
    <row r="58" spans="1:8">
      <c r="A58" s="3495" t="s">
        <v>2426</v>
      </c>
      <c r="B58" s="3496">
        <f>SUM(C58:E58)</f>
        <v>0</v>
      </c>
      <c r="C58" s="3497"/>
      <c r="D58" s="3498"/>
      <c r="E58" s="3499"/>
      <c r="F58" s="3481"/>
    </row>
    <row r="59" spans="1:8">
      <c r="A59" s="3230" t="s">
        <v>2427</v>
      </c>
      <c r="B59" s="3500">
        <f>SUM(C59:E59)</f>
        <v>0</v>
      </c>
      <c r="C59" s="3501"/>
      <c r="D59" s="1184"/>
      <c r="E59" s="3502"/>
      <c r="F59" s="3486"/>
    </row>
    <row r="60" spans="1:8" s="5" customFormat="1" ht="18" customHeight="1">
      <c r="A60" s="3503" t="s">
        <v>2428</v>
      </c>
    </row>
    <row r="61" spans="1:8" s="5" customFormat="1" ht="18" customHeight="1">
      <c r="A61" s="8636" t="s">
        <v>220</v>
      </c>
      <c r="B61" s="8627" t="s">
        <v>2429</v>
      </c>
      <c r="C61" s="8628"/>
      <c r="D61" s="8629"/>
      <c r="E61" s="8520" t="s">
        <v>2430</v>
      </c>
      <c r="F61" s="8637" t="s">
        <v>2431</v>
      </c>
      <c r="G61" s="8637" t="s">
        <v>2432</v>
      </c>
    </row>
    <row r="62" spans="1:8" ht="29.25" customHeight="1">
      <c r="A62" s="8636"/>
      <c r="B62" s="3504" t="s">
        <v>2433</v>
      </c>
      <c r="C62" s="429" t="s">
        <v>58</v>
      </c>
      <c r="D62" s="430" t="s">
        <v>59</v>
      </c>
      <c r="E62" s="7964"/>
      <c r="F62" s="8637"/>
      <c r="G62" s="8637"/>
    </row>
    <row r="63" spans="1:8">
      <c r="A63" s="3505" t="s">
        <v>2434</v>
      </c>
      <c r="B63" s="3506">
        <f>SUM(C63:D63)</f>
        <v>0</v>
      </c>
      <c r="C63" s="3507"/>
      <c r="D63" s="3508"/>
      <c r="E63" s="3509"/>
      <c r="F63" s="3510"/>
      <c r="G63" s="3511"/>
    </row>
    <row r="64" spans="1:8">
      <c r="A64" s="3512" t="s">
        <v>2435</v>
      </c>
      <c r="B64" s="3513">
        <f t="shared" ref="B64:B68" si="6">SUM(C64:D64)</f>
        <v>0</v>
      </c>
      <c r="C64" s="3514"/>
      <c r="D64" s="3515"/>
      <c r="E64" s="3516"/>
      <c r="F64" s="3517"/>
      <c r="G64" s="3518"/>
    </row>
    <row r="65" spans="1:46">
      <c r="A65" s="3512" t="s">
        <v>2436</v>
      </c>
      <c r="B65" s="3513">
        <f>SUM(C65:D65)</f>
        <v>0</v>
      </c>
      <c r="C65" s="3514"/>
      <c r="D65" s="3515"/>
      <c r="E65" s="3516"/>
      <c r="F65" s="3517"/>
      <c r="G65" s="3518"/>
    </row>
    <row r="66" spans="1:46">
      <c r="A66" s="3512" t="s">
        <v>2437</v>
      </c>
      <c r="B66" s="3513">
        <f t="shared" si="6"/>
        <v>0</v>
      </c>
      <c r="C66" s="3514"/>
      <c r="D66" s="3515"/>
      <c r="E66" s="3516"/>
      <c r="F66" s="3517"/>
      <c r="G66" s="3518"/>
    </row>
    <row r="67" spans="1:46">
      <c r="A67" s="3512" t="s">
        <v>2438</v>
      </c>
      <c r="B67" s="3513">
        <f t="shared" si="6"/>
        <v>0</v>
      </c>
      <c r="C67" s="3514"/>
      <c r="D67" s="3515"/>
      <c r="E67" s="3516"/>
      <c r="F67" s="3517"/>
      <c r="G67" s="3518"/>
    </row>
    <row r="68" spans="1:46">
      <c r="A68" s="3519" t="s">
        <v>2439</v>
      </c>
      <c r="B68" s="1345">
        <f t="shared" si="6"/>
        <v>0</v>
      </c>
      <c r="C68" s="3520"/>
      <c r="D68" s="1217"/>
      <c r="E68" s="1218"/>
      <c r="F68" s="1214"/>
      <c r="G68" s="1183"/>
    </row>
    <row r="69" spans="1:46">
      <c r="A69" s="3521" t="s">
        <v>77</v>
      </c>
      <c r="B69" s="2530">
        <f t="shared" ref="B69:G69" si="7">SUM(B63:B68)</f>
        <v>0</v>
      </c>
      <c r="C69" s="3522">
        <f>SUM(C63:C68)</f>
        <v>0</v>
      </c>
      <c r="D69" s="2533">
        <f>SUM(D63:D68)</f>
        <v>0</v>
      </c>
      <c r="E69" s="2531">
        <f t="shared" si="7"/>
        <v>0</v>
      </c>
      <c r="F69" s="2660">
        <f t="shared" si="7"/>
        <v>0</v>
      </c>
      <c r="G69" s="3523">
        <f t="shared" si="7"/>
        <v>0</v>
      </c>
    </row>
    <row r="70" spans="1:46">
      <c r="A70" s="431" t="s">
        <v>2440</v>
      </c>
    </row>
    <row r="71" spans="1:46" ht="52.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>
      <c r="A72" s="1969" t="s">
        <v>2444</v>
      </c>
      <c r="B72" s="3507"/>
      <c r="C72" s="3524"/>
      <c r="D72" s="865"/>
      <c r="E72" s="865"/>
      <c r="F72" s="865"/>
      <c r="G72" s="3525"/>
      <c r="H72" s="3481"/>
      <c r="I72" s="3526"/>
      <c r="AT72" s="5"/>
    </row>
    <row r="73" spans="1:46">
      <c r="A73" s="3512" t="s">
        <v>2445</v>
      </c>
      <c r="B73" s="3514"/>
      <c r="C73" s="3527"/>
      <c r="D73" s="3528"/>
      <c r="E73" s="3528"/>
      <c r="F73" s="3528"/>
      <c r="G73" s="3529"/>
      <c r="H73" s="3481"/>
      <c r="I73" s="3530"/>
    </row>
    <row r="74" spans="1:46">
      <c r="A74" s="3512" t="s">
        <v>2446</v>
      </c>
      <c r="B74" s="3514"/>
      <c r="C74" s="3527"/>
      <c r="D74" s="3528"/>
      <c r="E74" s="3528"/>
      <c r="F74" s="3528"/>
      <c r="G74" s="3529"/>
      <c r="H74" s="3481"/>
      <c r="I74" s="3530"/>
    </row>
    <row r="75" spans="1:46">
      <c r="A75" s="3512" t="s">
        <v>2447</v>
      </c>
      <c r="B75" s="3514"/>
      <c r="C75" s="3527"/>
      <c r="D75" s="3528"/>
      <c r="E75" s="3528"/>
      <c r="F75" s="3528"/>
      <c r="G75" s="3529"/>
      <c r="H75" s="3481"/>
      <c r="I75" s="3530"/>
    </row>
    <row r="76" spans="1:46">
      <c r="A76" s="3519" t="s">
        <v>2448</v>
      </c>
      <c r="B76" s="3520"/>
      <c r="C76" s="866"/>
      <c r="D76" s="3531"/>
      <c r="E76" s="3531"/>
      <c r="F76" s="3531"/>
      <c r="G76" s="867"/>
      <c r="H76" s="3486"/>
      <c r="I76" s="3532"/>
    </row>
    <row r="77" spans="1:46" s="5" customFormat="1" ht="18" customHeight="1">
      <c r="A77" s="8640" t="s">
        <v>2449</v>
      </c>
      <c r="B77" s="8641"/>
      <c r="C77" s="8641"/>
      <c r="D77" s="8641"/>
      <c r="E77" s="8642"/>
      <c r="F77" s="3533"/>
      <c r="G77" s="3533"/>
      <c r="H77" s="3533"/>
      <c r="I77" s="3533"/>
    </row>
    <row r="78" spans="1:46" s="5" customFormat="1" ht="18" customHeight="1">
      <c r="A78" s="8633" t="s">
        <v>289</v>
      </c>
      <c r="B78" s="8635" t="s">
        <v>2450</v>
      </c>
      <c r="C78" s="8633" t="s">
        <v>77</v>
      </c>
      <c r="D78" s="8630" t="s">
        <v>29</v>
      </c>
      <c r="E78" s="8631"/>
      <c r="F78" s="8631"/>
      <c r="G78" s="8631"/>
      <c r="H78" s="8631"/>
      <c r="I78" s="8632"/>
    </row>
    <row r="79" spans="1:46" ht="24.75" customHeight="1">
      <c r="A79" s="8634"/>
      <c r="B79" s="8635"/>
      <c r="C79" s="8634"/>
      <c r="D79" s="3534" t="s">
        <v>2451</v>
      </c>
      <c r="E79" s="3535" t="s">
        <v>2452</v>
      </c>
      <c r="F79" s="3536" t="s">
        <v>480</v>
      </c>
      <c r="G79" s="3536" t="s">
        <v>331</v>
      </c>
      <c r="H79" s="3536" t="s">
        <v>94</v>
      </c>
      <c r="I79" s="3537" t="s">
        <v>44</v>
      </c>
    </row>
    <row r="80" spans="1:46">
      <c r="A80" s="8643" t="s">
        <v>2453</v>
      </c>
      <c r="B80" s="8644"/>
      <c r="C80" s="3538">
        <f>SUM(D80:I80)</f>
        <v>0</v>
      </c>
      <c r="D80" s="3539"/>
      <c r="E80" s="3540"/>
      <c r="F80" s="3540"/>
      <c r="G80" s="3540"/>
      <c r="H80" s="3540"/>
      <c r="I80" s="3541"/>
    </row>
    <row r="81" spans="1:58" ht="24.95" customHeight="1">
      <c r="A81" s="8638" t="s">
        <v>2454</v>
      </c>
      <c r="B81" s="3542" t="s">
        <v>2455</v>
      </c>
      <c r="C81" s="3543">
        <f>SUM(D81:I81)</f>
        <v>0</v>
      </c>
      <c r="D81" s="3449"/>
      <c r="E81" s="800"/>
      <c r="F81" s="800"/>
      <c r="G81" s="800"/>
      <c r="H81" s="800"/>
      <c r="I81" s="3450"/>
    </row>
    <row r="82" spans="1:58" ht="24.95" customHeight="1">
      <c r="A82" s="8639"/>
      <c r="B82" s="439" t="s">
        <v>2456</v>
      </c>
      <c r="C82" s="698">
        <f>SUM(D82:I82)</f>
        <v>0</v>
      </c>
      <c r="D82" s="660"/>
      <c r="E82" s="440"/>
      <c r="F82" s="440"/>
      <c r="G82" s="440"/>
      <c r="H82" s="440"/>
      <c r="I82" s="3544"/>
    </row>
    <row r="83" spans="1:58" ht="24.95" customHeight="1">
      <c r="A83" s="8638" t="s">
        <v>2457</v>
      </c>
      <c r="B83" s="3542" t="s">
        <v>2455</v>
      </c>
      <c r="C83" s="3543">
        <f>SUM(D83:I83)</f>
        <v>0</v>
      </c>
      <c r="D83" s="3545"/>
      <c r="E83" s="843"/>
      <c r="F83" s="843"/>
      <c r="G83" s="843"/>
      <c r="H83" s="843"/>
      <c r="I83" s="3546"/>
    </row>
    <row r="84" spans="1:58" ht="24.95" customHeight="1">
      <c r="A84" s="8639"/>
      <c r="B84" s="3547" t="s">
        <v>2456</v>
      </c>
      <c r="C84" s="3548">
        <f>SUM(D84:I84)</f>
        <v>0</v>
      </c>
      <c r="D84" s="3549"/>
      <c r="E84" s="3550"/>
      <c r="F84" s="3550"/>
      <c r="G84" s="3550"/>
      <c r="H84" s="3550"/>
      <c r="I84" s="1107"/>
    </row>
    <row r="85" spans="1:58" s="5" customFormat="1" ht="18" customHeight="1">
      <c r="A85" s="3487" t="s">
        <v>2458</v>
      </c>
      <c r="B85" s="3474"/>
      <c r="C85" s="3474"/>
      <c r="D85" s="3471"/>
      <c r="E85" s="3471"/>
      <c r="F85" s="3471"/>
      <c r="G85" s="3471"/>
      <c r="H85" s="3551"/>
      <c r="I85" s="3551"/>
    </row>
    <row r="86" spans="1:58" ht="15" customHeight="1">
      <c r="A86" s="8653" t="s">
        <v>1678</v>
      </c>
      <c r="B86" s="8656" t="s">
        <v>2459</v>
      </c>
      <c r="C86" s="8653"/>
      <c r="D86" s="8656" t="s">
        <v>2460</v>
      </c>
      <c r="E86" s="8653"/>
      <c r="F86" s="8647" t="s">
        <v>2461</v>
      </c>
      <c r="G86" s="8648"/>
      <c r="H86" s="8648"/>
      <c r="I86" s="8649"/>
      <c r="J86" s="8647" t="s">
        <v>2462</v>
      </c>
      <c r="K86" s="8648"/>
      <c r="L86" s="8648"/>
      <c r="M86" s="8649"/>
      <c r="N86" s="8647" t="s">
        <v>2463</v>
      </c>
      <c r="O86" s="8648"/>
      <c r="P86" s="8648"/>
      <c r="Q86" s="8649"/>
    </row>
    <row r="87" spans="1:58" ht="15" customHeight="1">
      <c r="A87" s="8654"/>
      <c r="B87" s="8657"/>
      <c r="C87" s="8655"/>
      <c r="D87" s="8657"/>
      <c r="E87" s="8655"/>
      <c r="F87" s="8647" t="s">
        <v>2464</v>
      </c>
      <c r="G87" s="8649"/>
      <c r="H87" s="8647" t="s">
        <v>2465</v>
      </c>
      <c r="I87" s="8649"/>
      <c r="J87" s="8647" t="s">
        <v>2464</v>
      </c>
      <c r="K87" s="8649"/>
      <c r="L87" s="8647" t="s">
        <v>2465</v>
      </c>
      <c r="M87" s="8649"/>
      <c r="N87" s="8647" t="s">
        <v>2464</v>
      </c>
      <c r="O87" s="8649"/>
      <c r="P87" s="8647" t="s">
        <v>2465</v>
      </c>
      <c r="Q87" s="8649"/>
    </row>
    <row r="88" spans="1:58" ht="27.75" customHeight="1">
      <c r="A88" s="8655"/>
      <c r="B88" s="3443" t="s">
        <v>2398</v>
      </c>
      <c r="C88" s="3441" t="s">
        <v>2466</v>
      </c>
      <c r="D88" s="3443" t="s">
        <v>2398</v>
      </c>
      <c r="E88" s="3441" t="s">
        <v>2466</v>
      </c>
      <c r="F88" s="3443" t="s">
        <v>2398</v>
      </c>
      <c r="G88" s="3441" t="s">
        <v>2466</v>
      </c>
      <c r="H88" s="3443" t="s">
        <v>2398</v>
      </c>
      <c r="I88" s="3552" t="s">
        <v>2466</v>
      </c>
      <c r="J88" s="3443" t="s">
        <v>2398</v>
      </c>
      <c r="K88" s="3441" t="s">
        <v>2466</v>
      </c>
      <c r="L88" s="3443" t="s">
        <v>2398</v>
      </c>
      <c r="M88" s="3552" t="s">
        <v>2466</v>
      </c>
      <c r="N88" s="3443" t="s">
        <v>2398</v>
      </c>
      <c r="O88" s="3441" t="s">
        <v>2466</v>
      </c>
      <c r="P88" s="3443" t="s">
        <v>2398</v>
      </c>
      <c r="Q88" s="3552" t="s">
        <v>2466</v>
      </c>
    </row>
    <row r="89" spans="1:58">
      <c r="A89" s="3553" t="s">
        <v>1310</v>
      </c>
      <c r="B89" s="3449"/>
      <c r="C89" s="3450"/>
      <c r="D89" s="3449"/>
      <c r="E89" s="3450"/>
      <c r="F89" s="3554"/>
      <c r="G89" s="3481"/>
      <c r="H89" s="3554"/>
      <c r="I89" s="3481"/>
      <c r="J89" s="3554"/>
      <c r="K89" s="3481"/>
      <c r="L89" s="3554"/>
      <c r="M89" s="3481"/>
      <c r="N89" s="3554"/>
      <c r="O89" s="3481"/>
      <c r="P89" s="3554"/>
      <c r="Q89" s="3481"/>
      <c r="R89" t="str">
        <f t="shared" ref="R89:R101" si="8">AW89&amp;AX89&amp;AY89</f>
        <v/>
      </c>
      <c r="AW89" s="914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>
      <c r="A90" s="3555" t="s">
        <v>1264</v>
      </c>
      <c r="B90" s="3556"/>
      <c r="C90" s="3557"/>
      <c r="D90" s="3556"/>
      <c r="E90" s="3557"/>
      <c r="F90" s="3558"/>
      <c r="G90" s="3559"/>
      <c r="H90" s="3558"/>
      <c r="I90" s="3559"/>
      <c r="J90" s="3558"/>
      <c r="K90" s="3559"/>
      <c r="L90" s="3558"/>
      <c r="M90" s="3559"/>
      <c r="N90" s="3558"/>
      <c r="O90" s="3559"/>
      <c r="P90" s="3558"/>
      <c r="Q90" s="3559"/>
      <c r="R90" t="str">
        <f t="shared" si="8"/>
        <v/>
      </c>
      <c r="AW90" s="914" t="str">
        <f t="shared" si="9"/>
        <v/>
      </c>
      <c r="BF90" s="221">
        <f t="shared" si="10"/>
        <v>0</v>
      </c>
    </row>
    <row r="91" spans="1:58">
      <c r="A91" s="3555" t="s">
        <v>2467</v>
      </c>
      <c r="B91" s="3556"/>
      <c r="C91" s="3557"/>
      <c r="D91" s="3556"/>
      <c r="E91" s="3557"/>
      <c r="F91" s="3558"/>
      <c r="G91" s="3559"/>
      <c r="H91" s="3558"/>
      <c r="I91" s="3559"/>
      <c r="J91" s="3558"/>
      <c r="K91" s="3559"/>
      <c r="L91" s="3558"/>
      <c r="M91" s="3559"/>
      <c r="N91" s="3558"/>
      <c r="O91" s="3559"/>
      <c r="P91" s="3558"/>
      <c r="Q91" s="3559"/>
      <c r="R91" t="str">
        <f t="shared" si="8"/>
        <v/>
      </c>
      <c r="AW91" s="914" t="str">
        <f t="shared" si="9"/>
        <v/>
      </c>
      <c r="BF91" s="221">
        <f t="shared" si="10"/>
        <v>0</v>
      </c>
    </row>
    <row r="92" spans="1:58">
      <c r="A92" s="3555" t="s">
        <v>1261</v>
      </c>
      <c r="B92" s="3556"/>
      <c r="C92" s="3557"/>
      <c r="D92" s="3556"/>
      <c r="E92" s="3557"/>
      <c r="F92" s="3558"/>
      <c r="G92" s="3559"/>
      <c r="H92" s="3558"/>
      <c r="I92" s="3559"/>
      <c r="J92" s="3558"/>
      <c r="K92" s="3559"/>
      <c r="L92" s="3558"/>
      <c r="M92" s="3559"/>
      <c r="N92" s="3558"/>
      <c r="O92" s="3559"/>
      <c r="P92" s="3558"/>
      <c r="Q92" s="3559"/>
      <c r="R92" t="str">
        <f t="shared" si="8"/>
        <v/>
      </c>
      <c r="AW92" s="914" t="str">
        <f t="shared" si="9"/>
        <v/>
      </c>
      <c r="BF92" s="221">
        <f t="shared" si="10"/>
        <v>0</v>
      </c>
    </row>
    <row r="93" spans="1:58">
      <c r="A93" s="3555" t="s">
        <v>2468</v>
      </c>
      <c r="B93" s="3556"/>
      <c r="C93" s="3557"/>
      <c r="D93" s="3556"/>
      <c r="E93" s="3557"/>
      <c r="F93" s="3558"/>
      <c r="G93" s="3559"/>
      <c r="H93" s="3558"/>
      <c r="I93" s="3559"/>
      <c r="J93" s="3558"/>
      <c r="K93" s="3559"/>
      <c r="L93" s="3558"/>
      <c r="M93" s="3559"/>
      <c r="N93" s="3558"/>
      <c r="O93" s="3559"/>
      <c r="P93" s="3558"/>
      <c r="Q93" s="3559"/>
      <c r="R93" t="str">
        <f t="shared" si="8"/>
        <v/>
      </c>
      <c r="AW93" s="914" t="str">
        <f t="shared" si="9"/>
        <v/>
      </c>
      <c r="BF93" s="221">
        <f t="shared" si="10"/>
        <v>0</v>
      </c>
    </row>
    <row r="94" spans="1:58">
      <c r="A94" s="3555" t="s">
        <v>1263</v>
      </c>
      <c r="B94" s="3556"/>
      <c r="C94" s="3557"/>
      <c r="D94" s="3556"/>
      <c r="E94" s="3557"/>
      <c r="F94" s="3558"/>
      <c r="G94" s="3559"/>
      <c r="H94" s="3558"/>
      <c r="I94" s="3559"/>
      <c r="J94" s="3558"/>
      <c r="K94" s="3559"/>
      <c r="L94" s="3558"/>
      <c r="M94" s="3559"/>
      <c r="N94" s="3558"/>
      <c r="O94" s="3559"/>
      <c r="P94" s="3558"/>
      <c r="Q94" s="3559"/>
      <c r="R94" t="str">
        <f t="shared" si="8"/>
        <v/>
      </c>
      <c r="AW94" s="914" t="str">
        <f t="shared" si="9"/>
        <v/>
      </c>
      <c r="BF94" s="221">
        <f t="shared" si="10"/>
        <v>0</v>
      </c>
    </row>
    <row r="95" spans="1:58">
      <c r="A95" s="3555" t="s">
        <v>1270</v>
      </c>
      <c r="B95" s="3556"/>
      <c r="C95" s="3557"/>
      <c r="D95" s="3556"/>
      <c r="E95" s="3557"/>
      <c r="F95" s="3558"/>
      <c r="G95" s="3559"/>
      <c r="H95" s="3558"/>
      <c r="I95" s="3559"/>
      <c r="J95" s="3558"/>
      <c r="K95" s="3559"/>
      <c r="L95" s="3558"/>
      <c r="M95" s="3559"/>
      <c r="N95" s="3558"/>
      <c r="O95" s="3559"/>
      <c r="P95" s="3558"/>
      <c r="Q95" s="3559"/>
      <c r="R95" t="str">
        <f t="shared" si="8"/>
        <v/>
      </c>
      <c r="AW95" s="914" t="str">
        <f t="shared" si="9"/>
        <v/>
      </c>
      <c r="BF95" s="221">
        <f t="shared" si="10"/>
        <v>0</v>
      </c>
    </row>
    <row r="96" spans="1:58">
      <c r="A96" s="3555" t="s">
        <v>1269</v>
      </c>
      <c r="B96" s="3556"/>
      <c r="C96" s="3557"/>
      <c r="D96" s="3556"/>
      <c r="E96" s="3557"/>
      <c r="F96" s="3558"/>
      <c r="G96" s="3559"/>
      <c r="H96" s="3558"/>
      <c r="I96" s="3559"/>
      <c r="J96" s="3558"/>
      <c r="K96" s="3559"/>
      <c r="L96" s="3558"/>
      <c r="M96" s="3559"/>
      <c r="N96" s="3558"/>
      <c r="O96" s="3559"/>
      <c r="P96" s="3558"/>
      <c r="Q96" s="3559"/>
      <c r="R96" t="str">
        <f t="shared" si="8"/>
        <v/>
      </c>
      <c r="AW96" s="914" t="str">
        <f t="shared" si="9"/>
        <v/>
      </c>
      <c r="BF96" s="221">
        <f t="shared" si="10"/>
        <v>0</v>
      </c>
    </row>
    <row r="97" spans="1:58">
      <c r="A97" s="3555" t="s">
        <v>2469</v>
      </c>
      <c r="B97" s="3556"/>
      <c r="C97" s="3557"/>
      <c r="D97" s="3556"/>
      <c r="E97" s="3557"/>
      <c r="F97" s="3558"/>
      <c r="G97" s="3559"/>
      <c r="H97" s="3558"/>
      <c r="I97" s="3559"/>
      <c r="J97" s="3558"/>
      <c r="K97" s="3559"/>
      <c r="L97" s="3558"/>
      <c r="M97" s="3559"/>
      <c r="N97" s="3558"/>
      <c r="O97" s="3559"/>
      <c r="P97" s="3558"/>
      <c r="Q97" s="3559"/>
      <c r="R97" t="str">
        <f t="shared" si="8"/>
        <v/>
      </c>
      <c r="AW97" s="914" t="str">
        <f t="shared" si="9"/>
        <v/>
      </c>
      <c r="BF97" s="221">
        <f t="shared" si="10"/>
        <v>0</v>
      </c>
    </row>
    <row r="98" spans="1:58">
      <c r="A98" s="3555" t="s">
        <v>2470</v>
      </c>
      <c r="B98" s="3556"/>
      <c r="C98" s="3557"/>
      <c r="D98" s="3556"/>
      <c r="E98" s="3557"/>
      <c r="F98" s="3558"/>
      <c r="G98" s="3559"/>
      <c r="H98" s="3558"/>
      <c r="I98" s="3559"/>
      <c r="J98" s="3558"/>
      <c r="K98" s="3559"/>
      <c r="L98" s="3558"/>
      <c r="M98" s="3559"/>
      <c r="N98" s="3558"/>
      <c r="O98" s="3559"/>
      <c r="P98" s="3558"/>
      <c r="Q98" s="3559"/>
      <c r="R98" t="str">
        <f t="shared" si="8"/>
        <v/>
      </c>
      <c r="AW98" s="914" t="str">
        <f t="shared" si="9"/>
        <v/>
      </c>
      <c r="BF98" s="221">
        <f t="shared" si="10"/>
        <v>0</v>
      </c>
    </row>
    <row r="99" spans="1:58">
      <c r="A99" s="3555" t="s">
        <v>1272</v>
      </c>
      <c r="B99" s="3556"/>
      <c r="C99" s="3557"/>
      <c r="D99" s="3556"/>
      <c r="E99" s="3557"/>
      <c r="F99" s="3558"/>
      <c r="G99" s="3559"/>
      <c r="H99" s="3558"/>
      <c r="I99" s="3559"/>
      <c r="J99" s="3558"/>
      <c r="K99" s="3559"/>
      <c r="L99" s="3558"/>
      <c r="M99" s="3559"/>
      <c r="N99" s="3558"/>
      <c r="O99" s="3559"/>
      <c r="P99" s="3558"/>
      <c r="Q99" s="3559"/>
      <c r="R99" t="str">
        <f t="shared" si="8"/>
        <v/>
      </c>
      <c r="AW99" s="914" t="str">
        <f t="shared" si="9"/>
        <v/>
      </c>
      <c r="BF99" s="221">
        <f t="shared" si="10"/>
        <v>0</v>
      </c>
    </row>
    <row r="100" spans="1:58">
      <c r="A100" s="3555" t="s">
        <v>2471</v>
      </c>
      <c r="B100" s="3556"/>
      <c r="C100" s="3557"/>
      <c r="D100" s="3556"/>
      <c r="E100" s="3557"/>
      <c r="F100" s="3558"/>
      <c r="G100" s="3559"/>
      <c r="H100" s="3558"/>
      <c r="I100" s="3559"/>
      <c r="J100" s="3558"/>
      <c r="K100" s="3559"/>
      <c r="L100" s="3558"/>
      <c r="M100" s="3559"/>
      <c r="N100" s="3558"/>
      <c r="O100" s="3559"/>
      <c r="P100" s="3558"/>
      <c r="Q100" s="3559"/>
      <c r="R100" t="str">
        <f t="shared" si="8"/>
        <v/>
      </c>
      <c r="AW100" s="914" t="str">
        <f t="shared" si="9"/>
        <v/>
      </c>
      <c r="BF100" s="221">
        <f t="shared" si="10"/>
        <v>0</v>
      </c>
    </row>
    <row r="101" spans="1:58">
      <c r="A101" s="3555" t="s">
        <v>2472</v>
      </c>
      <c r="B101" s="3556"/>
      <c r="C101" s="3557"/>
      <c r="D101" s="3556"/>
      <c r="E101" s="3557"/>
      <c r="F101" s="3558"/>
      <c r="G101" s="3559"/>
      <c r="H101" s="3558"/>
      <c r="I101" s="3559"/>
      <c r="J101" s="3558"/>
      <c r="K101" s="3559"/>
      <c r="L101" s="3558"/>
      <c r="M101" s="3559"/>
      <c r="N101" s="3558"/>
      <c r="O101" s="3559"/>
      <c r="P101" s="3558"/>
      <c r="Q101" s="3559"/>
      <c r="R101" t="str">
        <f t="shared" si="8"/>
        <v/>
      </c>
      <c r="AW101" s="914" t="str">
        <f t="shared" si="9"/>
        <v/>
      </c>
      <c r="BF101" s="221">
        <f t="shared" si="10"/>
        <v>0</v>
      </c>
    </row>
    <row r="102" spans="1:58">
      <c r="A102" s="3560" t="s">
        <v>77</v>
      </c>
      <c r="B102" s="3561">
        <f t="shared" ref="B102:I102" si="11">SUM(B89:B101)</f>
        <v>0</v>
      </c>
      <c r="C102" s="3562">
        <f t="shared" si="11"/>
        <v>0</v>
      </c>
      <c r="D102" s="3561">
        <f t="shared" si="11"/>
        <v>0</v>
      </c>
      <c r="E102" s="3562">
        <f t="shared" si="11"/>
        <v>0</v>
      </c>
      <c r="F102" s="3561">
        <f t="shared" si="11"/>
        <v>0</v>
      </c>
      <c r="G102" s="3562">
        <f t="shared" si="11"/>
        <v>0</v>
      </c>
      <c r="H102" s="3561">
        <f t="shared" si="11"/>
        <v>0</v>
      </c>
      <c r="I102" s="3563">
        <f t="shared" si="11"/>
        <v>0</v>
      </c>
      <c r="J102" s="3561">
        <f>SUM(J89:J101)</f>
        <v>0</v>
      </c>
      <c r="K102" s="3562">
        <f t="shared" ref="K102:M102" si="12">SUM(K89:K101)</f>
        <v>0</v>
      </c>
      <c r="L102" s="3561">
        <f t="shared" si="12"/>
        <v>0</v>
      </c>
      <c r="M102" s="3563">
        <f t="shared" si="12"/>
        <v>0</v>
      </c>
      <c r="N102" s="3561">
        <f>SUM(N89:N101)</f>
        <v>0</v>
      </c>
      <c r="O102" s="3562">
        <f t="shared" ref="O102:Q102" si="13">SUM(O89:O101)</f>
        <v>0</v>
      </c>
      <c r="P102" s="3561">
        <f t="shared" si="13"/>
        <v>0</v>
      </c>
      <c r="Q102" s="3563">
        <f t="shared" si="13"/>
        <v>0</v>
      </c>
    </row>
    <row r="103" spans="1:58" s="5" customFormat="1" ht="18" customHeight="1">
      <c r="A103" s="8650" t="s">
        <v>2473</v>
      </c>
      <c r="B103" s="8650"/>
      <c r="C103" s="8650"/>
      <c r="D103" s="8650"/>
      <c r="E103" s="8650"/>
      <c r="F103" s="8650"/>
      <c r="G103" s="8650"/>
    </row>
    <row r="104" spans="1:58">
      <c r="A104" s="8651" t="s">
        <v>2474</v>
      </c>
      <c r="B104" s="8647" t="s">
        <v>2475</v>
      </c>
      <c r="C104" s="8648"/>
      <c r="D104" s="8648"/>
      <c r="E104" s="8648"/>
      <c r="F104" s="8648"/>
      <c r="G104" s="8649"/>
    </row>
    <row r="105" spans="1:58">
      <c r="A105" s="8652"/>
      <c r="B105" s="3489" t="s">
        <v>1574</v>
      </c>
      <c r="C105" s="3443" t="s">
        <v>2398</v>
      </c>
      <c r="D105" s="3442" t="s">
        <v>2466</v>
      </c>
      <c r="E105" s="3490" t="s">
        <v>2374</v>
      </c>
      <c r="F105" s="3552" t="s">
        <v>2375</v>
      </c>
      <c r="G105" s="3552" t="s">
        <v>603</v>
      </c>
    </row>
    <row r="106" spans="1:58">
      <c r="A106" s="3553" t="s">
        <v>2476</v>
      </c>
      <c r="B106" s="3429">
        <f t="shared" ref="B106:B113" si="14">SUM(C106+D106)</f>
        <v>0</v>
      </c>
      <c r="C106" s="3554"/>
      <c r="D106" s="3564"/>
      <c r="E106" s="3565"/>
      <c r="F106" s="762"/>
      <c r="G106" s="762"/>
      <c r="H106" t="str">
        <f t="shared" ref="H106:H114" si="15">AW106</f>
        <v/>
      </c>
      <c r="AW106" s="914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>
      <c r="A107" s="3566" t="s">
        <v>2477</v>
      </c>
      <c r="B107" s="3432">
        <f t="shared" si="14"/>
        <v>0</v>
      </c>
      <c r="C107" s="3558"/>
      <c r="D107" s="3567"/>
      <c r="E107" s="3568"/>
      <c r="F107" s="3434"/>
      <c r="G107" s="3434"/>
      <c r="H107" t="str">
        <f t="shared" si="15"/>
        <v/>
      </c>
      <c r="AW107" s="914" t="str">
        <f t="shared" si="16"/>
        <v/>
      </c>
      <c r="BF107" s="252">
        <f t="shared" si="17"/>
        <v>0</v>
      </c>
    </row>
    <row r="108" spans="1:58">
      <c r="A108" s="3555" t="s">
        <v>2478</v>
      </c>
      <c r="B108" s="3432">
        <f t="shared" si="14"/>
        <v>0</v>
      </c>
      <c r="C108" s="3558"/>
      <c r="D108" s="3567"/>
      <c r="E108" s="3568"/>
      <c r="F108" s="3434"/>
      <c r="G108" s="3434"/>
      <c r="H108" t="str">
        <f t="shared" si="15"/>
        <v/>
      </c>
      <c r="AW108" s="914" t="str">
        <f t="shared" si="16"/>
        <v/>
      </c>
      <c r="BF108" s="252">
        <f t="shared" si="17"/>
        <v>0</v>
      </c>
    </row>
    <row r="109" spans="1:58">
      <c r="A109" s="3555" t="s">
        <v>2479</v>
      </c>
      <c r="B109" s="3432">
        <f t="shared" si="14"/>
        <v>0</v>
      </c>
      <c r="C109" s="3558"/>
      <c r="D109" s="3567"/>
      <c r="E109" s="3568"/>
      <c r="F109" s="3434"/>
      <c r="G109" s="3434"/>
      <c r="H109" t="str">
        <f t="shared" si="15"/>
        <v/>
      </c>
      <c r="AW109" s="914" t="str">
        <f t="shared" si="16"/>
        <v/>
      </c>
      <c r="BF109" s="252">
        <f t="shared" si="17"/>
        <v>0</v>
      </c>
    </row>
    <row r="110" spans="1:58">
      <c r="A110" s="3555" t="s">
        <v>2480</v>
      </c>
      <c r="B110" s="3432">
        <f t="shared" si="14"/>
        <v>0</v>
      </c>
      <c r="C110" s="3558"/>
      <c r="D110" s="3567"/>
      <c r="E110" s="3568"/>
      <c r="F110" s="3434"/>
      <c r="G110" s="3434"/>
      <c r="H110" t="str">
        <f t="shared" si="15"/>
        <v/>
      </c>
      <c r="AW110" s="914" t="str">
        <f t="shared" si="16"/>
        <v/>
      </c>
      <c r="BF110" s="252">
        <f t="shared" si="17"/>
        <v>0</v>
      </c>
    </row>
    <row r="111" spans="1:58">
      <c r="A111" s="3555" t="s">
        <v>2481</v>
      </c>
      <c r="B111" s="3432">
        <f t="shared" si="14"/>
        <v>0</v>
      </c>
      <c r="C111" s="3558"/>
      <c r="D111" s="3567"/>
      <c r="E111" s="3568"/>
      <c r="F111" s="3434"/>
      <c r="G111" s="3434"/>
      <c r="H111" t="str">
        <f t="shared" si="15"/>
        <v/>
      </c>
      <c r="AW111" s="914" t="str">
        <f t="shared" si="16"/>
        <v/>
      </c>
      <c r="BF111" s="252">
        <f t="shared" si="17"/>
        <v>0</v>
      </c>
    </row>
    <row r="112" spans="1:58">
      <c r="A112" s="3566" t="s">
        <v>2482</v>
      </c>
      <c r="B112" s="3432">
        <f t="shared" si="14"/>
        <v>0</v>
      </c>
      <c r="C112" s="3558"/>
      <c r="D112" s="3567"/>
      <c r="E112" s="3568"/>
      <c r="F112" s="3434"/>
      <c r="G112" s="3434"/>
      <c r="H112" t="str">
        <f t="shared" si="15"/>
        <v/>
      </c>
      <c r="AW112" s="914" t="str">
        <f t="shared" si="16"/>
        <v/>
      </c>
      <c r="BF112" s="252">
        <f t="shared" si="17"/>
        <v>0</v>
      </c>
    </row>
    <row r="113" spans="1:61">
      <c r="A113" s="3569" t="s">
        <v>2483</v>
      </c>
      <c r="B113" s="3464">
        <f t="shared" si="14"/>
        <v>0</v>
      </c>
      <c r="C113" s="3558"/>
      <c r="D113" s="3567"/>
      <c r="E113" s="3568"/>
      <c r="F113" s="3570"/>
      <c r="G113" s="3570"/>
      <c r="H113" t="str">
        <f t="shared" si="15"/>
        <v/>
      </c>
      <c r="AW113" s="914" t="str">
        <f t="shared" si="16"/>
        <v/>
      </c>
      <c r="BF113" s="252">
        <f t="shared" si="17"/>
        <v>0</v>
      </c>
    </row>
    <row r="114" spans="1:61">
      <c r="A114" s="3571" t="s">
        <v>77</v>
      </c>
      <c r="B114" s="3467">
        <f t="shared" ref="B114:G114" si="18">SUM(B106:B113)</f>
        <v>0</v>
      </c>
      <c r="C114" s="3572">
        <f t="shared" si="18"/>
        <v>0</v>
      </c>
      <c r="D114" s="3573">
        <f t="shared" si="18"/>
        <v>0</v>
      </c>
      <c r="E114" s="3574">
        <f t="shared" si="18"/>
        <v>0</v>
      </c>
      <c r="F114" s="3575">
        <f t="shared" si="18"/>
        <v>0</v>
      </c>
      <c r="G114" s="3575">
        <f t="shared" si="18"/>
        <v>0</v>
      </c>
      <c r="H114" s="441" t="str">
        <f t="shared" si="15"/>
        <v/>
      </c>
      <c r="AW114" s="914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>
      <c r="A115" s="11" t="s">
        <v>2484</v>
      </c>
      <c r="E115" s="2442"/>
      <c r="F115" s="3"/>
      <c r="G115" s="3"/>
    </row>
    <row r="116" spans="1:61">
      <c r="A116" s="8391" t="s">
        <v>2397</v>
      </c>
      <c r="B116" s="8391" t="s">
        <v>28</v>
      </c>
      <c r="C116" s="8658" t="s">
        <v>29</v>
      </c>
      <c r="D116" s="8659"/>
      <c r="E116" s="8660"/>
      <c r="F116" s="8645" t="s">
        <v>462</v>
      </c>
      <c r="G116" s="8646"/>
    </row>
    <row r="117" spans="1:61" ht="21">
      <c r="A117" s="7241"/>
      <c r="B117" s="7241"/>
      <c r="C117" s="3580" t="s">
        <v>2485</v>
      </c>
      <c r="D117" s="3581" t="s">
        <v>2486</v>
      </c>
      <c r="E117" s="3582" t="s">
        <v>2487</v>
      </c>
      <c r="F117" s="3583" t="s">
        <v>467</v>
      </c>
      <c r="G117" s="3584" t="s">
        <v>468</v>
      </c>
    </row>
    <row r="118" spans="1:61">
      <c r="A118" s="3585" t="s">
        <v>763</v>
      </c>
      <c r="B118" s="3586">
        <f>SUM(C118:E118)</f>
        <v>0</v>
      </c>
      <c r="C118" s="3493"/>
      <c r="D118" s="827"/>
      <c r="E118" s="3509"/>
      <c r="F118" s="3254"/>
      <c r="G118" s="3587"/>
      <c r="H118" t="str">
        <f>AW118</f>
        <v/>
      </c>
      <c r="AW118" s="914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>
      <c r="A119" s="3588" t="s">
        <v>528</v>
      </c>
      <c r="B119" s="3589">
        <f>SUM(C119:E119)</f>
        <v>0</v>
      </c>
      <c r="C119" s="3501"/>
      <c r="D119" s="3590"/>
      <c r="E119" s="1218"/>
      <c r="F119" s="3591"/>
      <c r="G119" s="3592"/>
      <c r="H119" t="str">
        <f>AX119</f>
        <v/>
      </c>
      <c r="AX119" s="914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>
      <c r="A120" s="442" t="s">
        <v>2488</v>
      </c>
    </row>
    <row r="121" spans="1:61" ht="52.5">
      <c r="A121" s="3425" t="s">
        <v>1678</v>
      </c>
      <c r="B121" s="3593" t="s">
        <v>2361</v>
      </c>
      <c r="C121" s="3594" t="s">
        <v>2489</v>
      </c>
      <c r="D121" s="3595" t="s">
        <v>2490</v>
      </c>
      <c r="E121" s="3596" t="s">
        <v>2491</v>
      </c>
      <c r="F121" s="3594" t="s">
        <v>2492</v>
      </c>
      <c r="G121" s="3595" t="s">
        <v>2493</v>
      </c>
      <c r="H121" s="3596" t="s">
        <v>2494</v>
      </c>
      <c r="I121" s="443"/>
    </row>
    <row r="122" spans="1:61">
      <c r="A122" s="3447" t="s">
        <v>77</v>
      </c>
      <c r="B122" s="3597">
        <f>SUM(B123:B124)</f>
        <v>0</v>
      </c>
      <c r="C122" s="3598">
        <f t="shared" ref="C122:H122" si="19">SUM(C123:C124)</f>
        <v>0</v>
      </c>
      <c r="D122" s="3599">
        <f t="shared" si="19"/>
        <v>0</v>
      </c>
      <c r="E122" s="3600">
        <f t="shared" si="19"/>
        <v>0</v>
      </c>
      <c r="F122" s="3598">
        <f t="shared" si="19"/>
        <v>0</v>
      </c>
      <c r="G122" s="3599">
        <f>SUM(G123:G124)</f>
        <v>0</v>
      </c>
      <c r="H122" s="3600">
        <f t="shared" si="19"/>
        <v>0</v>
      </c>
      <c r="I122" s="234"/>
    </row>
    <row r="123" spans="1:61">
      <c r="A123" s="3601" t="s">
        <v>2495</v>
      </c>
      <c r="B123" s="3602"/>
      <c r="C123" s="3603"/>
      <c r="D123" s="844"/>
      <c r="E123" s="3604"/>
      <c r="F123" s="3603"/>
      <c r="G123" s="844"/>
      <c r="H123" s="3604"/>
      <c r="I123" s="625" t="str">
        <f>AW123&amp;AX123&amp;AY123&amp;AZ123</f>
        <v/>
      </c>
      <c r="AW123" s="914" t="str">
        <f>IF(AND(B123&gt;0,C123=""),"* No olvide digitar la variable Horas mensuales de quirófano programado en horario hábil. Digite cero si no tiene horas programadas.","")</f>
        <v/>
      </c>
      <c r="AX123" s="914" t="str">
        <f>IF(AND(B123&gt;0,D123=""),"* No olvide digitar la variable "&amp;D$121&amp;". Digite cero si no tiene horas programadas.","")</f>
        <v/>
      </c>
      <c r="AY123" s="914" t="str">
        <f>IF(AND(B123&gt;0,E123=""),"* No olvide digitar la variable "&amp;E$121&amp;". Digite cero si no tiene horas programadas.","")</f>
        <v/>
      </c>
      <c r="AZ123" s="914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>
      <c r="A124" s="3605" t="s">
        <v>2496</v>
      </c>
      <c r="B124" s="3606"/>
      <c r="C124" s="3607"/>
      <c r="D124" s="3608"/>
      <c r="E124" s="3609"/>
      <c r="F124" s="3607"/>
      <c r="G124" s="3608"/>
      <c r="H124" s="3610"/>
      <c r="I124" s="625" t="str">
        <f>AW124&amp;AX124&amp;AY124&amp;AZ124</f>
        <v/>
      </c>
      <c r="AW124" s="914" t="str">
        <f>IF(AND(B124&gt;0,C124=""),"* No olvide digitar la variable Horas mensuales de quirófano programado en horario hábil. Digite cero si no tiene horas programadas.","")</f>
        <v/>
      </c>
      <c r="AX124" s="914" t="str">
        <f>IF(AND(C124&gt;0,D124=""),"* No olvide digitar la variable Horas mensuales de quirófano programado en horario hábil. Digite cero si no tiene horas programadas.","")</f>
        <v/>
      </c>
      <c r="AY124" s="914" t="str">
        <f>IF(AND(B124&gt;0,E124=""),"* No olvide digitar la variable "&amp;E$121&amp;". Digite cero si no tiene horas programadas.","")</f>
        <v/>
      </c>
      <c r="AZ124" s="914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>
      <c r="A125" s="915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>
      <c r="A126" s="3611" t="s">
        <v>1678</v>
      </c>
      <c r="B126" s="3612" t="s">
        <v>2498</v>
      </c>
      <c r="C126" s="3613" t="s">
        <v>2499</v>
      </c>
      <c r="D126" s="3612" t="s">
        <v>2500</v>
      </c>
      <c r="E126" s="3613" t="s">
        <v>2501</v>
      </c>
      <c r="F126" s="3612" t="s">
        <v>2502</v>
      </c>
      <c r="G126" s="3613" t="s">
        <v>2503</v>
      </c>
      <c r="H126" s="3612" t="s">
        <v>2504</v>
      </c>
      <c r="I126" s="3614" t="s">
        <v>2505</v>
      </c>
    </row>
    <row r="127" spans="1:61">
      <c r="A127" s="3553" t="s">
        <v>1310</v>
      </c>
      <c r="B127" s="3449"/>
      <c r="C127" s="3450"/>
      <c r="D127" s="3554"/>
      <c r="E127" s="3481"/>
      <c r="F127" s="3554"/>
      <c r="G127" s="3481"/>
      <c r="H127" s="3554"/>
      <c r="I127" s="3481"/>
      <c r="J127" t="str">
        <f t="shared" ref="J127:J138" si="20">AW127&amp;AX127&amp;AY127</f>
        <v/>
      </c>
      <c r="AW127" s="914" t="str">
        <f t="shared" ref="AW127:AW138" si="21">IF(AND(ISBLANK(B127),B127+C127&gt;0), "*No olvide digitar datos en la variable " &amp; B$126 &amp; ".Digite cero si no tiene.", "")</f>
        <v/>
      </c>
      <c r="AX127" s="914" t="str">
        <f t="shared" ref="AX127:AX138" si="22">IF(AND(ISBLANK(C127),B127+C127&gt;0), "*No olvide digitar datos en la variable " &amp; C$126 &amp; ". Digite cero si no tiene.", "")</f>
        <v/>
      </c>
      <c r="AY127" s="914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>
      <c r="A128" s="3555" t="s">
        <v>2467</v>
      </c>
      <c r="B128" s="3556"/>
      <c r="C128" s="3557"/>
      <c r="D128" s="3558"/>
      <c r="E128" s="3559"/>
      <c r="F128" s="3558"/>
      <c r="G128" s="3559"/>
      <c r="H128" s="3558"/>
      <c r="I128" s="3615"/>
      <c r="J128" t="str">
        <f t="shared" si="20"/>
        <v/>
      </c>
      <c r="AW128" s="914" t="str">
        <f t="shared" si="21"/>
        <v/>
      </c>
      <c r="AX128" s="914" t="str">
        <f t="shared" si="22"/>
        <v/>
      </c>
      <c r="AY128" s="914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>
      <c r="A129" s="3555" t="s">
        <v>1261</v>
      </c>
      <c r="B129" s="3556"/>
      <c r="C129" s="3557"/>
      <c r="D129" s="3558"/>
      <c r="E129" s="3559"/>
      <c r="F129" s="3558"/>
      <c r="G129" s="3559"/>
      <c r="H129" s="3558"/>
      <c r="I129" s="3481"/>
      <c r="J129" t="str">
        <f t="shared" si="20"/>
        <v/>
      </c>
      <c r="AW129" s="914" t="str">
        <f t="shared" si="21"/>
        <v/>
      </c>
      <c r="AX129" s="914" t="str">
        <f t="shared" si="22"/>
        <v/>
      </c>
      <c r="AY129" s="914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>
      <c r="A130" s="3555" t="s">
        <v>1243</v>
      </c>
      <c r="B130" s="3556"/>
      <c r="C130" s="3557"/>
      <c r="D130" s="3558"/>
      <c r="E130" s="3559"/>
      <c r="F130" s="3558"/>
      <c r="G130" s="3559"/>
      <c r="H130" s="3558"/>
      <c r="I130" s="3481"/>
      <c r="J130" t="str">
        <f t="shared" si="20"/>
        <v/>
      </c>
      <c r="AW130" s="914" t="str">
        <f t="shared" si="21"/>
        <v/>
      </c>
      <c r="AX130" s="914" t="str">
        <f t="shared" si="22"/>
        <v/>
      </c>
      <c r="AY130" s="914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>
      <c r="A131" s="3555" t="s">
        <v>2468</v>
      </c>
      <c r="B131" s="3556"/>
      <c r="C131" s="3557"/>
      <c r="D131" s="3558"/>
      <c r="E131" s="3559"/>
      <c r="F131" s="3558"/>
      <c r="G131" s="3559"/>
      <c r="H131" s="3558"/>
      <c r="I131" s="3481"/>
      <c r="J131" t="str">
        <f t="shared" si="20"/>
        <v/>
      </c>
      <c r="AW131" s="914" t="str">
        <f t="shared" si="21"/>
        <v/>
      </c>
      <c r="AX131" s="914" t="str">
        <f t="shared" si="22"/>
        <v/>
      </c>
      <c r="AY131" s="914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>
      <c r="A132" s="3555" t="s">
        <v>1270</v>
      </c>
      <c r="B132" s="3556"/>
      <c r="C132" s="3557"/>
      <c r="D132" s="3558"/>
      <c r="E132" s="3559"/>
      <c r="F132" s="3558"/>
      <c r="G132" s="3559"/>
      <c r="H132" s="3558"/>
      <c r="I132" s="3481"/>
      <c r="J132" t="str">
        <f t="shared" si="20"/>
        <v/>
      </c>
      <c r="AW132" s="914" t="str">
        <f t="shared" si="21"/>
        <v/>
      </c>
      <c r="AX132" s="914" t="str">
        <f t="shared" si="22"/>
        <v/>
      </c>
      <c r="AY132" s="914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>
      <c r="A133" s="3555" t="s">
        <v>1269</v>
      </c>
      <c r="B133" s="3556"/>
      <c r="C133" s="3557"/>
      <c r="D133" s="3558"/>
      <c r="E133" s="3559"/>
      <c r="F133" s="3558"/>
      <c r="G133" s="3559"/>
      <c r="H133" s="3558"/>
      <c r="I133" s="3481"/>
      <c r="J133" t="str">
        <f t="shared" si="20"/>
        <v/>
      </c>
      <c r="AW133" s="914" t="str">
        <f t="shared" si="21"/>
        <v/>
      </c>
      <c r="AX133" s="914" t="str">
        <f t="shared" si="22"/>
        <v/>
      </c>
      <c r="AY133" s="914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>
      <c r="A134" s="3555" t="s">
        <v>2469</v>
      </c>
      <c r="B134" s="3556"/>
      <c r="C134" s="3557"/>
      <c r="D134" s="3558"/>
      <c r="E134" s="3559"/>
      <c r="F134" s="3558"/>
      <c r="G134" s="3559"/>
      <c r="H134" s="3558"/>
      <c r="I134" s="3481"/>
      <c r="J134" t="str">
        <f t="shared" si="20"/>
        <v/>
      </c>
      <c r="AW134" s="914" t="str">
        <f t="shared" si="21"/>
        <v/>
      </c>
      <c r="AX134" s="914" t="str">
        <f t="shared" si="22"/>
        <v/>
      </c>
      <c r="AY134" s="914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>
      <c r="A135" s="3555" t="s">
        <v>2470</v>
      </c>
      <c r="B135" s="3556"/>
      <c r="C135" s="3557"/>
      <c r="D135" s="3558"/>
      <c r="E135" s="3559"/>
      <c r="F135" s="3558"/>
      <c r="G135" s="3559"/>
      <c r="H135" s="3558"/>
      <c r="I135" s="3481"/>
      <c r="J135" t="str">
        <f t="shared" si="20"/>
        <v/>
      </c>
      <c r="AW135" s="914" t="str">
        <f t="shared" si="21"/>
        <v/>
      </c>
      <c r="AX135" s="914" t="str">
        <f t="shared" si="22"/>
        <v/>
      </c>
      <c r="AY135" s="914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>
      <c r="A136" s="3555" t="s">
        <v>1272</v>
      </c>
      <c r="B136" s="3556"/>
      <c r="C136" s="3557"/>
      <c r="D136" s="3558"/>
      <c r="E136" s="3559"/>
      <c r="F136" s="3558"/>
      <c r="G136" s="3559"/>
      <c r="H136" s="3558"/>
      <c r="I136" s="3481"/>
      <c r="J136" t="str">
        <f t="shared" si="20"/>
        <v/>
      </c>
      <c r="AW136" s="914" t="str">
        <f t="shared" si="21"/>
        <v/>
      </c>
      <c r="AX136" s="914" t="str">
        <f t="shared" si="22"/>
        <v/>
      </c>
      <c r="AY136" s="914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>
      <c r="A137" s="3555" t="s">
        <v>2472</v>
      </c>
      <c r="B137" s="3556"/>
      <c r="C137" s="3557"/>
      <c r="D137" s="3558"/>
      <c r="E137" s="3559"/>
      <c r="F137" s="3558"/>
      <c r="G137" s="3559"/>
      <c r="H137" s="3558"/>
      <c r="I137" s="3481"/>
      <c r="J137" t="str">
        <f t="shared" si="20"/>
        <v/>
      </c>
      <c r="AW137" s="914" t="str">
        <f t="shared" si="21"/>
        <v/>
      </c>
      <c r="AX137" s="914" t="str">
        <f t="shared" si="22"/>
        <v/>
      </c>
      <c r="AY137" s="914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>
      <c r="A138" s="3555" t="s">
        <v>2506</v>
      </c>
      <c r="B138" s="3556"/>
      <c r="C138" s="3557"/>
      <c r="D138" s="3558"/>
      <c r="E138" s="3559"/>
      <c r="F138" s="3558"/>
      <c r="G138" s="3559"/>
      <c r="H138" s="3558"/>
      <c r="I138" s="3616"/>
      <c r="J138" t="str">
        <f t="shared" si="20"/>
        <v/>
      </c>
      <c r="AW138" s="914" t="str">
        <f t="shared" si="21"/>
        <v/>
      </c>
      <c r="AX138" s="914" t="str">
        <f t="shared" si="22"/>
        <v/>
      </c>
      <c r="AY138" s="914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>
      <c r="A139" s="3617" t="s">
        <v>77</v>
      </c>
      <c r="B139" s="3618">
        <f t="shared" ref="B139:I139" si="27">SUM(B127:B138)</f>
        <v>0</v>
      </c>
      <c r="C139" s="3619">
        <f t="shared" si="27"/>
        <v>0</v>
      </c>
      <c r="D139" s="3618">
        <f t="shared" si="27"/>
        <v>0</v>
      </c>
      <c r="E139" s="3619">
        <f t="shared" si="27"/>
        <v>0</v>
      </c>
      <c r="F139" s="3618">
        <f t="shared" si="27"/>
        <v>0</v>
      </c>
      <c r="G139" s="3619">
        <f t="shared" si="27"/>
        <v>0</v>
      </c>
      <c r="H139" s="3618">
        <f t="shared" si="27"/>
        <v>0</v>
      </c>
      <c r="I139" s="3619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>
      <c r="A141" s="8635" t="s">
        <v>2508</v>
      </c>
      <c r="B141" s="8649" t="s">
        <v>2433</v>
      </c>
      <c r="C141" s="8662" t="s">
        <v>2509</v>
      </c>
      <c r="D141" s="8663"/>
      <c r="E141" s="8664" t="s">
        <v>1389</v>
      </c>
      <c r="F141" s="8665"/>
      <c r="G141" s="8666" t="s">
        <v>2391</v>
      </c>
      <c r="H141" s="8637" t="s">
        <v>773</v>
      </c>
      <c r="I141" s="8667" t="s">
        <v>782</v>
      </c>
      <c r="J141" s="8661" t="s">
        <v>2390</v>
      </c>
    </row>
    <row r="142" spans="1:60">
      <c r="A142" s="8635"/>
      <c r="B142" s="8649"/>
      <c r="C142" s="2667" t="s">
        <v>2510</v>
      </c>
      <c r="D142" s="445" t="s">
        <v>59</v>
      </c>
      <c r="E142" s="2667" t="s">
        <v>2510</v>
      </c>
      <c r="F142" s="10" t="s">
        <v>59</v>
      </c>
      <c r="G142" s="8666"/>
      <c r="H142" s="8637"/>
      <c r="I142" s="8667"/>
      <c r="J142" s="8661"/>
    </row>
    <row r="143" spans="1:60">
      <c r="A143" s="1937" t="s">
        <v>2511</v>
      </c>
      <c r="B143" s="446">
        <f>SUM(C143:F143)</f>
        <v>0</v>
      </c>
      <c r="C143" s="447"/>
      <c r="D143" s="448"/>
      <c r="E143" s="447"/>
      <c r="F143" s="449"/>
      <c r="G143" s="3481"/>
      <c r="H143" s="3620"/>
      <c r="I143" s="3621"/>
      <c r="J143" s="3622"/>
    </row>
    <row r="144" spans="1:60">
      <c r="A144" s="3623" t="s">
        <v>2512</v>
      </c>
      <c r="B144" s="446">
        <f t="shared" ref="B144:B151" si="29">SUM(C144:F144)</f>
        <v>0</v>
      </c>
      <c r="C144" s="3624"/>
      <c r="D144" s="3625"/>
      <c r="E144" s="3624"/>
      <c r="F144" s="3567"/>
      <c r="G144" s="3481"/>
      <c r="H144" s="3626"/>
      <c r="I144" s="3627"/>
      <c r="J144" s="3481"/>
    </row>
    <row r="145" spans="1:10">
      <c r="A145" s="3623" t="s">
        <v>2513</v>
      </c>
      <c r="B145" s="446">
        <f t="shared" si="29"/>
        <v>0</v>
      </c>
      <c r="C145" s="3624"/>
      <c r="D145" s="3625"/>
      <c r="E145" s="3624"/>
      <c r="F145" s="3567"/>
      <c r="G145" s="3481"/>
      <c r="H145" s="3626"/>
      <c r="I145" s="3628"/>
      <c r="J145" s="3622"/>
    </row>
    <row r="146" spans="1:10">
      <c r="A146" s="3623" t="s">
        <v>2514</v>
      </c>
      <c r="B146" s="446">
        <f t="shared" si="29"/>
        <v>0</v>
      </c>
      <c r="C146" s="3624"/>
      <c r="D146" s="3625"/>
      <c r="E146" s="3624"/>
      <c r="F146" s="3567"/>
      <c r="G146" s="3481"/>
      <c r="H146" s="3626"/>
      <c r="I146" s="3628"/>
      <c r="J146" s="3622"/>
    </row>
    <row r="147" spans="1:10">
      <c r="A147" s="3623" t="s">
        <v>2515</v>
      </c>
      <c r="B147" s="446">
        <f t="shared" si="29"/>
        <v>0</v>
      </c>
      <c r="C147" s="3624"/>
      <c r="D147" s="3625"/>
      <c r="E147" s="3624"/>
      <c r="F147" s="3567"/>
      <c r="G147" s="3481"/>
      <c r="H147" s="3626"/>
      <c r="I147" s="3628"/>
      <c r="J147" s="3622"/>
    </row>
    <row r="148" spans="1:10">
      <c r="A148" s="3623" t="s">
        <v>2516</v>
      </c>
      <c r="B148" s="446">
        <f t="shared" si="29"/>
        <v>0</v>
      </c>
      <c r="C148" s="3624"/>
      <c r="D148" s="3625"/>
      <c r="E148" s="3624"/>
      <c r="F148" s="3567"/>
      <c r="G148" s="3481"/>
      <c r="H148" s="3626"/>
      <c r="I148" s="3628"/>
      <c r="J148" s="3622"/>
    </row>
    <row r="149" spans="1:10">
      <c r="A149" s="3623" t="s">
        <v>2517</v>
      </c>
      <c r="B149" s="446">
        <f t="shared" si="29"/>
        <v>0</v>
      </c>
      <c r="C149" s="3624"/>
      <c r="D149" s="3625"/>
      <c r="E149" s="3624"/>
      <c r="F149" s="3567"/>
      <c r="G149" s="3481"/>
      <c r="H149" s="3626"/>
      <c r="I149" s="3628"/>
      <c r="J149" s="3622"/>
    </row>
    <row r="150" spans="1:10">
      <c r="A150" s="3623" t="s">
        <v>2518</v>
      </c>
      <c r="B150" s="446">
        <f t="shared" si="29"/>
        <v>0</v>
      </c>
      <c r="C150" s="3624"/>
      <c r="D150" s="3625"/>
      <c r="E150" s="3624"/>
      <c r="F150" s="3567"/>
      <c r="G150" s="3481"/>
      <c r="H150" s="3629"/>
      <c r="I150" s="3628"/>
      <c r="J150" s="3622"/>
    </row>
    <row r="151" spans="1:10">
      <c r="A151" s="3623" t="s">
        <v>2519</v>
      </c>
      <c r="B151" s="446">
        <f t="shared" si="29"/>
        <v>0</v>
      </c>
      <c r="C151" s="3624"/>
      <c r="D151" s="3625"/>
      <c r="E151" s="3624"/>
      <c r="F151" s="3567"/>
      <c r="G151" s="3481"/>
      <c r="H151" s="3629"/>
      <c r="I151" s="3628"/>
      <c r="J151" s="3622"/>
    </row>
    <row r="152" spans="1:10">
      <c r="A152" s="3617" t="s">
        <v>77</v>
      </c>
      <c r="B152" s="3619">
        <f>SUM(B143:B151)</f>
        <v>0</v>
      </c>
      <c r="C152" s="3618">
        <f t="shared" ref="C152:H152" si="30">SUM(C143:C151)</f>
        <v>0</v>
      </c>
      <c r="D152" s="3619">
        <f t="shared" si="30"/>
        <v>0</v>
      </c>
      <c r="E152" s="3618">
        <f t="shared" si="30"/>
        <v>0</v>
      </c>
      <c r="F152" s="3630">
        <f t="shared" si="30"/>
        <v>0</v>
      </c>
      <c r="G152" s="3631">
        <f t="shared" si="30"/>
        <v>0</v>
      </c>
      <c r="H152" s="450">
        <f t="shared" si="30"/>
        <v>0</v>
      </c>
      <c r="I152" s="3632">
        <f>I144</f>
        <v>0</v>
      </c>
      <c r="J152" s="3619">
        <f>J144</f>
        <v>0</v>
      </c>
    </row>
    <row r="204" spans="1:2" ht="41.25" hidden="1" customHeight="1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>
      <formula1>0</formula1>
    </dataValidation>
    <dataValidation type="whole" allowBlank="1" showInputMessage="1" showErrorMessage="1" sqref="B56 C115:D115 A71:A76 E70:H70 B69:G71 C62:D62 A69 C60:D60 E61:F61 H72:I76">
      <formula1>0</formula1>
      <formula2>1E+27</formula2>
    </dataValidation>
    <dataValidation type="whole" allowBlank="1" showInputMessage="1" showErrorMessage="1" sqref="D102:Q102">
      <formula1>0</formula1>
      <formula2>10000000</formula2>
    </dataValidation>
    <dataValidation allowBlank="1" showInputMessage="1" showErrorMessage="1" error="Valor no Permitido" sqref="A118 A115:A116 B115:B119 C115:E115"/>
    <dataValidation type="decimal" operator="greaterThanOrEqual" allowBlank="1" showInputMessage="1" showErrorMessage="1" sqref="AD14:AE17 AA14:AB17 H14:J17 L14:O17 Q14:T17 V14:Y17 C14:F17 B122 B123:H124">
      <formula1>0</formula1>
    </dataValidation>
    <dataValidation allowBlank="1" showInputMessage="1" showErrorMessage="1" sqref="A70"/>
    <dataValidation type="whole" allowBlank="1" showInputMessage="1" showErrorMessage="1" sqref="B127:I138">
      <formula1>0</formula1>
      <formula2>9.99999999999999E+37</formula2>
    </dataValidation>
    <dataValidation type="whole" allowBlank="1" showInputMessage="1" showErrorMessage="1" sqref="B72:I76 D80:I84 B89:Q101">
      <formula1>0</formula1>
      <formula2>9.99999999999999E+34</formula2>
    </dataValidation>
    <dataValidation type="whole" allowBlank="1" showInputMessage="1" showErrorMessage="1" sqref="C106:G113 C118:G119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CH215"/>
  <sheetViews>
    <sheetView showGridLines="0" zoomScaleNormal="100" workbookViewId="0"/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>
      <c r="A1" s="25" t="s">
        <v>23</v>
      </c>
    </row>
    <row r="2" spans="1:86">
      <c r="A2" s="25" t="str">
        <f>CONCATENATE("COMUNA: ",NOMBRE!B2, " (",NOMBRE!C2,NOMBRE!D2,NOMBRE!E2,NOMBRE!F2,NOMBRE!G2,")")</f>
        <v>COMUNA: MAIPU ()</v>
      </c>
    </row>
    <row r="3" spans="1:86">
      <c r="A3" s="25" t="str">
        <f>CONCATENATE("ESTABLECIMIENTO/ESTRATEGIA: ", NOMBRE!B3, " (",NOMBRE!C3,NOMBRE!D3,NOMBRE!E3,NOMBRE!F3,NOMBRE!G3,NOMBRE!H3,")")</f>
        <v>ESTABLECIMIENTO/ESTRATEGIA: PADDS ()</v>
      </c>
    </row>
    <row r="4" spans="1:86">
      <c r="A4" s="25" t="str">
        <f>CONCATENATE("MES: ",NOMBRE!B6, " (",NOMBRE!C6,NOMBRE!D6,")")</f>
        <v>MES: MARZO (03)</v>
      </c>
    </row>
    <row r="5" spans="1:86">
      <c r="A5" s="25" t="str">
        <f>CONCATENATE("AÑO: ",NOMBRE!B7)</f>
        <v>AÑO: 2026</v>
      </c>
    </row>
    <row r="6" spans="1:86" ht="18" customHeight="1">
      <c r="A6" s="7244" t="s">
        <v>2520</v>
      </c>
      <c r="B6" s="7244"/>
      <c r="C6" s="7244"/>
      <c r="D6" s="7244"/>
      <c r="E6" s="7244"/>
      <c r="F6" s="7244"/>
      <c r="G6" s="7244"/>
      <c r="H6" s="7244"/>
      <c r="I6" s="7244"/>
      <c r="J6" s="7244"/>
      <c r="K6" s="7244"/>
      <c r="L6" s="7244"/>
      <c r="M6" s="7244"/>
      <c r="N6" s="7244"/>
      <c r="O6" s="7244"/>
      <c r="P6" s="7244"/>
      <c r="Q6" s="7244"/>
      <c r="R6" s="7244"/>
      <c r="S6" s="7244"/>
      <c r="T6" s="7244"/>
      <c r="U6" s="7244"/>
      <c r="V6" s="7244"/>
    </row>
    <row r="7" spans="1:86" ht="15" customHeight="1"/>
    <row r="8" spans="1:86" s="20" customFormat="1" ht="18" customHeight="1">
      <c r="A8" s="1" t="s">
        <v>2521</v>
      </c>
      <c r="B8" s="7"/>
    </row>
    <row r="9" spans="1:86" s="17" customFormat="1" ht="15" customHeight="1">
      <c r="A9" s="8502" t="s">
        <v>2522</v>
      </c>
      <c r="B9" s="8302" t="s">
        <v>77</v>
      </c>
      <c r="C9" s="8722"/>
      <c r="D9" s="8722"/>
      <c r="E9" s="8730" t="s">
        <v>101</v>
      </c>
      <c r="F9" s="8765"/>
      <c r="G9" s="8765"/>
      <c r="H9" s="8765"/>
      <c r="I9" s="8765"/>
      <c r="J9" s="8765"/>
      <c r="K9" s="8765"/>
      <c r="L9" s="8765"/>
      <c r="M9" s="8765"/>
      <c r="N9" s="8765"/>
      <c r="O9" s="8765"/>
      <c r="P9" s="8765"/>
      <c r="Q9" s="8765"/>
      <c r="R9" s="8765"/>
      <c r="S9" s="8765"/>
      <c r="T9" s="8765"/>
      <c r="U9" s="8765"/>
      <c r="V9" s="8765"/>
      <c r="W9" s="8765"/>
      <c r="X9" s="8765"/>
      <c r="Y9" s="8765"/>
      <c r="Z9" s="8765"/>
      <c r="AA9" s="8765"/>
      <c r="AB9" s="8765"/>
      <c r="AC9" s="8765"/>
      <c r="AD9" s="8765"/>
      <c r="AE9" s="8765"/>
      <c r="AF9" s="8765"/>
      <c r="AG9" s="8765"/>
      <c r="AH9" s="8765"/>
      <c r="AI9" s="8765"/>
      <c r="AJ9" s="8765"/>
      <c r="AK9" s="8765"/>
      <c r="AL9" s="8765"/>
      <c r="AM9" s="8765"/>
      <c r="AN9" s="8766"/>
      <c r="AO9" s="7733" t="s">
        <v>36</v>
      </c>
      <c r="AP9" s="8514" t="s">
        <v>37</v>
      </c>
      <c r="AQ9" s="8520" t="s">
        <v>478</v>
      </c>
    </row>
    <row r="10" spans="1:86" s="17" customFormat="1" ht="15" customHeight="1">
      <c r="A10" s="8075"/>
      <c r="B10" s="8729"/>
      <c r="C10" s="8004"/>
      <c r="D10" s="8004"/>
      <c r="E10" s="8324" t="s">
        <v>2523</v>
      </c>
      <c r="F10" s="8502"/>
      <c r="G10" s="8300" t="s">
        <v>2524</v>
      </c>
      <c r="H10" s="8502"/>
      <c r="I10" s="8300" t="s">
        <v>2525</v>
      </c>
      <c r="J10" s="8502"/>
      <c r="K10" s="8535" t="s">
        <v>94</v>
      </c>
      <c r="L10" s="8515"/>
      <c r="M10" s="8324" t="s">
        <v>44</v>
      </c>
      <c r="N10" s="8502"/>
      <c r="O10" s="8535" t="s">
        <v>45</v>
      </c>
      <c r="P10" s="8515"/>
      <c r="Q10" s="8300" t="s">
        <v>46</v>
      </c>
      <c r="R10" s="8502"/>
      <c r="S10" s="8300" t="s">
        <v>47</v>
      </c>
      <c r="T10" s="8502"/>
      <c r="U10" s="8300" t="s">
        <v>48</v>
      </c>
      <c r="V10" s="8502"/>
      <c r="W10" s="8515" t="s">
        <v>49</v>
      </c>
      <c r="X10" s="8515"/>
      <c r="Y10" s="8300" t="s">
        <v>50</v>
      </c>
      <c r="Z10" s="8502"/>
      <c r="AA10" s="8515" t="s">
        <v>51</v>
      </c>
      <c r="AB10" s="8515"/>
      <c r="AC10" s="8300" t="s">
        <v>52</v>
      </c>
      <c r="AD10" s="8502"/>
      <c r="AE10" s="8515" t="s">
        <v>53</v>
      </c>
      <c r="AF10" s="8515"/>
      <c r="AG10" s="8300" t="s">
        <v>54</v>
      </c>
      <c r="AH10" s="8502"/>
      <c r="AI10" s="8515" t="s">
        <v>55</v>
      </c>
      <c r="AJ10" s="8515"/>
      <c r="AK10" s="8300" t="s">
        <v>56</v>
      </c>
      <c r="AL10" s="8502"/>
      <c r="AM10" s="8515" t="s">
        <v>57</v>
      </c>
      <c r="AN10" s="8706"/>
      <c r="AO10" s="7660"/>
      <c r="AP10" s="7663"/>
      <c r="AQ10" s="7653"/>
    </row>
    <row r="11" spans="1:86" s="17" customFormat="1" ht="15" customHeight="1">
      <c r="A11" s="8076"/>
      <c r="B11" s="3337" t="s">
        <v>79</v>
      </c>
      <c r="C11" s="691" t="s">
        <v>58</v>
      </c>
      <c r="D11" s="129" t="s">
        <v>59</v>
      </c>
      <c r="E11" s="3633" t="s">
        <v>58</v>
      </c>
      <c r="F11" s="3579" t="s">
        <v>59</v>
      </c>
      <c r="G11" s="3633" t="s">
        <v>58</v>
      </c>
      <c r="H11" s="3579" t="s">
        <v>59</v>
      </c>
      <c r="I11" s="3633" t="s">
        <v>58</v>
      </c>
      <c r="J11" s="3579" t="s">
        <v>59</v>
      </c>
      <c r="K11" s="3634" t="s">
        <v>58</v>
      </c>
      <c r="L11" s="3582" t="s">
        <v>59</v>
      </c>
      <c r="M11" s="3633" t="s">
        <v>58</v>
      </c>
      <c r="N11" s="3579" t="s">
        <v>59</v>
      </c>
      <c r="O11" s="3634" t="s">
        <v>58</v>
      </c>
      <c r="P11" s="3582" t="s">
        <v>59</v>
      </c>
      <c r="Q11" s="3633" t="s">
        <v>58</v>
      </c>
      <c r="R11" s="3579" t="s">
        <v>59</v>
      </c>
      <c r="S11" s="3633" t="s">
        <v>58</v>
      </c>
      <c r="T11" s="3579" t="s">
        <v>59</v>
      </c>
      <c r="U11" s="3633" t="s">
        <v>58</v>
      </c>
      <c r="V11" s="3579" t="s">
        <v>59</v>
      </c>
      <c r="W11" s="3634" t="s">
        <v>58</v>
      </c>
      <c r="X11" s="3582" t="s">
        <v>59</v>
      </c>
      <c r="Y11" s="3633" t="s">
        <v>58</v>
      </c>
      <c r="Z11" s="3579" t="s">
        <v>59</v>
      </c>
      <c r="AA11" s="3634" t="s">
        <v>58</v>
      </c>
      <c r="AB11" s="3582" t="s">
        <v>59</v>
      </c>
      <c r="AC11" s="3633" t="s">
        <v>58</v>
      </c>
      <c r="AD11" s="3579" t="s">
        <v>59</v>
      </c>
      <c r="AE11" s="3634" t="s">
        <v>58</v>
      </c>
      <c r="AF11" s="3582" t="s">
        <v>59</v>
      </c>
      <c r="AG11" s="3633" t="s">
        <v>58</v>
      </c>
      <c r="AH11" s="3579" t="s">
        <v>59</v>
      </c>
      <c r="AI11" s="3634" t="s">
        <v>58</v>
      </c>
      <c r="AJ11" s="3582" t="s">
        <v>59</v>
      </c>
      <c r="AK11" s="3633" t="s">
        <v>58</v>
      </c>
      <c r="AL11" s="3579" t="s">
        <v>59</v>
      </c>
      <c r="AM11" s="3634" t="s">
        <v>58</v>
      </c>
      <c r="AN11" s="3635" t="s">
        <v>59</v>
      </c>
      <c r="AO11" s="7661"/>
      <c r="AP11" s="7664"/>
      <c r="AQ11" s="7964"/>
    </row>
    <row r="12" spans="1:86" s="17" customFormat="1" ht="15" customHeight="1">
      <c r="A12" s="3636" t="s">
        <v>2526</v>
      </c>
      <c r="B12" s="3637">
        <f>SUM(C12+D12)</f>
        <v>0</v>
      </c>
      <c r="C12" s="3638">
        <f>SUM(E12+G12+I12+K12+M12+O12+Q12+S12+U12+W12+Y12+AA12+AC12+AE12+AG12+AI12+AK12+AM12)</f>
        <v>0</v>
      </c>
      <c r="D12" s="3639">
        <f>SUM(F12+H12+J12+L12+N12+P12+R12+T12+V12+X12+Z12+AB12+AD12+AF12+AH12+AJ12+AL12+AN12)</f>
        <v>0</v>
      </c>
      <c r="E12" s="1962"/>
      <c r="F12" s="3640"/>
      <c r="G12" s="1962"/>
      <c r="H12" s="743"/>
      <c r="I12" s="1962"/>
      <c r="J12" s="743"/>
      <c r="K12" s="1443"/>
      <c r="L12" s="2651"/>
      <c r="M12" s="1962"/>
      <c r="N12" s="743"/>
      <c r="O12" s="1443"/>
      <c r="P12" s="2651"/>
      <c r="Q12" s="1962"/>
      <c r="R12" s="743"/>
      <c r="S12" s="1962"/>
      <c r="T12" s="743"/>
      <c r="U12" s="1962"/>
      <c r="V12" s="743"/>
      <c r="W12" s="1443"/>
      <c r="X12" s="2651"/>
      <c r="Y12" s="1962"/>
      <c r="Z12" s="743"/>
      <c r="AA12" s="1443"/>
      <c r="AB12" s="2651"/>
      <c r="AC12" s="1962"/>
      <c r="AD12" s="743"/>
      <c r="AE12" s="1443"/>
      <c r="AF12" s="2651"/>
      <c r="AG12" s="1962"/>
      <c r="AH12" s="743"/>
      <c r="AI12" s="1443"/>
      <c r="AJ12" s="2651"/>
      <c r="AK12" s="1962"/>
      <c r="AL12" s="743"/>
      <c r="AM12" s="22"/>
      <c r="AN12" s="771"/>
      <c r="AO12" s="5272"/>
      <c r="AP12" s="5274"/>
      <c r="AQ12" s="3641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>
      <c r="A13" s="3642" t="s">
        <v>2527</v>
      </c>
      <c r="B13" s="3643">
        <f t="shared" ref="B13:B22" si="5">SUM(C13+D13)</f>
        <v>0</v>
      </c>
      <c r="C13" s="3644">
        <f t="shared" ref="C13:C22" si="6">SUM(E13+G13+I13+K13+M13+O13+Q13+S13+U13+W13+Y13+AA13+AC13+AE13+AG13+AI13+AK13+AM13)</f>
        <v>0</v>
      </c>
      <c r="D13" s="3645">
        <f t="shared" ref="D13:D22" si="7">SUM(F13+H13+J13+L13+N13+P13+R13+T13+V13+X13+Z13+AB13+AD13+AF13+AH13+AJ13+AL13+AN13)</f>
        <v>0</v>
      </c>
      <c r="E13" s="3646"/>
      <c r="F13" s="3647"/>
      <c r="G13" s="3646"/>
      <c r="H13" s="3648"/>
      <c r="I13" s="3646"/>
      <c r="J13" s="3648"/>
      <c r="K13" s="3649"/>
      <c r="L13" s="3650"/>
      <c r="M13" s="3646"/>
      <c r="N13" s="3648"/>
      <c r="O13" s="3649"/>
      <c r="P13" s="3650"/>
      <c r="Q13" s="3646"/>
      <c r="R13" s="3648"/>
      <c r="S13" s="3646"/>
      <c r="T13" s="3648"/>
      <c r="U13" s="3646"/>
      <c r="V13" s="3648"/>
      <c r="W13" s="3649"/>
      <c r="X13" s="3650"/>
      <c r="Y13" s="3646"/>
      <c r="Z13" s="3648"/>
      <c r="AA13" s="3649"/>
      <c r="AB13" s="3650"/>
      <c r="AC13" s="3646"/>
      <c r="AD13" s="3648"/>
      <c r="AE13" s="3649"/>
      <c r="AF13" s="3650"/>
      <c r="AG13" s="3646"/>
      <c r="AH13" s="3648"/>
      <c r="AI13" s="3649"/>
      <c r="AJ13" s="3650"/>
      <c r="AK13" s="3646"/>
      <c r="AL13" s="3648"/>
      <c r="AM13" s="3651"/>
      <c r="AN13" s="3652"/>
      <c r="AO13" s="3951"/>
      <c r="AP13" s="3996"/>
      <c r="AQ13" s="3647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>
      <c r="A14" s="3642" t="s">
        <v>484</v>
      </c>
      <c r="B14" s="3643">
        <f t="shared" si="5"/>
        <v>0</v>
      </c>
      <c r="C14" s="3644">
        <f t="shared" si="6"/>
        <v>0</v>
      </c>
      <c r="D14" s="3645">
        <f t="shared" si="7"/>
        <v>0</v>
      </c>
      <c r="E14" s="3646"/>
      <c r="F14" s="3647"/>
      <c r="G14" s="3646"/>
      <c r="H14" s="3648"/>
      <c r="I14" s="3646"/>
      <c r="J14" s="3648"/>
      <c r="K14" s="3649"/>
      <c r="L14" s="3650"/>
      <c r="M14" s="3646"/>
      <c r="N14" s="3648"/>
      <c r="O14" s="3649"/>
      <c r="P14" s="3650"/>
      <c r="Q14" s="3646"/>
      <c r="R14" s="3648"/>
      <c r="S14" s="3646"/>
      <c r="T14" s="3648"/>
      <c r="U14" s="3646"/>
      <c r="V14" s="3648"/>
      <c r="W14" s="3649"/>
      <c r="X14" s="3650"/>
      <c r="Y14" s="3646"/>
      <c r="Z14" s="3648"/>
      <c r="AA14" s="3649"/>
      <c r="AB14" s="3650"/>
      <c r="AC14" s="3646"/>
      <c r="AD14" s="3648"/>
      <c r="AE14" s="3649"/>
      <c r="AF14" s="3650"/>
      <c r="AG14" s="3646"/>
      <c r="AH14" s="3648"/>
      <c r="AI14" s="3649"/>
      <c r="AJ14" s="3650"/>
      <c r="AK14" s="3646"/>
      <c r="AL14" s="3648"/>
      <c r="AM14" s="3651"/>
      <c r="AN14" s="3652"/>
      <c r="AO14" s="3951"/>
      <c r="AP14" s="3996"/>
      <c r="AQ14" s="3647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>
      <c r="A15" s="3642" t="s">
        <v>2528</v>
      </c>
      <c r="B15" s="3643">
        <f t="shared" si="5"/>
        <v>0</v>
      </c>
      <c r="C15" s="3644">
        <f t="shared" si="6"/>
        <v>0</v>
      </c>
      <c r="D15" s="3645">
        <f t="shared" si="7"/>
        <v>0</v>
      </c>
      <c r="E15" s="3646"/>
      <c r="F15" s="3647"/>
      <c r="G15" s="3646"/>
      <c r="H15" s="3648"/>
      <c r="I15" s="3646"/>
      <c r="J15" s="3648"/>
      <c r="K15" s="3649"/>
      <c r="L15" s="3650"/>
      <c r="M15" s="3646"/>
      <c r="N15" s="3648"/>
      <c r="O15" s="3649"/>
      <c r="P15" s="3650"/>
      <c r="Q15" s="3646"/>
      <c r="R15" s="3648"/>
      <c r="S15" s="3646"/>
      <c r="T15" s="3648"/>
      <c r="U15" s="3646"/>
      <c r="V15" s="3648"/>
      <c r="W15" s="3649"/>
      <c r="X15" s="3650"/>
      <c r="Y15" s="3646"/>
      <c r="Z15" s="3648"/>
      <c r="AA15" s="3649"/>
      <c r="AB15" s="3650"/>
      <c r="AC15" s="3646"/>
      <c r="AD15" s="3648"/>
      <c r="AE15" s="3649"/>
      <c r="AF15" s="3650"/>
      <c r="AG15" s="3646"/>
      <c r="AH15" s="3648"/>
      <c r="AI15" s="3649"/>
      <c r="AJ15" s="3650"/>
      <c r="AK15" s="3646"/>
      <c r="AL15" s="3648"/>
      <c r="AM15" s="3651"/>
      <c r="AN15" s="3652"/>
      <c r="AO15" s="3951"/>
      <c r="AP15" s="3996"/>
      <c r="AQ15" s="3647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>
      <c r="A16" s="3654" t="s">
        <v>2529</v>
      </c>
      <c r="B16" s="3655">
        <f t="shared" si="5"/>
        <v>0</v>
      </c>
      <c r="C16" s="3656">
        <f t="shared" si="6"/>
        <v>0</v>
      </c>
      <c r="D16" s="3645">
        <f t="shared" si="7"/>
        <v>0</v>
      </c>
      <c r="E16" s="3646"/>
      <c r="F16" s="3647"/>
      <c r="G16" s="3646"/>
      <c r="H16" s="3648"/>
      <c r="I16" s="3646"/>
      <c r="J16" s="3648"/>
      <c r="K16" s="3649"/>
      <c r="L16" s="3650"/>
      <c r="M16" s="3646"/>
      <c r="N16" s="3648"/>
      <c r="O16" s="3649"/>
      <c r="P16" s="3650"/>
      <c r="Q16" s="3646"/>
      <c r="R16" s="3648"/>
      <c r="S16" s="3646"/>
      <c r="T16" s="3648"/>
      <c r="U16" s="3646"/>
      <c r="V16" s="3648"/>
      <c r="W16" s="3649"/>
      <c r="X16" s="3650"/>
      <c r="Y16" s="3646"/>
      <c r="Z16" s="3648"/>
      <c r="AA16" s="3649"/>
      <c r="AB16" s="3650"/>
      <c r="AC16" s="3646"/>
      <c r="AD16" s="3648"/>
      <c r="AE16" s="3649"/>
      <c r="AF16" s="3650"/>
      <c r="AG16" s="3646"/>
      <c r="AH16" s="3648"/>
      <c r="AI16" s="3649"/>
      <c r="AJ16" s="3650"/>
      <c r="AK16" s="3646"/>
      <c r="AL16" s="3648"/>
      <c r="AM16" s="3651"/>
      <c r="AN16" s="3652"/>
      <c r="AO16" s="3951"/>
      <c r="AP16" s="3996"/>
      <c r="AQ16" s="3647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>
      <c r="A17" s="3657" t="s">
        <v>2530</v>
      </c>
      <c r="B17" s="3643">
        <f t="shared" si="5"/>
        <v>0</v>
      </c>
      <c r="C17" s="3644">
        <f t="shared" si="6"/>
        <v>0</v>
      </c>
      <c r="D17" s="3645">
        <f t="shared" si="7"/>
        <v>0</v>
      </c>
      <c r="E17" s="3646"/>
      <c r="F17" s="3647"/>
      <c r="G17" s="3646"/>
      <c r="H17" s="3648"/>
      <c r="I17" s="3646"/>
      <c r="J17" s="3648"/>
      <c r="K17" s="3649"/>
      <c r="L17" s="3650"/>
      <c r="M17" s="3646"/>
      <c r="N17" s="3648"/>
      <c r="O17" s="3649"/>
      <c r="P17" s="3650"/>
      <c r="Q17" s="3646"/>
      <c r="R17" s="3648"/>
      <c r="S17" s="3646"/>
      <c r="T17" s="3648"/>
      <c r="U17" s="3646"/>
      <c r="V17" s="3648"/>
      <c r="W17" s="3649"/>
      <c r="X17" s="3650"/>
      <c r="Y17" s="3646"/>
      <c r="Z17" s="3648"/>
      <c r="AA17" s="3649"/>
      <c r="AB17" s="3650"/>
      <c r="AC17" s="3646"/>
      <c r="AD17" s="3648"/>
      <c r="AE17" s="3649"/>
      <c r="AF17" s="3650"/>
      <c r="AG17" s="3646"/>
      <c r="AH17" s="3648"/>
      <c r="AI17" s="3649"/>
      <c r="AJ17" s="3650"/>
      <c r="AK17" s="3646"/>
      <c r="AL17" s="3648"/>
      <c r="AM17" s="3651"/>
      <c r="AN17" s="3652"/>
      <c r="AO17" s="3951"/>
      <c r="AP17" s="3996"/>
      <c r="AQ17" s="3647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>
      <c r="A18" s="3658" t="s">
        <v>2531</v>
      </c>
      <c r="B18" s="3655">
        <f t="shared" si="5"/>
        <v>0</v>
      </c>
      <c r="C18" s="3656">
        <f>SUM(E18+G18)</f>
        <v>0</v>
      </c>
      <c r="D18" s="3645">
        <f>SUM(F18+H18)</f>
        <v>0</v>
      </c>
      <c r="E18" s="3646"/>
      <c r="F18" s="3647"/>
      <c r="G18" s="3646"/>
      <c r="H18" s="3648"/>
      <c r="I18" s="3659"/>
      <c r="J18" s="3660"/>
      <c r="K18" s="3661"/>
      <c r="L18" s="3662"/>
      <c r="M18" s="3659"/>
      <c r="N18" s="3660"/>
      <c r="O18" s="3661"/>
      <c r="P18" s="3662"/>
      <c r="Q18" s="3659"/>
      <c r="R18" s="3660"/>
      <c r="S18" s="3659"/>
      <c r="T18" s="3660"/>
      <c r="U18" s="3659"/>
      <c r="V18" s="3660"/>
      <c r="W18" s="3661"/>
      <c r="X18" s="3662"/>
      <c r="Y18" s="3659"/>
      <c r="Z18" s="3660"/>
      <c r="AA18" s="3661"/>
      <c r="AB18" s="3662"/>
      <c r="AC18" s="3659"/>
      <c r="AD18" s="3660"/>
      <c r="AE18" s="3661"/>
      <c r="AF18" s="3662"/>
      <c r="AG18" s="3659"/>
      <c r="AH18" s="3660"/>
      <c r="AI18" s="3661"/>
      <c r="AJ18" s="3662"/>
      <c r="AK18" s="3659"/>
      <c r="AL18" s="3660"/>
      <c r="AM18" s="3663"/>
      <c r="AN18" s="3664"/>
      <c r="AO18" s="3951"/>
      <c r="AP18" s="3996"/>
      <c r="AQ18" s="3647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>
      <c r="A19" s="3657" t="s">
        <v>2532</v>
      </c>
      <c r="B19" s="3643">
        <f t="shared" si="5"/>
        <v>0</v>
      </c>
      <c r="C19" s="3644">
        <f>SUM(G19+I19+K19+M19+O19+Q19+S19+U19+W19+Y19+AA19+AC19+AE19+AG19+AI19+AK19+AM19)</f>
        <v>0</v>
      </c>
      <c r="D19" s="3645">
        <f>SUM(H19+J19+L19+N19+P19+R19+T19+V19+X19+Z19+AB19+AD19+AF19+AH19+AJ19+AL19+AN19)</f>
        <v>0</v>
      </c>
      <c r="E19" s="3659"/>
      <c r="F19" s="3665"/>
      <c r="G19" s="3646"/>
      <c r="H19" s="3648"/>
      <c r="I19" s="3646"/>
      <c r="J19" s="3648"/>
      <c r="K19" s="3649"/>
      <c r="L19" s="3650"/>
      <c r="M19" s="3646"/>
      <c r="N19" s="3648"/>
      <c r="O19" s="3649"/>
      <c r="P19" s="3650"/>
      <c r="Q19" s="3646"/>
      <c r="R19" s="3648"/>
      <c r="S19" s="3646"/>
      <c r="T19" s="3648"/>
      <c r="U19" s="3646"/>
      <c r="V19" s="3648"/>
      <c r="W19" s="3649"/>
      <c r="X19" s="3650"/>
      <c r="Y19" s="3646"/>
      <c r="Z19" s="3648"/>
      <c r="AA19" s="3649"/>
      <c r="AB19" s="3650"/>
      <c r="AC19" s="3646"/>
      <c r="AD19" s="3648"/>
      <c r="AE19" s="3649"/>
      <c r="AF19" s="3650"/>
      <c r="AG19" s="3646"/>
      <c r="AH19" s="3648"/>
      <c r="AI19" s="3649"/>
      <c r="AJ19" s="3650"/>
      <c r="AK19" s="3646"/>
      <c r="AL19" s="3648"/>
      <c r="AM19" s="3651"/>
      <c r="AN19" s="3652"/>
      <c r="AO19" s="3951"/>
      <c r="AP19" s="3996"/>
      <c r="AQ19" s="3647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>
      <c r="A20" s="3658" t="s">
        <v>2533</v>
      </c>
      <c r="B20" s="3655">
        <f t="shared" si="5"/>
        <v>0</v>
      </c>
      <c r="C20" s="3656">
        <f>SUM(W20+Y20+AA20+AC20+AE20+AG20+AI20+AK20+AM20)</f>
        <v>0</v>
      </c>
      <c r="D20" s="3645">
        <f>SUM(X20+Z20+AB20+AD20+AF20+AH20+AJ20+AL20+AN20)</f>
        <v>0</v>
      </c>
      <c r="E20" s="3659"/>
      <c r="F20" s="3665"/>
      <c r="G20" s="3659"/>
      <c r="H20" s="3660"/>
      <c r="I20" s="3659"/>
      <c r="J20" s="3660"/>
      <c r="K20" s="3661"/>
      <c r="L20" s="3662"/>
      <c r="M20" s="3659"/>
      <c r="N20" s="3660"/>
      <c r="O20" s="3661"/>
      <c r="P20" s="3662"/>
      <c r="Q20" s="3659"/>
      <c r="R20" s="3660"/>
      <c r="S20" s="3659"/>
      <c r="T20" s="3660"/>
      <c r="U20" s="3659"/>
      <c r="V20" s="3660"/>
      <c r="W20" s="3649"/>
      <c r="X20" s="3650"/>
      <c r="Y20" s="3646"/>
      <c r="Z20" s="3648"/>
      <c r="AA20" s="3649"/>
      <c r="AB20" s="3650"/>
      <c r="AC20" s="3646"/>
      <c r="AD20" s="3648"/>
      <c r="AE20" s="3649"/>
      <c r="AF20" s="3650"/>
      <c r="AG20" s="3646"/>
      <c r="AH20" s="3648"/>
      <c r="AI20" s="3649"/>
      <c r="AJ20" s="3650"/>
      <c r="AK20" s="3646"/>
      <c r="AL20" s="3648"/>
      <c r="AM20" s="3651"/>
      <c r="AN20" s="3652"/>
      <c r="AO20" s="3951"/>
      <c r="AP20" s="3996"/>
      <c r="AQ20" s="3647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>
      <c r="A21" s="3657" t="s">
        <v>2534</v>
      </c>
      <c r="B21" s="3643">
        <f t="shared" si="5"/>
        <v>0</v>
      </c>
      <c r="C21" s="3644">
        <f t="shared" si="6"/>
        <v>0</v>
      </c>
      <c r="D21" s="3645">
        <f t="shared" si="7"/>
        <v>0</v>
      </c>
      <c r="E21" s="3646"/>
      <c r="F21" s="3647"/>
      <c r="G21" s="3646"/>
      <c r="H21" s="3648"/>
      <c r="I21" s="3646"/>
      <c r="J21" s="3648"/>
      <c r="K21" s="3649"/>
      <c r="L21" s="3650"/>
      <c r="M21" s="3646"/>
      <c r="N21" s="3648"/>
      <c r="O21" s="3649"/>
      <c r="P21" s="3650"/>
      <c r="Q21" s="3646"/>
      <c r="R21" s="3648"/>
      <c r="S21" s="3646"/>
      <c r="T21" s="3648"/>
      <c r="U21" s="3646"/>
      <c r="V21" s="3648"/>
      <c r="W21" s="3649"/>
      <c r="X21" s="3650"/>
      <c r="Y21" s="3646"/>
      <c r="Z21" s="3648"/>
      <c r="AA21" s="3649"/>
      <c r="AB21" s="3650"/>
      <c r="AC21" s="3646"/>
      <c r="AD21" s="3648"/>
      <c r="AE21" s="3649"/>
      <c r="AF21" s="3650"/>
      <c r="AG21" s="3646"/>
      <c r="AH21" s="3648"/>
      <c r="AI21" s="3649"/>
      <c r="AJ21" s="3650"/>
      <c r="AK21" s="3646"/>
      <c r="AL21" s="3648"/>
      <c r="AM21" s="3651"/>
      <c r="AN21" s="3652"/>
      <c r="AO21" s="3951"/>
      <c r="AP21" s="3996"/>
      <c r="AQ21" s="3647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>
      <c r="A22" s="3666" t="s">
        <v>2535</v>
      </c>
      <c r="B22" s="3667">
        <f t="shared" si="5"/>
        <v>0</v>
      </c>
      <c r="C22" s="3668">
        <f t="shared" si="6"/>
        <v>0</v>
      </c>
      <c r="D22" s="1127">
        <f t="shared" si="7"/>
        <v>0</v>
      </c>
      <c r="E22" s="3669"/>
      <c r="F22" s="1129"/>
      <c r="G22" s="3669"/>
      <c r="H22" s="3670"/>
      <c r="I22" s="3669"/>
      <c r="J22" s="3670"/>
      <c r="K22" s="3671"/>
      <c r="L22" s="3672"/>
      <c r="M22" s="3669"/>
      <c r="N22" s="3670"/>
      <c r="O22" s="3671"/>
      <c r="P22" s="3672"/>
      <c r="Q22" s="3669"/>
      <c r="R22" s="3670"/>
      <c r="S22" s="3669"/>
      <c r="T22" s="3670"/>
      <c r="U22" s="3669"/>
      <c r="V22" s="3670"/>
      <c r="W22" s="3671"/>
      <c r="X22" s="3672"/>
      <c r="Y22" s="3669"/>
      <c r="Z22" s="3670"/>
      <c r="AA22" s="3671"/>
      <c r="AB22" s="3672"/>
      <c r="AC22" s="3669"/>
      <c r="AD22" s="3670"/>
      <c r="AE22" s="3671"/>
      <c r="AF22" s="3672"/>
      <c r="AG22" s="3669"/>
      <c r="AH22" s="3670"/>
      <c r="AI22" s="3671"/>
      <c r="AJ22" s="3672"/>
      <c r="AK22" s="3669"/>
      <c r="AL22" s="3670"/>
      <c r="AM22" s="1133"/>
      <c r="AN22" s="3673"/>
      <c r="AO22" s="3951"/>
      <c r="AP22" s="3996"/>
      <c r="AQ22" s="3647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>
      <c r="A23" s="2838" t="s">
        <v>77</v>
      </c>
      <c r="B23" s="2675">
        <f>SUM(B12:B22)</f>
        <v>0</v>
      </c>
      <c r="C23" s="3674">
        <f>SUM(C12:C22)</f>
        <v>0</v>
      </c>
      <c r="D23" s="3675">
        <f>SUM(D12:D22)</f>
        <v>0</v>
      </c>
      <c r="E23" s="3676">
        <f>SUM(E12:E22)</f>
        <v>0</v>
      </c>
      <c r="F23" s="3677">
        <f t="shared" ref="F23:AQ23" si="10">SUM(F12:F22)</f>
        <v>0</v>
      </c>
      <c r="G23" s="3676">
        <f t="shared" si="10"/>
        <v>0</v>
      </c>
      <c r="H23" s="3678">
        <f t="shared" si="10"/>
        <v>0</v>
      </c>
      <c r="I23" s="3676">
        <f t="shared" si="10"/>
        <v>0</v>
      </c>
      <c r="J23" s="3678">
        <f t="shared" si="10"/>
        <v>0</v>
      </c>
      <c r="K23" s="3679">
        <f t="shared" si="10"/>
        <v>0</v>
      </c>
      <c r="L23" s="3680">
        <f t="shared" si="10"/>
        <v>0</v>
      </c>
      <c r="M23" s="3676">
        <f t="shared" si="10"/>
        <v>0</v>
      </c>
      <c r="N23" s="3678">
        <f t="shared" si="10"/>
        <v>0</v>
      </c>
      <c r="O23" s="3679">
        <f t="shared" si="10"/>
        <v>0</v>
      </c>
      <c r="P23" s="3680">
        <f t="shared" si="10"/>
        <v>0</v>
      </c>
      <c r="Q23" s="3676">
        <f t="shared" si="10"/>
        <v>0</v>
      </c>
      <c r="R23" s="3678">
        <f t="shared" si="10"/>
        <v>0</v>
      </c>
      <c r="S23" s="3676">
        <f t="shared" ref="S23:T23" si="11">SUM(S12:S22)</f>
        <v>0</v>
      </c>
      <c r="T23" s="3678">
        <f t="shared" si="11"/>
        <v>0</v>
      </c>
      <c r="U23" s="3676">
        <f t="shared" ref="U23:V23" si="12">SUM(U12:U22)</f>
        <v>0</v>
      </c>
      <c r="V23" s="3678">
        <f t="shared" si="12"/>
        <v>0</v>
      </c>
      <c r="W23" s="3679">
        <f t="shared" si="10"/>
        <v>0</v>
      </c>
      <c r="X23" s="3680">
        <f t="shared" si="10"/>
        <v>0</v>
      </c>
      <c r="Y23" s="3676">
        <f t="shared" si="10"/>
        <v>0</v>
      </c>
      <c r="Z23" s="3678">
        <f t="shared" si="10"/>
        <v>0</v>
      </c>
      <c r="AA23" s="3679">
        <f t="shared" si="10"/>
        <v>0</v>
      </c>
      <c r="AB23" s="3680">
        <f t="shared" si="10"/>
        <v>0</v>
      </c>
      <c r="AC23" s="3676">
        <f t="shared" si="10"/>
        <v>0</v>
      </c>
      <c r="AD23" s="3678">
        <f t="shared" si="10"/>
        <v>0</v>
      </c>
      <c r="AE23" s="3679">
        <f t="shared" si="10"/>
        <v>0</v>
      </c>
      <c r="AF23" s="3680">
        <f t="shared" si="10"/>
        <v>0</v>
      </c>
      <c r="AG23" s="3676">
        <f t="shared" si="10"/>
        <v>0</v>
      </c>
      <c r="AH23" s="3678">
        <f t="shared" si="10"/>
        <v>0</v>
      </c>
      <c r="AI23" s="3679">
        <f t="shared" si="10"/>
        <v>0</v>
      </c>
      <c r="AJ23" s="3680">
        <f t="shared" si="10"/>
        <v>0</v>
      </c>
      <c r="AK23" s="3676">
        <f t="shared" si="10"/>
        <v>0</v>
      </c>
      <c r="AL23" s="3678">
        <f t="shared" si="10"/>
        <v>0</v>
      </c>
      <c r="AM23" s="3679">
        <f t="shared" si="10"/>
        <v>0</v>
      </c>
      <c r="AN23" s="3681">
        <f t="shared" si="10"/>
        <v>0</v>
      </c>
      <c r="AO23" s="5438">
        <f t="shared" si="10"/>
        <v>0</v>
      </c>
      <c r="AP23" s="5432">
        <f t="shared" si="10"/>
        <v>0</v>
      </c>
      <c r="AQ23" s="3677">
        <f t="shared" si="10"/>
        <v>0</v>
      </c>
    </row>
    <row r="24" spans="1:86" s="20" customFormat="1" ht="18" customHeight="1">
      <c r="A24" s="1" t="s">
        <v>2536</v>
      </c>
    </row>
    <row r="25" spans="1:86" s="17" customFormat="1" ht="15" customHeight="1">
      <c r="A25" s="8515" t="s">
        <v>2537</v>
      </c>
      <c r="B25" s="8502"/>
      <c r="C25" s="8302" t="s">
        <v>77</v>
      </c>
      <c r="D25" s="8722"/>
      <c r="E25" s="8723"/>
      <c r="F25" s="8701" t="s">
        <v>101</v>
      </c>
      <c r="G25" s="8702"/>
      <c r="H25" s="8702"/>
      <c r="I25" s="8702"/>
      <c r="J25" s="8702"/>
      <c r="K25" s="8702"/>
      <c r="L25" s="8702"/>
      <c r="M25" s="8702"/>
      <c r="N25" s="8702"/>
      <c r="O25" s="8702"/>
      <c r="P25" s="8702"/>
      <c r="Q25" s="8702"/>
      <c r="R25" s="8702"/>
      <c r="S25" s="8702"/>
      <c r="T25" s="8702"/>
      <c r="U25" s="8702"/>
      <c r="V25" s="8702"/>
      <c r="W25" s="8702"/>
      <c r="X25" s="8702"/>
      <c r="Y25" s="8702"/>
      <c r="Z25" s="8702"/>
      <c r="AA25" s="8702"/>
      <c r="AB25" s="8702"/>
      <c r="AC25" s="8702"/>
      <c r="AD25" s="8702"/>
      <c r="AE25" s="8702"/>
      <c r="AF25" s="8702"/>
      <c r="AG25" s="8702"/>
      <c r="AH25" s="8702"/>
      <c r="AI25" s="8702"/>
      <c r="AJ25" s="8702"/>
      <c r="AK25" s="8702"/>
      <c r="AL25" s="8702"/>
      <c r="AM25" s="8702"/>
      <c r="AN25" s="8702"/>
      <c r="AO25" s="8707"/>
      <c r="AP25" s="8709" t="s">
        <v>2538</v>
      </c>
      <c r="AQ25" s="8514" t="s">
        <v>36</v>
      </c>
      <c r="AR25" s="8520" t="s">
        <v>37</v>
      </c>
    </row>
    <row r="26" spans="1:86" s="17" customFormat="1" ht="15" customHeight="1">
      <c r="A26" s="8275"/>
      <c r="B26" s="8075"/>
      <c r="C26" s="8767"/>
      <c r="D26" s="8728"/>
      <c r="E26" s="8669"/>
      <c r="F26" s="8324" t="s">
        <v>2523</v>
      </c>
      <c r="G26" s="8502"/>
      <c r="H26" s="8300" t="s">
        <v>2524</v>
      </c>
      <c r="I26" s="8502"/>
      <c r="J26" s="8300" t="s">
        <v>2525</v>
      </c>
      <c r="K26" s="8502"/>
      <c r="L26" s="8324" t="s">
        <v>94</v>
      </c>
      <c r="M26" s="8502"/>
      <c r="N26" s="8324" t="s">
        <v>44</v>
      </c>
      <c r="O26" s="8502"/>
      <c r="P26" s="8324" t="s">
        <v>45</v>
      </c>
      <c r="Q26" s="8502"/>
      <c r="R26" s="8300" t="s">
        <v>46</v>
      </c>
      <c r="S26" s="8502"/>
      <c r="T26" s="8300" t="s">
        <v>47</v>
      </c>
      <c r="U26" s="8502"/>
      <c r="V26" s="8300" t="s">
        <v>48</v>
      </c>
      <c r="W26" s="8502"/>
      <c r="X26" s="8300" t="s">
        <v>49</v>
      </c>
      <c r="Y26" s="8502"/>
      <c r="Z26" s="8300" t="s">
        <v>50</v>
      </c>
      <c r="AA26" s="8502"/>
      <c r="AB26" s="8300" t="s">
        <v>51</v>
      </c>
      <c r="AC26" s="8502"/>
      <c r="AD26" s="8300" t="s">
        <v>52</v>
      </c>
      <c r="AE26" s="8502"/>
      <c r="AF26" s="8300" t="s">
        <v>53</v>
      </c>
      <c r="AG26" s="8502"/>
      <c r="AH26" s="8300" t="s">
        <v>54</v>
      </c>
      <c r="AI26" s="8502"/>
      <c r="AJ26" s="8300" t="s">
        <v>55</v>
      </c>
      <c r="AK26" s="8502"/>
      <c r="AL26" s="8300" t="s">
        <v>56</v>
      </c>
      <c r="AM26" s="8502"/>
      <c r="AN26" s="8515" t="s">
        <v>57</v>
      </c>
      <c r="AO26" s="8607"/>
      <c r="AP26" s="7718"/>
      <c r="AQ26" s="7663"/>
      <c r="AR26" s="7653"/>
    </row>
    <row r="27" spans="1:86" s="17" customFormat="1" ht="15" customHeight="1">
      <c r="A27" s="7983"/>
      <c r="B27" s="8076"/>
      <c r="C27" s="3633" t="s">
        <v>79</v>
      </c>
      <c r="D27" s="3581" t="s">
        <v>58</v>
      </c>
      <c r="E27" s="3579" t="s">
        <v>59</v>
      </c>
      <c r="F27" s="3633" t="s">
        <v>58</v>
      </c>
      <c r="G27" s="3579" t="s">
        <v>59</v>
      </c>
      <c r="H27" s="3633" t="s">
        <v>58</v>
      </c>
      <c r="I27" s="3579" t="s">
        <v>59</v>
      </c>
      <c r="J27" s="3633" t="s">
        <v>58</v>
      </c>
      <c r="K27" s="3579" t="s">
        <v>59</v>
      </c>
      <c r="L27" s="3633" t="s">
        <v>58</v>
      </c>
      <c r="M27" s="3579" t="s">
        <v>59</v>
      </c>
      <c r="N27" s="3633" t="s">
        <v>58</v>
      </c>
      <c r="O27" s="3579" t="s">
        <v>59</v>
      </c>
      <c r="P27" s="3633" t="s">
        <v>58</v>
      </c>
      <c r="Q27" s="3579" t="s">
        <v>59</v>
      </c>
      <c r="R27" s="3337" t="s">
        <v>58</v>
      </c>
      <c r="S27" s="3073" t="s">
        <v>59</v>
      </c>
      <c r="T27" s="3337" t="s">
        <v>58</v>
      </c>
      <c r="U27" s="3073" t="s">
        <v>59</v>
      </c>
      <c r="V27" s="3337" t="s">
        <v>58</v>
      </c>
      <c r="W27" s="3073" t="s">
        <v>59</v>
      </c>
      <c r="X27" s="3633" t="s">
        <v>58</v>
      </c>
      <c r="Y27" s="3579" t="s">
        <v>59</v>
      </c>
      <c r="Z27" s="3633" t="s">
        <v>58</v>
      </c>
      <c r="AA27" s="3579" t="s">
        <v>59</v>
      </c>
      <c r="AB27" s="3633" t="s">
        <v>58</v>
      </c>
      <c r="AC27" s="3579" t="s">
        <v>59</v>
      </c>
      <c r="AD27" s="3633" t="s">
        <v>58</v>
      </c>
      <c r="AE27" s="3579" t="s">
        <v>59</v>
      </c>
      <c r="AF27" s="3633" t="s">
        <v>58</v>
      </c>
      <c r="AG27" s="3579" t="s">
        <v>59</v>
      </c>
      <c r="AH27" s="3633" t="s">
        <v>58</v>
      </c>
      <c r="AI27" s="3579" t="s">
        <v>59</v>
      </c>
      <c r="AJ27" s="3633" t="s">
        <v>58</v>
      </c>
      <c r="AK27" s="3579" t="s">
        <v>59</v>
      </c>
      <c r="AL27" s="3633" t="s">
        <v>58</v>
      </c>
      <c r="AM27" s="3579" t="s">
        <v>59</v>
      </c>
      <c r="AN27" s="3633" t="s">
        <v>58</v>
      </c>
      <c r="AO27" s="3684" t="s">
        <v>59</v>
      </c>
      <c r="AP27" s="7705"/>
      <c r="AQ27" s="7664"/>
      <c r="AR27" s="7964"/>
    </row>
    <row r="28" spans="1:86" s="17" customFormat="1" ht="15" customHeight="1">
      <c r="A28" s="8356" t="s">
        <v>2539</v>
      </c>
      <c r="B28" s="3685" t="s">
        <v>899</v>
      </c>
      <c r="C28" s="2156">
        <f t="shared" ref="C28:C40" si="13">SUM(D28+E28)</f>
        <v>0</v>
      </c>
      <c r="D28" s="791">
        <f>SUM(F28+H28)</f>
        <v>0</v>
      </c>
      <c r="E28" s="3686">
        <f>SUM(G28+I28)</f>
        <v>0</v>
      </c>
      <c r="F28" s="1962"/>
      <c r="G28" s="3640"/>
      <c r="H28" s="1962"/>
      <c r="I28" s="743"/>
      <c r="J28" s="3087"/>
      <c r="K28" s="742"/>
      <c r="L28" s="3087"/>
      <c r="M28" s="742"/>
      <c r="N28" s="3087"/>
      <c r="O28" s="742"/>
      <c r="P28" s="3087"/>
      <c r="Q28" s="742"/>
      <c r="R28" s="3087"/>
      <c r="S28" s="742"/>
      <c r="T28" s="3087"/>
      <c r="U28" s="742"/>
      <c r="V28" s="3087"/>
      <c r="W28" s="742"/>
      <c r="X28" s="3087"/>
      <c r="Y28" s="742"/>
      <c r="Z28" s="3087"/>
      <c r="AA28" s="742"/>
      <c r="AB28" s="3087"/>
      <c r="AC28" s="742"/>
      <c r="AD28" s="3087"/>
      <c r="AE28" s="742"/>
      <c r="AF28" s="3087"/>
      <c r="AG28" s="742"/>
      <c r="AH28" s="3087"/>
      <c r="AI28" s="742"/>
      <c r="AJ28" s="3087"/>
      <c r="AK28" s="742"/>
      <c r="AL28" s="3145"/>
      <c r="AM28" s="742"/>
      <c r="AN28" s="3687"/>
      <c r="AO28" s="1453"/>
      <c r="AP28" s="5272"/>
      <c r="AQ28" s="5274"/>
      <c r="AR28" s="3641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>
      <c r="A29" s="7758"/>
      <c r="B29" s="3688" t="s">
        <v>900</v>
      </c>
      <c r="C29" s="2156">
        <f t="shared" si="13"/>
        <v>0</v>
      </c>
      <c r="D29" s="791">
        <f t="shared" ref="D29:E30" si="20">SUM(F29+H29)</f>
        <v>0</v>
      </c>
      <c r="E29" s="3686">
        <f t="shared" si="20"/>
        <v>0</v>
      </c>
      <c r="F29" s="1962"/>
      <c r="G29" s="3640"/>
      <c r="H29" s="1962"/>
      <c r="I29" s="743"/>
      <c r="J29" s="3087"/>
      <c r="K29" s="742"/>
      <c r="L29" s="3087"/>
      <c r="M29" s="742"/>
      <c r="N29" s="3087"/>
      <c r="O29" s="742"/>
      <c r="P29" s="3087"/>
      <c r="Q29" s="742"/>
      <c r="R29" s="3087"/>
      <c r="S29" s="742"/>
      <c r="T29" s="3087"/>
      <c r="U29" s="742"/>
      <c r="V29" s="3087"/>
      <c r="W29" s="742"/>
      <c r="X29" s="3087"/>
      <c r="Y29" s="742"/>
      <c r="Z29" s="3087"/>
      <c r="AA29" s="742"/>
      <c r="AB29" s="3087"/>
      <c r="AC29" s="742"/>
      <c r="AD29" s="3087"/>
      <c r="AE29" s="742"/>
      <c r="AF29" s="3087"/>
      <c r="AG29" s="742"/>
      <c r="AH29" s="3087"/>
      <c r="AI29" s="742"/>
      <c r="AJ29" s="3087"/>
      <c r="AK29" s="742"/>
      <c r="AL29" s="3659"/>
      <c r="AM29" s="742"/>
      <c r="AN29" s="3687"/>
      <c r="AO29" s="782"/>
      <c r="AP29" s="3951"/>
      <c r="AQ29" s="3996"/>
      <c r="AR29" s="3647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>
      <c r="A30" s="7758"/>
      <c r="B30" s="1136" t="s">
        <v>2540</v>
      </c>
      <c r="C30" s="656">
        <f t="shared" si="13"/>
        <v>0</v>
      </c>
      <c r="D30" s="21">
        <f t="shared" si="20"/>
        <v>0</v>
      </c>
      <c r="E30" s="3689">
        <f t="shared" si="20"/>
        <v>0</v>
      </c>
      <c r="F30" s="631"/>
      <c r="G30" s="3116"/>
      <c r="H30" s="631"/>
      <c r="I30" s="3320"/>
      <c r="J30" s="661"/>
      <c r="K30" s="3690"/>
      <c r="L30" s="661"/>
      <c r="M30" s="3690"/>
      <c r="N30" s="661"/>
      <c r="O30" s="3690"/>
      <c r="P30" s="661"/>
      <c r="Q30" s="3690"/>
      <c r="R30" s="661"/>
      <c r="S30" s="3690"/>
      <c r="T30" s="661"/>
      <c r="U30" s="3690"/>
      <c r="V30" s="661"/>
      <c r="W30" s="3690"/>
      <c r="X30" s="661"/>
      <c r="Y30" s="3690"/>
      <c r="Z30" s="661"/>
      <c r="AA30" s="3690"/>
      <c r="AB30" s="661"/>
      <c r="AC30" s="3690"/>
      <c r="AD30" s="661"/>
      <c r="AE30" s="3690"/>
      <c r="AF30" s="661"/>
      <c r="AG30" s="3690"/>
      <c r="AH30" s="661"/>
      <c r="AI30" s="3690"/>
      <c r="AJ30" s="661"/>
      <c r="AK30" s="3690"/>
      <c r="AL30" s="661"/>
      <c r="AM30" s="3690"/>
      <c r="AN30" s="191"/>
      <c r="AO30" s="3691"/>
      <c r="AP30" s="5339"/>
      <c r="AQ30" s="1409"/>
      <c r="AR30" s="1139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>
      <c r="A31" s="8757" t="s">
        <v>2541</v>
      </c>
      <c r="B31" s="3685" t="s">
        <v>899</v>
      </c>
      <c r="C31" s="3692">
        <f t="shared" si="13"/>
        <v>0</v>
      </c>
      <c r="D31" s="835">
        <f>SUM(H31+J31+L31+N31+P31+R31+T31+V31+X31+Z31+AB31+AD31+AF31+AH31+AJ31+AL31+AN31)</f>
        <v>0</v>
      </c>
      <c r="E31" s="3639">
        <f>SUM(I31+K31+M31+O31+Q31+S31+U31+W31+Y31+AA31+AC31+AE31+AG31+AI31+AK31+AM31+AO31)</f>
        <v>0</v>
      </c>
      <c r="F31" s="3693"/>
      <c r="G31" s="3694"/>
      <c r="H31" s="3695"/>
      <c r="I31" s="2446"/>
      <c r="J31" s="3695"/>
      <c r="K31" s="3641"/>
      <c r="L31" s="3695"/>
      <c r="M31" s="3641"/>
      <c r="N31" s="3695"/>
      <c r="O31" s="2446"/>
      <c r="P31" s="3695"/>
      <c r="Q31" s="3641"/>
      <c r="R31" s="3695"/>
      <c r="S31" s="3641"/>
      <c r="T31" s="3695"/>
      <c r="U31" s="3641"/>
      <c r="V31" s="3695"/>
      <c r="W31" s="3641"/>
      <c r="X31" s="3695"/>
      <c r="Y31" s="3641"/>
      <c r="Z31" s="3695"/>
      <c r="AA31" s="2446"/>
      <c r="AB31" s="3695"/>
      <c r="AC31" s="3641"/>
      <c r="AD31" s="3695"/>
      <c r="AE31" s="3641"/>
      <c r="AF31" s="3695"/>
      <c r="AG31" s="2446"/>
      <c r="AH31" s="3695"/>
      <c r="AI31" s="3641"/>
      <c r="AJ31" s="3695"/>
      <c r="AK31" s="3641"/>
      <c r="AL31" s="3695"/>
      <c r="AM31" s="2446"/>
      <c r="AN31" s="3696"/>
      <c r="AO31" s="1456"/>
      <c r="AP31" s="5272"/>
      <c r="AQ31" s="5274"/>
      <c r="AR31" s="3641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>
      <c r="A32" s="8758"/>
      <c r="B32" s="3688" t="s">
        <v>900</v>
      </c>
      <c r="C32" s="2156">
        <f t="shared" si="13"/>
        <v>0</v>
      </c>
      <c r="D32" s="791">
        <f t="shared" ref="D32:D33" si="22">SUM(H32+J32+L32+N32+P32+R32+T32+V32+X32+Z32+AB32+AD32+AF32+AH32+AJ32+AL32+AN32)</f>
        <v>0</v>
      </c>
      <c r="E32" s="3686">
        <f t="shared" ref="E32" si="23">SUM(I32+K32+M32+O32+Q32+S32+U32+W32+Y32+AA32+AC32+AE32+AG32+AI32+AK32+AM32+AO32)</f>
        <v>0</v>
      </c>
      <c r="F32" s="3697"/>
      <c r="G32" s="3698"/>
      <c r="H32" s="3646"/>
      <c r="I32" s="743"/>
      <c r="J32" s="1962"/>
      <c r="K32" s="3640"/>
      <c r="L32" s="1962"/>
      <c r="M32" s="3640"/>
      <c r="N32" s="1962"/>
      <c r="O32" s="743"/>
      <c r="P32" s="1962"/>
      <c r="Q32" s="3640"/>
      <c r="R32" s="1962"/>
      <c r="S32" s="3640"/>
      <c r="T32" s="1962"/>
      <c r="U32" s="3640"/>
      <c r="V32" s="1962"/>
      <c r="W32" s="3640"/>
      <c r="X32" s="1962"/>
      <c r="Y32" s="3640"/>
      <c r="Z32" s="1962"/>
      <c r="AA32" s="743"/>
      <c r="AB32" s="1962"/>
      <c r="AC32" s="3640"/>
      <c r="AD32" s="1962"/>
      <c r="AE32" s="3640"/>
      <c r="AF32" s="1962"/>
      <c r="AG32" s="743"/>
      <c r="AH32" s="1962"/>
      <c r="AI32" s="3640"/>
      <c r="AJ32" s="1962"/>
      <c r="AK32" s="3640"/>
      <c r="AL32" s="1962"/>
      <c r="AM32" s="743"/>
      <c r="AN32" s="3699"/>
      <c r="AO32" s="771"/>
      <c r="AP32" s="3951"/>
      <c r="AQ32" s="3996"/>
      <c r="AR32" s="3647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>
      <c r="A33" s="8759"/>
      <c r="B33" s="3700" t="s">
        <v>2540</v>
      </c>
      <c r="C33" s="656">
        <f t="shared" si="13"/>
        <v>0</v>
      </c>
      <c r="D33" s="21">
        <f t="shared" si="22"/>
        <v>0</v>
      </c>
      <c r="E33" s="3686">
        <f>SUM(I33+K33+M33+O33+Q33+S33+U33+W33+Y33+AA33+AC33+AE33+AG33+AI33+AK33+AM33+AO33)</f>
        <v>0</v>
      </c>
      <c r="F33" s="3697"/>
      <c r="G33" s="1141"/>
      <c r="H33" s="3669"/>
      <c r="I33" s="3670"/>
      <c r="J33" s="3669"/>
      <c r="K33" s="3670"/>
      <c r="L33" s="3669"/>
      <c r="M33" s="3670"/>
      <c r="N33" s="3669"/>
      <c r="O33" s="3670"/>
      <c r="P33" s="3669"/>
      <c r="Q33" s="3670"/>
      <c r="R33" s="3669"/>
      <c r="S33" s="3670"/>
      <c r="T33" s="3669"/>
      <c r="U33" s="3670"/>
      <c r="V33" s="3669"/>
      <c r="W33" s="3670"/>
      <c r="X33" s="3669"/>
      <c r="Y33" s="3670"/>
      <c r="Z33" s="3669"/>
      <c r="AA33" s="3670"/>
      <c r="AB33" s="3669"/>
      <c r="AC33" s="3670"/>
      <c r="AD33" s="3669"/>
      <c r="AE33" s="3670"/>
      <c r="AF33" s="3669"/>
      <c r="AG33" s="3670"/>
      <c r="AH33" s="3669"/>
      <c r="AI33" s="3670"/>
      <c r="AJ33" s="3669"/>
      <c r="AK33" s="3670"/>
      <c r="AL33" s="3669"/>
      <c r="AM33" s="3670"/>
      <c r="AN33" s="3701"/>
      <c r="AO33" s="3673"/>
      <c r="AP33" s="3954"/>
      <c r="AQ33" s="1290"/>
      <c r="AR33" s="1129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>
      <c r="A34" s="8350" t="s">
        <v>2542</v>
      </c>
      <c r="B34" s="3685" t="s">
        <v>2543</v>
      </c>
      <c r="C34" s="3692">
        <f t="shared" si="13"/>
        <v>0</v>
      </c>
      <c r="D34" s="835">
        <f>SUM(X34+Z34+AB34+AD34+AF34+AH34+AJ34+AL34+AN34)</f>
        <v>0</v>
      </c>
      <c r="E34" s="3639">
        <f>SUM(Y34+AA34+AC34+AE34+AG34+AI34+AK34+AM34+AO34)</f>
        <v>0</v>
      </c>
      <c r="F34" s="3704"/>
      <c r="G34" s="2565"/>
      <c r="H34" s="3704"/>
      <c r="I34" s="2565"/>
      <c r="J34" s="3704"/>
      <c r="K34" s="2565"/>
      <c r="L34" s="3704"/>
      <c r="M34" s="2565"/>
      <c r="N34" s="3704"/>
      <c r="O34" s="2565"/>
      <c r="P34" s="3704"/>
      <c r="Q34" s="2565"/>
      <c r="R34" s="3704"/>
      <c r="S34" s="2565"/>
      <c r="T34" s="3704"/>
      <c r="U34" s="2565"/>
      <c r="V34" s="3704"/>
      <c r="W34" s="2565"/>
      <c r="X34" s="3695"/>
      <c r="Y34" s="2446"/>
      <c r="Z34" s="3695"/>
      <c r="AA34" s="2446"/>
      <c r="AB34" s="3695"/>
      <c r="AC34" s="2446"/>
      <c r="AD34" s="3695"/>
      <c r="AE34" s="2446"/>
      <c r="AF34" s="3695"/>
      <c r="AG34" s="2446"/>
      <c r="AH34" s="3695"/>
      <c r="AI34" s="2446"/>
      <c r="AJ34" s="3695"/>
      <c r="AK34" s="2446"/>
      <c r="AL34" s="3695"/>
      <c r="AM34" s="2446"/>
      <c r="AN34" s="3696"/>
      <c r="AO34" s="1456"/>
      <c r="AP34" s="5272"/>
      <c r="AQ34" s="5274"/>
      <c r="AR34" s="3641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>
      <c r="A35" s="8352"/>
      <c r="B35" s="3700" t="s">
        <v>2544</v>
      </c>
      <c r="C35" s="3667">
        <f t="shared" si="13"/>
        <v>0</v>
      </c>
      <c r="D35" s="3705">
        <f t="shared" ref="D35:E35" si="24">SUM(F35+H35+J35+L35+N35+P35+R35+X35+Z35+AB35+AD35+AF35+AH35+AJ35+AL35+AN35)</f>
        <v>0</v>
      </c>
      <c r="E35" s="1127">
        <f t="shared" si="24"/>
        <v>0</v>
      </c>
      <c r="F35" s="3706"/>
      <c r="G35" s="3707"/>
      <c r="H35" s="3706"/>
      <c r="I35" s="3707"/>
      <c r="J35" s="3706"/>
      <c r="K35" s="3707"/>
      <c r="L35" s="3706"/>
      <c r="M35" s="3707"/>
      <c r="N35" s="3706"/>
      <c r="O35" s="3707"/>
      <c r="P35" s="3706"/>
      <c r="Q35" s="3707"/>
      <c r="R35" s="3706"/>
      <c r="S35" s="3707"/>
      <c r="T35" s="3706"/>
      <c r="U35" s="3707"/>
      <c r="V35" s="3706"/>
      <c r="W35" s="3707"/>
      <c r="X35" s="3669"/>
      <c r="Y35" s="3670"/>
      <c r="Z35" s="3669"/>
      <c r="AA35" s="3670"/>
      <c r="AB35" s="3669"/>
      <c r="AC35" s="3670"/>
      <c r="AD35" s="3669"/>
      <c r="AE35" s="3670"/>
      <c r="AF35" s="3669"/>
      <c r="AG35" s="3670"/>
      <c r="AH35" s="3669"/>
      <c r="AI35" s="3670"/>
      <c r="AJ35" s="3669"/>
      <c r="AK35" s="3670"/>
      <c r="AL35" s="3669"/>
      <c r="AM35" s="3670"/>
      <c r="AN35" s="3701"/>
      <c r="AO35" s="3673"/>
      <c r="AP35" s="3954"/>
      <c r="AQ35" s="1290"/>
      <c r="AR35" s="1129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>
      <c r="A36" s="8760" t="s">
        <v>2545</v>
      </c>
      <c r="B36" s="8761"/>
      <c r="C36" s="1915">
        <f t="shared" si="13"/>
        <v>0</v>
      </c>
      <c r="D36" s="802">
        <f>SUM(F36+H36+J36+L36+N36+P36+R36+T36+V36+X36+Z36+AB36+AD36+AF36+AH36+AJ36+AL36+AN36)</f>
        <v>0</v>
      </c>
      <c r="E36" s="3686">
        <f>SUM(G36+I36+K36+M36+O36+Q36+S36+U36+W36+Y36+AA36+AC36+AE36+AG36+AI36+AK36+AM36+AO36)</f>
        <v>0</v>
      </c>
      <c r="F36" s="1962"/>
      <c r="G36" s="3640"/>
      <c r="H36" s="1962"/>
      <c r="I36" s="743"/>
      <c r="J36" s="1962"/>
      <c r="K36" s="743"/>
      <c r="L36" s="1962"/>
      <c r="M36" s="743"/>
      <c r="N36" s="1962"/>
      <c r="O36" s="743"/>
      <c r="P36" s="1962"/>
      <c r="Q36" s="743"/>
      <c r="R36" s="1962"/>
      <c r="S36" s="743"/>
      <c r="T36" s="1962"/>
      <c r="U36" s="743"/>
      <c r="V36" s="1962"/>
      <c r="W36" s="743"/>
      <c r="X36" s="1962"/>
      <c r="Y36" s="743"/>
      <c r="Z36" s="1962"/>
      <c r="AA36" s="743"/>
      <c r="AB36" s="1962"/>
      <c r="AC36" s="743"/>
      <c r="AD36" s="1962"/>
      <c r="AE36" s="743"/>
      <c r="AF36" s="1962"/>
      <c r="AG36" s="743"/>
      <c r="AH36" s="1962"/>
      <c r="AI36" s="743"/>
      <c r="AJ36" s="1962"/>
      <c r="AK36" s="743"/>
      <c r="AL36" s="1962"/>
      <c r="AM36" s="743"/>
      <c r="AN36" s="3699"/>
      <c r="AO36" s="771"/>
      <c r="AP36" s="5271"/>
      <c r="AQ36" s="3218"/>
      <c r="AR36" s="3640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>
      <c r="A37" s="8762" t="s">
        <v>2546</v>
      </c>
      <c r="B37" s="8763"/>
      <c r="C37" s="3643">
        <f t="shared" si="13"/>
        <v>0</v>
      </c>
      <c r="D37" s="3710">
        <f t="shared" ref="D37:D39" si="25">SUM(F37+H37+J37+L37+N37+P37+R37+T37+V37+X37+Z37+AB37+AD37+AF37+AH37+AJ37+AL37+AN37)</f>
        <v>0</v>
      </c>
      <c r="E37" s="3645">
        <f t="shared" ref="E37:E40" si="26">SUM(G37+I37+K37+M37+O37+Q37+S37+U37+W37+Y37+AA37+AC37+AE37+AG37+AI37+AK37+AM37+AO37)</f>
        <v>0</v>
      </c>
      <c r="F37" s="3646"/>
      <c r="G37" s="3647"/>
      <c r="H37" s="3646"/>
      <c r="I37" s="3648"/>
      <c r="J37" s="3646"/>
      <c r="K37" s="3648"/>
      <c r="L37" s="3646"/>
      <c r="M37" s="3648"/>
      <c r="N37" s="3646"/>
      <c r="O37" s="3648"/>
      <c r="P37" s="3646"/>
      <c r="Q37" s="3648"/>
      <c r="R37" s="3646"/>
      <c r="S37" s="3648"/>
      <c r="T37" s="3646"/>
      <c r="U37" s="3648"/>
      <c r="V37" s="3646"/>
      <c r="W37" s="3648"/>
      <c r="X37" s="3646"/>
      <c r="Y37" s="3648"/>
      <c r="Z37" s="3646"/>
      <c r="AA37" s="3648"/>
      <c r="AB37" s="3646"/>
      <c r="AC37" s="3648"/>
      <c r="AD37" s="3646"/>
      <c r="AE37" s="3648"/>
      <c r="AF37" s="3646"/>
      <c r="AG37" s="3648"/>
      <c r="AH37" s="3646"/>
      <c r="AI37" s="3648"/>
      <c r="AJ37" s="3646"/>
      <c r="AK37" s="3648"/>
      <c r="AL37" s="3646"/>
      <c r="AM37" s="3648"/>
      <c r="AN37" s="3711"/>
      <c r="AO37" s="3652"/>
      <c r="AP37" s="3951"/>
      <c r="AQ37" s="3996"/>
      <c r="AR37" s="3647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>
      <c r="A38" s="8740" t="s">
        <v>2547</v>
      </c>
      <c r="B38" s="8741"/>
      <c r="C38" s="3655">
        <f t="shared" si="13"/>
        <v>0</v>
      </c>
      <c r="D38" s="3714">
        <f t="shared" si="25"/>
        <v>0</v>
      </c>
      <c r="E38" s="3645">
        <f t="shared" si="26"/>
        <v>0</v>
      </c>
      <c r="F38" s="3646"/>
      <c r="G38" s="3647"/>
      <c r="H38" s="3646"/>
      <c r="I38" s="3648"/>
      <c r="J38" s="3646"/>
      <c r="K38" s="3648"/>
      <c r="L38" s="3646"/>
      <c r="M38" s="3648"/>
      <c r="N38" s="3646"/>
      <c r="O38" s="3648"/>
      <c r="P38" s="3646"/>
      <c r="Q38" s="3648"/>
      <c r="R38" s="3646"/>
      <c r="S38" s="3648"/>
      <c r="T38" s="3646"/>
      <c r="U38" s="3648"/>
      <c r="V38" s="3646"/>
      <c r="W38" s="3648"/>
      <c r="X38" s="3646"/>
      <c r="Y38" s="3648"/>
      <c r="Z38" s="3646"/>
      <c r="AA38" s="3648"/>
      <c r="AB38" s="3646"/>
      <c r="AC38" s="3648"/>
      <c r="AD38" s="3646"/>
      <c r="AE38" s="3648"/>
      <c r="AF38" s="3646"/>
      <c r="AG38" s="3648"/>
      <c r="AH38" s="3646"/>
      <c r="AI38" s="3648"/>
      <c r="AJ38" s="3646"/>
      <c r="AK38" s="3648"/>
      <c r="AL38" s="3646"/>
      <c r="AM38" s="3648"/>
      <c r="AN38" s="3711"/>
      <c r="AO38" s="3652"/>
      <c r="AP38" s="3951"/>
      <c r="AQ38" s="3996"/>
      <c r="AR38" s="3647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>
      <c r="A39" s="8764" t="s">
        <v>2548</v>
      </c>
      <c r="B39" s="8763"/>
      <c r="C39" s="3643">
        <f t="shared" si="13"/>
        <v>0</v>
      </c>
      <c r="D39" s="3710">
        <f t="shared" si="25"/>
        <v>0</v>
      </c>
      <c r="E39" s="3645">
        <f t="shared" si="26"/>
        <v>0</v>
      </c>
      <c r="F39" s="3646"/>
      <c r="G39" s="3647"/>
      <c r="H39" s="3646"/>
      <c r="I39" s="3648"/>
      <c r="J39" s="3646"/>
      <c r="K39" s="3648"/>
      <c r="L39" s="3646"/>
      <c r="M39" s="3648"/>
      <c r="N39" s="3646"/>
      <c r="O39" s="3648"/>
      <c r="P39" s="3646"/>
      <c r="Q39" s="3648"/>
      <c r="R39" s="3646"/>
      <c r="S39" s="3648"/>
      <c r="T39" s="3646"/>
      <c r="U39" s="3648"/>
      <c r="V39" s="3646"/>
      <c r="W39" s="3648"/>
      <c r="X39" s="3646"/>
      <c r="Y39" s="3648"/>
      <c r="Z39" s="3646"/>
      <c r="AA39" s="3648"/>
      <c r="AB39" s="3646"/>
      <c r="AC39" s="3648"/>
      <c r="AD39" s="3646"/>
      <c r="AE39" s="3648"/>
      <c r="AF39" s="3646"/>
      <c r="AG39" s="3648"/>
      <c r="AH39" s="3646"/>
      <c r="AI39" s="3648"/>
      <c r="AJ39" s="3646"/>
      <c r="AK39" s="3648"/>
      <c r="AL39" s="3646"/>
      <c r="AM39" s="3648"/>
      <c r="AN39" s="3711"/>
      <c r="AO39" s="3652"/>
      <c r="AP39" s="3951"/>
      <c r="AQ39" s="3996"/>
      <c r="AR39" s="3647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>
      <c r="A40" s="8742" t="s">
        <v>2549</v>
      </c>
      <c r="B40" s="8124"/>
      <c r="C40" s="3715">
        <f t="shared" si="13"/>
        <v>0</v>
      </c>
      <c r="D40" s="1149">
        <f>SUM(F40+H40+J40+L40+N40+P40+R40+T40+V40+X40+Z40+AB40+AD40+AF40+AH40+AJ40+AL40+AN40)</f>
        <v>0</v>
      </c>
      <c r="E40" s="3645">
        <f t="shared" si="26"/>
        <v>0</v>
      </c>
      <c r="F40" s="3669"/>
      <c r="G40" s="1129"/>
      <c r="H40" s="3669"/>
      <c r="I40" s="3670"/>
      <c r="J40" s="3669"/>
      <c r="K40" s="3670"/>
      <c r="L40" s="3669"/>
      <c r="M40" s="3670"/>
      <c r="N40" s="3669"/>
      <c r="O40" s="3670"/>
      <c r="P40" s="3669"/>
      <c r="Q40" s="3670"/>
      <c r="R40" s="3669"/>
      <c r="S40" s="3670"/>
      <c r="T40" s="3669"/>
      <c r="U40" s="3670"/>
      <c r="V40" s="3669"/>
      <c r="W40" s="3670"/>
      <c r="X40" s="3669"/>
      <c r="Y40" s="3670"/>
      <c r="Z40" s="3669"/>
      <c r="AA40" s="3670"/>
      <c r="AB40" s="3669"/>
      <c r="AC40" s="3670"/>
      <c r="AD40" s="3669"/>
      <c r="AE40" s="3670"/>
      <c r="AF40" s="3669"/>
      <c r="AG40" s="3670"/>
      <c r="AH40" s="3669"/>
      <c r="AI40" s="3670"/>
      <c r="AJ40" s="3669"/>
      <c r="AK40" s="3670"/>
      <c r="AL40" s="3669"/>
      <c r="AM40" s="3670"/>
      <c r="AN40" s="3701"/>
      <c r="AO40" s="3673"/>
      <c r="AP40" s="3954"/>
      <c r="AQ40" s="1290"/>
      <c r="AR40" s="1129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>
      <c r="A41" s="8739" t="s">
        <v>77</v>
      </c>
      <c r="B41" s="8739"/>
      <c r="C41" s="3676">
        <f t="shared" ref="C41:AP41" si="27">SUM(C28:C40)</f>
        <v>0</v>
      </c>
      <c r="D41" s="3682">
        <f t="shared" si="27"/>
        <v>0</v>
      </c>
      <c r="E41" s="3677">
        <f t="shared" si="27"/>
        <v>0</v>
      </c>
      <c r="F41" s="3676">
        <f t="shared" si="27"/>
        <v>0</v>
      </c>
      <c r="G41" s="3677">
        <f t="shared" si="27"/>
        <v>0</v>
      </c>
      <c r="H41" s="3676">
        <f>SUM(H28:H40)</f>
        <v>0</v>
      </c>
      <c r="I41" s="3677">
        <f t="shared" si="27"/>
        <v>0</v>
      </c>
      <c r="J41" s="3676">
        <f t="shared" si="27"/>
        <v>0</v>
      </c>
      <c r="K41" s="3677">
        <f t="shared" si="27"/>
        <v>0</v>
      </c>
      <c r="L41" s="3716">
        <f t="shared" si="27"/>
        <v>0</v>
      </c>
      <c r="M41" s="3678">
        <f t="shared" si="27"/>
        <v>0</v>
      </c>
      <c r="N41" s="3716">
        <f t="shared" si="27"/>
        <v>0</v>
      </c>
      <c r="O41" s="3678">
        <f t="shared" si="27"/>
        <v>0</v>
      </c>
      <c r="P41" s="3717">
        <f t="shared" si="27"/>
        <v>0</v>
      </c>
      <c r="Q41" s="3678">
        <f t="shared" si="27"/>
        <v>0</v>
      </c>
      <c r="R41" s="3716">
        <f t="shared" si="27"/>
        <v>0</v>
      </c>
      <c r="S41" s="3678">
        <f t="shared" si="27"/>
        <v>0</v>
      </c>
      <c r="T41" s="3716">
        <f t="shared" ref="T41:U41" si="28">SUM(T28:T40)</f>
        <v>0</v>
      </c>
      <c r="U41" s="3678">
        <f t="shared" si="28"/>
        <v>0</v>
      </c>
      <c r="V41" s="3716">
        <f t="shared" ref="V41:W41" si="29">SUM(V28:V40)</f>
        <v>0</v>
      </c>
      <c r="W41" s="3678">
        <f t="shared" si="29"/>
        <v>0</v>
      </c>
      <c r="X41" s="3676">
        <f t="shared" si="27"/>
        <v>0</v>
      </c>
      <c r="Y41" s="3718">
        <f t="shared" si="27"/>
        <v>0</v>
      </c>
      <c r="Z41" s="3676">
        <f t="shared" si="27"/>
        <v>0</v>
      </c>
      <c r="AA41" s="3718">
        <f t="shared" si="27"/>
        <v>0</v>
      </c>
      <c r="AB41" s="3676">
        <f t="shared" si="27"/>
        <v>0</v>
      </c>
      <c r="AC41" s="3718">
        <f t="shared" si="27"/>
        <v>0</v>
      </c>
      <c r="AD41" s="3716">
        <f t="shared" si="27"/>
        <v>0</v>
      </c>
      <c r="AE41" s="3678">
        <f t="shared" si="27"/>
        <v>0</v>
      </c>
      <c r="AF41" s="3716">
        <f t="shared" si="27"/>
        <v>0</v>
      </c>
      <c r="AG41" s="3678">
        <f t="shared" si="27"/>
        <v>0</v>
      </c>
      <c r="AH41" s="3717">
        <f t="shared" si="27"/>
        <v>0</v>
      </c>
      <c r="AI41" s="3678">
        <f t="shared" si="27"/>
        <v>0</v>
      </c>
      <c r="AJ41" s="3716">
        <f t="shared" si="27"/>
        <v>0</v>
      </c>
      <c r="AK41" s="3678">
        <f t="shared" si="27"/>
        <v>0</v>
      </c>
      <c r="AL41" s="3716">
        <f t="shared" si="27"/>
        <v>0</v>
      </c>
      <c r="AM41" s="3678">
        <f t="shared" si="27"/>
        <v>0</v>
      </c>
      <c r="AN41" s="3716">
        <f t="shared" si="27"/>
        <v>0</v>
      </c>
      <c r="AO41" s="3681">
        <f t="shared" si="27"/>
        <v>0</v>
      </c>
      <c r="AP41" s="5438">
        <f t="shared" si="27"/>
        <v>0</v>
      </c>
      <c r="AQ41" s="5432">
        <f>SUM(AQ28:AQ40)</f>
        <v>0</v>
      </c>
      <c r="AR41" s="3677">
        <f>SUM(AR28:AR40)</f>
        <v>0</v>
      </c>
    </row>
    <row r="42" spans="1:86" s="20" customFormat="1" ht="18" customHeight="1">
      <c r="A42" s="2" t="s">
        <v>2550</v>
      </c>
    </row>
    <row r="43" spans="1:86" s="17" customFormat="1" ht="15" customHeight="1">
      <c r="A43" s="8746" t="s">
        <v>2537</v>
      </c>
      <c r="B43" s="8749" t="s">
        <v>77</v>
      </c>
      <c r="C43" s="8750"/>
      <c r="D43" s="8746"/>
      <c r="E43" s="8698" t="s">
        <v>101</v>
      </c>
      <c r="F43" s="8699"/>
      <c r="G43" s="8699"/>
      <c r="H43" s="8699"/>
      <c r="I43" s="8699"/>
      <c r="J43" s="8699"/>
      <c r="K43" s="8699"/>
      <c r="L43" s="8699"/>
      <c r="M43" s="8699"/>
      <c r="N43" s="8699"/>
      <c r="O43" s="8699"/>
      <c r="P43" s="8699"/>
      <c r="Q43" s="8699"/>
      <c r="R43" s="8699"/>
      <c r="S43" s="8699"/>
      <c r="T43" s="8699"/>
      <c r="U43" s="8699"/>
      <c r="V43" s="8699"/>
      <c r="W43" s="8699"/>
      <c r="X43" s="8699"/>
      <c r="Y43" s="8699"/>
      <c r="Z43" s="8699"/>
      <c r="AA43" s="8699"/>
      <c r="AB43" s="8699"/>
      <c r="AC43" s="8699"/>
      <c r="AD43" s="8699"/>
      <c r="AE43" s="8699"/>
      <c r="AF43" s="8699"/>
      <c r="AG43" s="8699"/>
      <c r="AH43" s="8699"/>
      <c r="AI43" s="8699"/>
      <c r="AJ43" s="8699"/>
      <c r="AK43" s="8699"/>
      <c r="AL43" s="8699"/>
      <c r="AM43" s="8699"/>
      <c r="AN43" s="8708"/>
      <c r="AO43" s="8753" t="s">
        <v>2551</v>
      </c>
      <c r="AP43" s="8754"/>
      <c r="AQ43" s="7733" t="s">
        <v>36</v>
      </c>
      <c r="AR43" s="8514" t="s">
        <v>37</v>
      </c>
    </row>
    <row r="44" spans="1:86" s="17" customFormat="1" ht="15" customHeight="1">
      <c r="A44" s="8747"/>
      <c r="B44" s="8751"/>
      <c r="C44" s="8752"/>
      <c r="D44" s="8748"/>
      <c r="E44" s="8324" t="s">
        <v>2523</v>
      </c>
      <c r="F44" s="8502"/>
      <c r="G44" s="8300" t="s">
        <v>2524</v>
      </c>
      <c r="H44" s="8502"/>
      <c r="I44" s="8300" t="s">
        <v>2525</v>
      </c>
      <c r="J44" s="8502"/>
      <c r="K44" s="8300" t="s">
        <v>94</v>
      </c>
      <c r="L44" s="8502"/>
      <c r="M44" s="8300" t="s">
        <v>44</v>
      </c>
      <c r="N44" s="8502"/>
      <c r="O44" s="8300" t="s">
        <v>45</v>
      </c>
      <c r="P44" s="8502"/>
      <c r="Q44" s="8300" t="s">
        <v>46</v>
      </c>
      <c r="R44" s="8502"/>
      <c r="S44" s="8300" t="s">
        <v>47</v>
      </c>
      <c r="T44" s="8502"/>
      <c r="U44" s="8300" t="s">
        <v>48</v>
      </c>
      <c r="V44" s="8502"/>
      <c r="W44" s="8697" t="s">
        <v>49</v>
      </c>
      <c r="X44" s="8646"/>
      <c r="Y44" s="8300" t="s">
        <v>50</v>
      </c>
      <c r="Z44" s="8502"/>
      <c r="AA44" s="8300" t="s">
        <v>51</v>
      </c>
      <c r="AB44" s="8502"/>
      <c r="AC44" s="8300" t="s">
        <v>52</v>
      </c>
      <c r="AD44" s="8502"/>
      <c r="AE44" s="8300" t="s">
        <v>53</v>
      </c>
      <c r="AF44" s="8502"/>
      <c r="AG44" s="8300" t="s">
        <v>54</v>
      </c>
      <c r="AH44" s="8502"/>
      <c r="AI44" s="8300" t="s">
        <v>55</v>
      </c>
      <c r="AJ44" s="8502"/>
      <c r="AK44" s="8300" t="s">
        <v>56</v>
      </c>
      <c r="AL44" s="8502"/>
      <c r="AM44" s="8515" t="s">
        <v>57</v>
      </c>
      <c r="AN44" s="8706"/>
      <c r="AO44" s="8755"/>
      <c r="AP44" s="8756"/>
      <c r="AQ44" s="7660"/>
      <c r="AR44" s="7663"/>
    </row>
    <row r="45" spans="1:86" s="17" customFormat="1" ht="15" customHeight="1">
      <c r="A45" s="8748"/>
      <c r="B45" s="3720" t="s">
        <v>79</v>
      </c>
      <c r="C45" s="702" t="s">
        <v>58</v>
      </c>
      <c r="D45" s="3721" t="s">
        <v>59</v>
      </c>
      <c r="E45" s="3633" t="s">
        <v>58</v>
      </c>
      <c r="F45" s="3579" t="s">
        <v>59</v>
      </c>
      <c r="G45" s="3633" t="s">
        <v>58</v>
      </c>
      <c r="H45" s="3579" t="s">
        <v>59</v>
      </c>
      <c r="I45" s="3633" t="s">
        <v>58</v>
      </c>
      <c r="J45" s="3579" t="s">
        <v>59</v>
      </c>
      <c r="K45" s="3633" t="s">
        <v>58</v>
      </c>
      <c r="L45" s="3579" t="s">
        <v>59</v>
      </c>
      <c r="M45" s="3633" t="s">
        <v>58</v>
      </c>
      <c r="N45" s="3579" t="s">
        <v>59</v>
      </c>
      <c r="O45" s="3633" t="s">
        <v>58</v>
      </c>
      <c r="P45" s="3579" t="s">
        <v>59</v>
      </c>
      <c r="Q45" s="3337" t="s">
        <v>58</v>
      </c>
      <c r="R45" s="3073" t="s">
        <v>59</v>
      </c>
      <c r="S45" s="3337" t="s">
        <v>58</v>
      </c>
      <c r="T45" s="3073" t="s">
        <v>59</v>
      </c>
      <c r="U45" s="3337" t="s">
        <v>58</v>
      </c>
      <c r="V45" s="3073" t="s">
        <v>59</v>
      </c>
      <c r="W45" s="3633" t="s">
        <v>58</v>
      </c>
      <c r="X45" s="3579" t="s">
        <v>59</v>
      </c>
      <c r="Y45" s="3633" t="s">
        <v>58</v>
      </c>
      <c r="Z45" s="3579" t="s">
        <v>59</v>
      </c>
      <c r="AA45" s="3633" t="s">
        <v>58</v>
      </c>
      <c r="AB45" s="3579" t="s">
        <v>59</v>
      </c>
      <c r="AC45" s="3633" t="s">
        <v>58</v>
      </c>
      <c r="AD45" s="3579" t="s">
        <v>59</v>
      </c>
      <c r="AE45" s="3633" t="s">
        <v>58</v>
      </c>
      <c r="AF45" s="3579" t="s">
        <v>59</v>
      </c>
      <c r="AG45" s="3633" t="s">
        <v>58</v>
      </c>
      <c r="AH45" s="3579" t="s">
        <v>59</v>
      </c>
      <c r="AI45" s="3633" t="s">
        <v>58</v>
      </c>
      <c r="AJ45" s="3579" t="s">
        <v>59</v>
      </c>
      <c r="AK45" s="3633" t="s">
        <v>58</v>
      </c>
      <c r="AL45" s="3579" t="s">
        <v>59</v>
      </c>
      <c r="AM45" s="3633" t="s">
        <v>58</v>
      </c>
      <c r="AN45" s="3582" t="s">
        <v>59</v>
      </c>
      <c r="AO45" s="3722" t="s">
        <v>822</v>
      </c>
      <c r="AP45" s="3723" t="s">
        <v>824</v>
      </c>
      <c r="AQ45" s="7661"/>
      <c r="AR45" s="7664"/>
    </row>
    <row r="46" spans="1:86" s="17" customFormat="1" ht="15" customHeight="1">
      <c r="A46" s="3724" t="s">
        <v>2552</v>
      </c>
      <c r="B46" s="3725">
        <f t="shared" ref="B46:B53" si="30">SUM(C46+D46)</f>
        <v>0</v>
      </c>
      <c r="C46" s="3726">
        <f>SUM(E46+G46)</f>
        <v>0</v>
      </c>
      <c r="D46" s="3727">
        <f>SUM(F46+H46)</f>
        <v>0</v>
      </c>
      <c r="E46" s="3728"/>
      <c r="F46" s="3729"/>
      <c r="G46" s="3728"/>
      <c r="H46" s="3729"/>
      <c r="I46" s="3693"/>
      <c r="J46" s="3730"/>
      <c r="K46" s="3693"/>
      <c r="L46" s="3694"/>
      <c r="M46" s="3693"/>
      <c r="N46" s="3694"/>
      <c r="O46" s="3693"/>
      <c r="P46" s="3694"/>
      <c r="Q46" s="3693"/>
      <c r="R46" s="3694"/>
      <c r="S46" s="3693"/>
      <c r="T46" s="3694"/>
      <c r="U46" s="3693"/>
      <c r="V46" s="3694"/>
      <c r="W46" s="3693"/>
      <c r="X46" s="3694"/>
      <c r="Y46" s="3693"/>
      <c r="Z46" s="3694"/>
      <c r="AA46" s="3693"/>
      <c r="AB46" s="3694"/>
      <c r="AC46" s="3693"/>
      <c r="AD46" s="3694"/>
      <c r="AE46" s="3693"/>
      <c r="AF46" s="3694"/>
      <c r="AG46" s="3693"/>
      <c r="AH46" s="3694"/>
      <c r="AI46" s="3693"/>
      <c r="AJ46" s="3694"/>
      <c r="AK46" s="3693"/>
      <c r="AL46" s="3694"/>
      <c r="AM46" s="3693"/>
      <c r="AN46" s="3731"/>
      <c r="AO46" s="3732"/>
      <c r="AP46" s="763"/>
      <c r="AQ46" s="89"/>
      <c r="AR46" s="5440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>
      <c r="A47" s="3733" t="s">
        <v>2541</v>
      </c>
      <c r="B47" s="3734">
        <f t="shared" si="30"/>
        <v>0</v>
      </c>
      <c r="C47" s="3735">
        <f>SUM(G47+I47+K47+M47+O47+S47+U47+Q47+W47+Y47+AA47+AC47+AE47+AG47+AI47+AK47+AM47)</f>
        <v>0</v>
      </c>
      <c r="D47" s="3736">
        <f>SUM(H47+J47+L47+N47+P47+R47+T47+V47+X47+Z47+AB47+AD47+AF47+AH47+AJ47+AL47+AN47)</f>
        <v>0</v>
      </c>
      <c r="E47" s="3697"/>
      <c r="F47" s="3737"/>
      <c r="G47" s="662"/>
      <c r="H47" s="3738"/>
      <c r="I47" s="1150"/>
      <c r="J47" s="1151"/>
      <c r="K47" s="1150"/>
      <c r="L47" s="1151"/>
      <c r="M47" s="1150"/>
      <c r="N47" s="1151"/>
      <c r="O47" s="1150"/>
      <c r="P47" s="1151"/>
      <c r="Q47" s="1150"/>
      <c r="R47" s="1151"/>
      <c r="S47" s="1150"/>
      <c r="T47" s="1151"/>
      <c r="U47" s="1150"/>
      <c r="V47" s="1151"/>
      <c r="W47" s="3739"/>
      <c r="X47" s="3740"/>
      <c r="Y47" s="3739"/>
      <c r="Z47" s="3740"/>
      <c r="AA47" s="3739"/>
      <c r="AB47" s="3740"/>
      <c r="AC47" s="3739"/>
      <c r="AD47" s="3740"/>
      <c r="AE47" s="3739"/>
      <c r="AF47" s="3740"/>
      <c r="AG47" s="3739"/>
      <c r="AH47" s="3740"/>
      <c r="AI47" s="3739"/>
      <c r="AJ47" s="3740"/>
      <c r="AK47" s="3739"/>
      <c r="AL47" s="3740"/>
      <c r="AM47" s="3739"/>
      <c r="AN47" s="3741"/>
      <c r="AO47" s="3742"/>
      <c r="AP47" s="3743"/>
      <c r="AQ47" s="3741"/>
      <c r="AR47" s="5441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>
      <c r="A48" s="3733" t="s">
        <v>2542</v>
      </c>
      <c r="B48" s="3744">
        <f t="shared" si="30"/>
        <v>0</v>
      </c>
      <c r="C48" s="3745">
        <f>SUM(W48+Y48+AA48+AC48+AE48+AG48+AI48+AK48+AM48)</f>
        <v>0</v>
      </c>
      <c r="D48" s="3746">
        <f>SUM(X48+Z48+AB48+AD48+AF48+AH48+AJ48+AL48+AN48)</f>
        <v>0</v>
      </c>
      <c r="E48" s="3697"/>
      <c r="F48" s="3698"/>
      <c r="G48" s="3697"/>
      <c r="H48" s="3698"/>
      <c r="I48" s="3697"/>
      <c r="J48" s="3698"/>
      <c r="K48" s="3697"/>
      <c r="L48" s="3698"/>
      <c r="M48" s="3697"/>
      <c r="N48" s="3698"/>
      <c r="O48" s="3697"/>
      <c r="P48" s="3730"/>
      <c r="Q48" s="3747"/>
      <c r="R48" s="3730"/>
      <c r="S48" s="3747"/>
      <c r="T48" s="3730"/>
      <c r="U48" s="3747"/>
      <c r="V48" s="3730"/>
      <c r="W48" s="3748"/>
      <c r="X48" s="3749"/>
      <c r="Y48" s="3748"/>
      <c r="Z48" s="3749"/>
      <c r="AA48" s="3748"/>
      <c r="AB48" s="3749"/>
      <c r="AC48" s="3748"/>
      <c r="AD48" s="3749"/>
      <c r="AE48" s="3748"/>
      <c r="AF48" s="3749"/>
      <c r="AG48" s="3748"/>
      <c r="AH48" s="3749"/>
      <c r="AI48" s="3748"/>
      <c r="AJ48" s="3749"/>
      <c r="AK48" s="3748"/>
      <c r="AL48" s="3749"/>
      <c r="AM48" s="3748"/>
      <c r="AN48" s="89"/>
      <c r="AO48" s="3742"/>
      <c r="AP48" s="3743"/>
      <c r="AQ48" s="3741"/>
      <c r="AR48" s="5441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>
      <c r="A49" s="3750" t="s">
        <v>2545</v>
      </c>
      <c r="B49" s="1917">
        <f t="shared" si="30"/>
        <v>0</v>
      </c>
      <c r="C49" s="1961">
        <f>SUM(E49+G49+I49+K49+M49+O49+Q49+S49+U49+W49+Y49+AA49+AC49+AE49+AG49+AI49+AK49+AM49)</f>
        <v>0</v>
      </c>
      <c r="D49" s="3751">
        <f>SUM(F49+H49+J49+L49+N49+P49+R49+T49+V49+X49+Z49+AB49+AD49+AF49+AH49+AJ49+AL49+AN49)</f>
        <v>0</v>
      </c>
      <c r="E49" s="1962"/>
      <c r="F49" s="3640"/>
      <c r="G49" s="1962"/>
      <c r="H49" s="3640"/>
      <c r="I49" s="1962"/>
      <c r="J49" s="3640"/>
      <c r="K49" s="1962"/>
      <c r="L49" s="3640"/>
      <c r="M49" s="1962"/>
      <c r="N49" s="3640"/>
      <c r="O49" s="1962"/>
      <c r="P49" s="3640"/>
      <c r="Q49" s="1962"/>
      <c r="R49" s="3640"/>
      <c r="S49" s="1962"/>
      <c r="T49" s="3640"/>
      <c r="U49" s="1962"/>
      <c r="V49" s="3640"/>
      <c r="W49" s="1962"/>
      <c r="X49" s="3640"/>
      <c r="Y49" s="1962"/>
      <c r="Z49" s="3640"/>
      <c r="AA49" s="1962"/>
      <c r="AB49" s="3640"/>
      <c r="AC49" s="1962"/>
      <c r="AD49" s="3640"/>
      <c r="AE49" s="1962"/>
      <c r="AF49" s="3640"/>
      <c r="AG49" s="1962"/>
      <c r="AH49" s="3640"/>
      <c r="AI49" s="1962"/>
      <c r="AJ49" s="3640"/>
      <c r="AK49" s="1962"/>
      <c r="AL49" s="3640"/>
      <c r="AM49" s="1962"/>
      <c r="AN49" s="22"/>
      <c r="AO49" s="3742"/>
      <c r="AP49" s="3743"/>
      <c r="AQ49" s="3741"/>
      <c r="AR49" s="5441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>
      <c r="A50" s="3752" t="s">
        <v>2546</v>
      </c>
      <c r="B50" s="3753">
        <f t="shared" si="30"/>
        <v>0</v>
      </c>
      <c r="C50" s="3754">
        <f t="shared" ref="C50:C53" si="38">SUM(E50+G50+I50+K50+M50+O50+Q50+S50+U50+W50+Y50+AA50+AC50+AE50+AG50+AI50+AK50+AM50)</f>
        <v>0</v>
      </c>
      <c r="D50" s="3736">
        <f t="shared" ref="D50:D53" si="39">SUM(F50+H50+J50+L50+N50+P50+R50+T50+V50+X50+Z50+AB50+AD50+AF50+AH50+AJ50+AL50+AN50)</f>
        <v>0</v>
      </c>
      <c r="E50" s="3739"/>
      <c r="F50" s="3740"/>
      <c r="G50" s="3739"/>
      <c r="H50" s="3740"/>
      <c r="I50" s="3739"/>
      <c r="J50" s="3740"/>
      <c r="K50" s="3739"/>
      <c r="L50" s="3749"/>
      <c r="M50" s="3748"/>
      <c r="N50" s="3749"/>
      <c r="O50" s="3748"/>
      <c r="P50" s="3749"/>
      <c r="Q50" s="3748"/>
      <c r="R50" s="3749"/>
      <c r="S50" s="3748"/>
      <c r="T50" s="3749"/>
      <c r="U50" s="3748"/>
      <c r="V50" s="3749"/>
      <c r="W50" s="3748"/>
      <c r="X50" s="3749"/>
      <c r="Y50" s="3748"/>
      <c r="Z50" s="3749"/>
      <c r="AA50" s="3748"/>
      <c r="AB50" s="3749"/>
      <c r="AC50" s="3748"/>
      <c r="AD50" s="3749"/>
      <c r="AE50" s="3748"/>
      <c r="AF50" s="3749"/>
      <c r="AG50" s="3748"/>
      <c r="AH50" s="3749"/>
      <c r="AI50" s="3748"/>
      <c r="AJ50" s="3749"/>
      <c r="AK50" s="3748"/>
      <c r="AL50" s="3749"/>
      <c r="AM50" s="3748"/>
      <c r="AN50" s="89"/>
      <c r="AO50" s="3742"/>
      <c r="AP50" s="3743"/>
      <c r="AQ50" s="3741"/>
      <c r="AR50" s="5441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>
      <c r="A51" s="3755" t="s">
        <v>2547</v>
      </c>
      <c r="B51" s="633">
        <f t="shared" si="30"/>
        <v>0</v>
      </c>
      <c r="C51" s="701">
        <f t="shared" si="38"/>
        <v>0</v>
      </c>
      <c r="D51" s="3746">
        <f t="shared" si="39"/>
        <v>0</v>
      </c>
      <c r="E51" s="3739"/>
      <c r="F51" s="3740"/>
      <c r="G51" s="3739"/>
      <c r="H51" s="3740"/>
      <c r="I51" s="3739"/>
      <c r="J51" s="3740"/>
      <c r="K51" s="3739"/>
      <c r="L51" s="3740"/>
      <c r="M51" s="3739"/>
      <c r="N51" s="3740"/>
      <c r="O51" s="3739"/>
      <c r="P51" s="3740"/>
      <c r="Q51" s="3739"/>
      <c r="R51" s="3740"/>
      <c r="S51" s="3739"/>
      <c r="T51" s="3740"/>
      <c r="U51" s="3739"/>
      <c r="V51" s="3740"/>
      <c r="W51" s="3739"/>
      <c r="X51" s="3740"/>
      <c r="Y51" s="3739"/>
      <c r="Z51" s="3740"/>
      <c r="AA51" s="3739"/>
      <c r="AB51" s="3740"/>
      <c r="AC51" s="3739"/>
      <c r="AD51" s="3740"/>
      <c r="AE51" s="3739"/>
      <c r="AF51" s="3740"/>
      <c r="AG51" s="3739"/>
      <c r="AH51" s="3740"/>
      <c r="AI51" s="3739"/>
      <c r="AJ51" s="3740"/>
      <c r="AK51" s="3739"/>
      <c r="AL51" s="3740"/>
      <c r="AM51" s="3739"/>
      <c r="AN51" s="3741"/>
      <c r="AO51" s="1155"/>
      <c r="AP51" s="1156"/>
      <c r="AQ51" s="5439"/>
      <c r="AR51" s="5442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>
      <c r="A52" s="3756" t="s">
        <v>2548</v>
      </c>
      <c r="B52" s="3753">
        <f t="shared" si="30"/>
        <v>0</v>
      </c>
      <c r="C52" s="3754">
        <f>SUM(E52+G52+I52+K52+M52+O52+Q52+S52+U52+W52+Y52+AA52+AC52+AE52+AG52+AI52+AK52+AM52)</f>
        <v>0</v>
      </c>
      <c r="D52" s="3736">
        <f t="shared" si="39"/>
        <v>0</v>
      </c>
      <c r="E52" s="3739"/>
      <c r="F52" s="3740"/>
      <c r="G52" s="3739"/>
      <c r="H52" s="3740"/>
      <c r="I52" s="3739"/>
      <c r="J52" s="3740"/>
      <c r="K52" s="3739"/>
      <c r="L52" s="3740"/>
      <c r="M52" s="3739"/>
      <c r="N52" s="3740"/>
      <c r="O52" s="3739"/>
      <c r="P52" s="3740"/>
      <c r="Q52" s="3739"/>
      <c r="R52" s="3740"/>
      <c r="S52" s="3739"/>
      <c r="T52" s="3740"/>
      <c r="U52" s="3739"/>
      <c r="V52" s="3740"/>
      <c r="W52" s="3739"/>
      <c r="X52" s="3740"/>
      <c r="Y52" s="3739"/>
      <c r="Z52" s="3740"/>
      <c r="AA52" s="3739"/>
      <c r="AB52" s="3740"/>
      <c r="AC52" s="3739"/>
      <c r="AD52" s="3740"/>
      <c r="AE52" s="3739"/>
      <c r="AF52" s="3740"/>
      <c r="AG52" s="3739"/>
      <c r="AH52" s="3740"/>
      <c r="AI52" s="3739"/>
      <c r="AJ52" s="3740"/>
      <c r="AK52" s="3739"/>
      <c r="AL52" s="3740"/>
      <c r="AM52" s="3739"/>
      <c r="AN52" s="3741"/>
      <c r="AO52" s="1155"/>
      <c r="AP52" s="1156"/>
      <c r="AQ52" s="5439"/>
      <c r="AR52" s="5442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>
      <c r="A53" s="3757" t="s">
        <v>2549</v>
      </c>
      <c r="B53" s="2567">
        <f t="shared" si="30"/>
        <v>0</v>
      </c>
      <c r="C53" s="3328">
        <f t="shared" si="38"/>
        <v>0</v>
      </c>
      <c r="D53" s="1157">
        <f t="shared" si="39"/>
        <v>0</v>
      </c>
      <c r="E53" s="3758"/>
      <c r="F53" s="1158"/>
      <c r="G53" s="3758"/>
      <c r="H53" s="1158"/>
      <c r="I53" s="3758"/>
      <c r="J53" s="1158"/>
      <c r="K53" s="3758"/>
      <c r="L53" s="1158"/>
      <c r="M53" s="3758"/>
      <c r="N53" s="1158"/>
      <c r="O53" s="3758"/>
      <c r="P53" s="1158"/>
      <c r="Q53" s="3758"/>
      <c r="R53" s="1158"/>
      <c r="S53" s="3758"/>
      <c r="T53" s="1158"/>
      <c r="U53" s="3758"/>
      <c r="V53" s="1158"/>
      <c r="W53" s="3758"/>
      <c r="X53" s="1158"/>
      <c r="Y53" s="3758"/>
      <c r="Z53" s="1158"/>
      <c r="AA53" s="3758"/>
      <c r="AB53" s="1158"/>
      <c r="AC53" s="3758"/>
      <c r="AD53" s="1158"/>
      <c r="AE53" s="3758"/>
      <c r="AF53" s="1158"/>
      <c r="AG53" s="3758"/>
      <c r="AH53" s="1158"/>
      <c r="AI53" s="3758"/>
      <c r="AJ53" s="1158"/>
      <c r="AK53" s="3758"/>
      <c r="AL53" s="1158"/>
      <c r="AM53" s="3758"/>
      <c r="AN53" s="1159"/>
      <c r="AO53" s="3759"/>
      <c r="AP53" s="3760"/>
      <c r="AQ53" s="1159"/>
      <c r="AR53" s="5443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>
      <c r="A54" s="2" t="s">
        <v>2553</v>
      </c>
    </row>
    <row r="55" spans="1:86" s="17" customFormat="1" ht="15" customHeight="1">
      <c r="A55" s="8502" t="s">
        <v>27</v>
      </c>
      <c r="B55" s="8300" t="s">
        <v>77</v>
      </c>
      <c r="C55" s="8515"/>
      <c r="D55" s="8515"/>
      <c r="E55" s="8698" t="s">
        <v>101</v>
      </c>
      <c r="F55" s="8699"/>
      <c r="G55" s="8699"/>
      <c r="H55" s="8699"/>
      <c r="I55" s="8699"/>
      <c r="J55" s="8699"/>
      <c r="K55" s="8699"/>
      <c r="L55" s="8699"/>
      <c r="M55" s="8699"/>
      <c r="N55" s="8699"/>
      <c r="O55" s="8699"/>
      <c r="P55" s="8699"/>
      <c r="Q55" s="8699"/>
      <c r="R55" s="8699"/>
      <c r="S55" s="8699"/>
      <c r="T55" s="8699"/>
      <c r="U55" s="8699"/>
      <c r="V55" s="8699"/>
      <c r="W55" s="8699"/>
      <c r="X55" s="8699"/>
      <c r="Y55" s="8699"/>
      <c r="Z55" s="8699"/>
      <c r="AA55" s="8699"/>
      <c r="AB55" s="8699"/>
      <c r="AC55" s="8699"/>
      <c r="AD55" s="8699"/>
      <c r="AE55" s="8699"/>
      <c r="AF55" s="8699"/>
      <c r="AG55" s="8699"/>
      <c r="AH55" s="8699"/>
      <c r="AI55" s="8699"/>
      <c r="AJ55" s="8699"/>
      <c r="AK55" s="8699"/>
      <c r="AL55" s="8699"/>
      <c r="AM55" s="8699"/>
      <c r="AN55" s="8705"/>
      <c r="AO55" s="8745" t="s">
        <v>609</v>
      </c>
    </row>
    <row r="56" spans="1:86" s="17" customFormat="1" ht="15" customHeight="1">
      <c r="A56" s="8075"/>
      <c r="B56" s="8074"/>
      <c r="C56" s="8275"/>
      <c r="D56" s="8075"/>
      <c r="E56" s="8324" t="s">
        <v>2523</v>
      </c>
      <c r="F56" s="8502"/>
      <c r="G56" s="8515" t="s">
        <v>2524</v>
      </c>
      <c r="H56" s="8515"/>
      <c r="I56" s="8300" t="s">
        <v>2525</v>
      </c>
      <c r="J56" s="8502"/>
      <c r="K56" s="8515" t="s">
        <v>94</v>
      </c>
      <c r="L56" s="8515"/>
      <c r="M56" s="8300" t="s">
        <v>44</v>
      </c>
      <c r="N56" s="8502"/>
      <c r="O56" s="8300" t="s">
        <v>45</v>
      </c>
      <c r="P56" s="8502"/>
      <c r="Q56" s="8300" t="s">
        <v>46</v>
      </c>
      <c r="R56" s="8502"/>
      <c r="S56" s="8300" t="s">
        <v>47</v>
      </c>
      <c r="T56" s="8502"/>
      <c r="U56" s="8515" t="s">
        <v>48</v>
      </c>
      <c r="V56" s="8502"/>
      <c r="W56" s="8300" t="s">
        <v>49</v>
      </c>
      <c r="X56" s="8502"/>
      <c r="Y56" s="8515" t="s">
        <v>50</v>
      </c>
      <c r="Z56" s="8515"/>
      <c r="AA56" s="8300" t="s">
        <v>51</v>
      </c>
      <c r="AB56" s="8502"/>
      <c r="AC56" s="8515" t="s">
        <v>52</v>
      </c>
      <c r="AD56" s="8515"/>
      <c r="AE56" s="8300" t="s">
        <v>53</v>
      </c>
      <c r="AF56" s="8502"/>
      <c r="AG56" s="8515" t="s">
        <v>54</v>
      </c>
      <c r="AH56" s="8515"/>
      <c r="AI56" s="8300" t="s">
        <v>55</v>
      </c>
      <c r="AJ56" s="8502"/>
      <c r="AK56" s="8515" t="s">
        <v>56</v>
      </c>
      <c r="AL56" s="8515"/>
      <c r="AM56" s="8300" t="s">
        <v>57</v>
      </c>
      <c r="AN56" s="8607"/>
      <c r="AO56" s="8745"/>
    </row>
    <row r="57" spans="1:86" s="17" customFormat="1" ht="15" customHeight="1">
      <c r="A57" s="8076"/>
      <c r="B57" s="3633" t="s">
        <v>79</v>
      </c>
      <c r="C57" s="3634" t="s">
        <v>58</v>
      </c>
      <c r="D57" s="3579" t="s">
        <v>59</v>
      </c>
      <c r="E57" s="3633" t="s">
        <v>58</v>
      </c>
      <c r="F57" s="3579" t="s">
        <v>59</v>
      </c>
      <c r="G57" s="3634" t="s">
        <v>58</v>
      </c>
      <c r="H57" s="3582" t="s">
        <v>59</v>
      </c>
      <c r="I57" s="3633" t="s">
        <v>58</v>
      </c>
      <c r="J57" s="3579" t="s">
        <v>59</v>
      </c>
      <c r="K57" s="3634" t="s">
        <v>58</v>
      </c>
      <c r="L57" s="3582" t="s">
        <v>59</v>
      </c>
      <c r="M57" s="3633" t="s">
        <v>58</v>
      </c>
      <c r="N57" s="3579" t="s">
        <v>59</v>
      </c>
      <c r="O57" s="3633" t="s">
        <v>58</v>
      </c>
      <c r="P57" s="3579" t="s">
        <v>59</v>
      </c>
      <c r="Q57" s="3337" t="s">
        <v>58</v>
      </c>
      <c r="R57" s="3073" t="s">
        <v>59</v>
      </c>
      <c r="S57" s="3337" t="s">
        <v>58</v>
      </c>
      <c r="T57" s="3073" t="s">
        <v>59</v>
      </c>
      <c r="U57" s="3762" t="s">
        <v>58</v>
      </c>
      <c r="V57" s="3073" t="s">
        <v>59</v>
      </c>
      <c r="W57" s="3633" t="s">
        <v>58</v>
      </c>
      <c r="X57" s="3579" t="s">
        <v>59</v>
      </c>
      <c r="Y57" s="3634" t="s">
        <v>58</v>
      </c>
      <c r="Z57" s="3582" t="s">
        <v>59</v>
      </c>
      <c r="AA57" s="3633" t="s">
        <v>58</v>
      </c>
      <c r="AB57" s="3579" t="s">
        <v>59</v>
      </c>
      <c r="AC57" s="3634" t="s">
        <v>58</v>
      </c>
      <c r="AD57" s="3582" t="s">
        <v>59</v>
      </c>
      <c r="AE57" s="3633" t="s">
        <v>58</v>
      </c>
      <c r="AF57" s="3579" t="s">
        <v>59</v>
      </c>
      <c r="AG57" s="3634" t="s">
        <v>58</v>
      </c>
      <c r="AH57" s="3582" t="s">
        <v>59</v>
      </c>
      <c r="AI57" s="3633" t="s">
        <v>58</v>
      </c>
      <c r="AJ57" s="3579" t="s">
        <v>59</v>
      </c>
      <c r="AK57" s="3634" t="s">
        <v>58</v>
      </c>
      <c r="AL57" s="3582" t="s">
        <v>59</v>
      </c>
      <c r="AM57" s="3633" t="s">
        <v>58</v>
      </c>
      <c r="AN57" s="3684" t="s">
        <v>59</v>
      </c>
      <c r="AO57" s="8745"/>
    </row>
    <row r="58" spans="1:86" s="17" customFormat="1" ht="15" customHeight="1">
      <c r="A58" s="3763" t="s">
        <v>64</v>
      </c>
      <c r="B58" s="3676">
        <f>SUM(C58+D58)</f>
        <v>0</v>
      </c>
      <c r="C58" s="3679">
        <f>SUM(E58+G58+I58+K58+M58+O58+Q58+S58+U58+W58+Y58+AA58+AC58+AE58+AG58+AI58+AK58+AM58)</f>
        <v>0</v>
      </c>
      <c r="D58" s="3677">
        <f>SUM(F58+H58+J58+L58+N58+P58+R58+T58+V58+X58+Z58+AB58+AD58+AF58+AH58+AJ58+AL58+AN58)</f>
        <v>0</v>
      </c>
      <c r="E58" s="3764"/>
      <c r="F58" s="3765"/>
      <c r="G58" s="3766"/>
      <c r="H58" s="3767"/>
      <c r="I58" s="3764"/>
      <c r="J58" s="3768"/>
      <c r="K58" s="3766"/>
      <c r="L58" s="3767"/>
      <c r="M58" s="3764"/>
      <c r="N58" s="3768"/>
      <c r="O58" s="3764"/>
      <c r="P58" s="3768"/>
      <c r="Q58" s="3764"/>
      <c r="R58" s="3768"/>
      <c r="S58" s="3764"/>
      <c r="T58" s="3768"/>
      <c r="U58" s="3766"/>
      <c r="V58" s="3767"/>
      <c r="W58" s="3764"/>
      <c r="X58" s="3768"/>
      <c r="Y58" s="3766"/>
      <c r="Z58" s="3767"/>
      <c r="AA58" s="3764"/>
      <c r="AB58" s="3768"/>
      <c r="AC58" s="3766"/>
      <c r="AD58" s="3767"/>
      <c r="AE58" s="3764"/>
      <c r="AF58" s="3768"/>
      <c r="AG58" s="3766"/>
      <c r="AH58" s="3767"/>
      <c r="AI58" s="3764"/>
      <c r="AJ58" s="3768"/>
      <c r="AK58" s="3766"/>
      <c r="AL58" s="3767"/>
      <c r="AM58" s="3764"/>
      <c r="AN58" s="3769"/>
      <c r="AO58" s="3765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>
      <c r="A59" s="2" t="s">
        <v>2554</v>
      </c>
    </row>
    <row r="60" spans="1:86" s="17" customFormat="1" ht="15" customHeight="1">
      <c r="A60" s="8502" t="s">
        <v>27</v>
      </c>
      <c r="B60" s="8300" t="s">
        <v>77</v>
      </c>
      <c r="C60" s="8515"/>
      <c r="D60" s="8502"/>
      <c r="E60" s="8698" t="s">
        <v>101</v>
      </c>
      <c r="F60" s="8699"/>
      <c r="G60" s="8699"/>
      <c r="H60" s="8699"/>
      <c r="I60" s="8699"/>
      <c r="J60" s="8699"/>
      <c r="K60" s="8699"/>
      <c r="L60" s="8699"/>
      <c r="M60" s="8699"/>
      <c r="N60" s="8699"/>
      <c r="O60" s="8699"/>
      <c r="P60" s="8699"/>
      <c r="Q60" s="8699"/>
      <c r="R60" s="8699"/>
      <c r="S60" s="8699"/>
      <c r="T60" s="8699"/>
      <c r="U60" s="8699"/>
      <c r="V60" s="8699"/>
      <c r="W60" s="8699"/>
      <c r="X60" s="8699"/>
      <c r="Y60" s="8699"/>
      <c r="Z60" s="8699"/>
      <c r="AA60" s="8699"/>
      <c r="AB60" s="8699"/>
      <c r="AC60" s="8699"/>
      <c r="AD60" s="8699"/>
      <c r="AE60" s="8699"/>
      <c r="AF60" s="8699"/>
      <c r="AG60" s="8699"/>
      <c r="AH60" s="8699"/>
      <c r="AI60" s="8699"/>
      <c r="AJ60" s="8699"/>
      <c r="AK60" s="8699"/>
      <c r="AL60" s="8699"/>
      <c r="AM60" s="8699"/>
      <c r="AN60" s="8705"/>
      <c r="AO60" s="8520" t="s">
        <v>609</v>
      </c>
    </row>
    <row r="61" spans="1:86" s="17" customFormat="1" ht="15" customHeight="1">
      <c r="A61" s="8075"/>
      <c r="B61" s="8074"/>
      <c r="C61" s="8275"/>
      <c r="D61" s="8075"/>
      <c r="E61" s="8324" t="s">
        <v>2523</v>
      </c>
      <c r="F61" s="8502"/>
      <c r="G61" s="8704" t="s">
        <v>2524</v>
      </c>
      <c r="H61" s="8704"/>
      <c r="I61" s="8697" t="s">
        <v>2525</v>
      </c>
      <c r="J61" s="8646"/>
      <c r="K61" s="8704" t="s">
        <v>94</v>
      </c>
      <c r="L61" s="8704"/>
      <c r="M61" s="8697" t="s">
        <v>44</v>
      </c>
      <c r="N61" s="8646"/>
      <c r="O61" s="8659" t="s">
        <v>45</v>
      </c>
      <c r="P61" s="8704"/>
      <c r="Q61" s="8300" t="s">
        <v>46</v>
      </c>
      <c r="R61" s="8502"/>
      <c r="S61" s="8300" t="s">
        <v>47</v>
      </c>
      <c r="T61" s="8502"/>
      <c r="U61" s="8515" t="s">
        <v>48</v>
      </c>
      <c r="V61" s="8502"/>
      <c r="W61" s="8704" t="s">
        <v>49</v>
      </c>
      <c r="X61" s="8704"/>
      <c r="Y61" s="8697" t="s">
        <v>50</v>
      </c>
      <c r="Z61" s="8646"/>
      <c r="AA61" s="8704" t="s">
        <v>51</v>
      </c>
      <c r="AB61" s="8704"/>
      <c r="AC61" s="8697" t="s">
        <v>52</v>
      </c>
      <c r="AD61" s="8646"/>
      <c r="AE61" s="8704" t="s">
        <v>53</v>
      </c>
      <c r="AF61" s="8704"/>
      <c r="AG61" s="8697" t="s">
        <v>54</v>
      </c>
      <c r="AH61" s="8646"/>
      <c r="AI61" s="8704" t="s">
        <v>55</v>
      </c>
      <c r="AJ61" s="8704"/>
      <c r="AK61" s="8697" t="s">
        <v>56</v>
      </c>
      <c r="AL61" s="8646"/>
      <c r="AM61" s="8697" t="s">
        <v>57</v>
      </c>
      <c r="AN61" s="8738"/>
      <c r="AO61" s="7653"/>
    </row>
    <row r="62" spans="1:86" s="17" customFormat="1" ht="15" customHeight="1">
      <c r="A62" s="8076"/>
      <c r="B62" s="3633" t="s">
        <v>79</v>
      </c>
      <c r="C62" s="3634" t="s">
        <v>58</v>
      </c>
      <c r="D62" s="3579" t="s">
        <v>59</v>
      </c>
      <c r="E62" s="3337" t="s">
        <v>58</v>
      </c>
      <c r="F62" s="3073" t="s">
        <v>59</v>
      </c>
      <c r="G62" s="3762" t="s">
        <v>58</v>
      </c>
      <c r="H62" s="3108" t="s">
        <v>59</v>
      </c>
      <c r="I62" s="3337" t="s">
        <v>58</v>
      </c>
      <c r="J62" s="3073" t="s">
        <v>59</v>
      </c>
      <c r="K62" s="3762" t="s">
        <v>58</v>
      </c>
      <c r="L62" s="3108" t="s">
        <v>59</v>
      </c>
      <c r="M62" s="3337" t="s">
        <v>58</v>
      </c>
      <c r="N62" s="3073" t="s">
        <v>59</v>
      </c>
      <c r="O62" s="3762" t="s">
        <v>58</v>
      </c>
      <c r="P62" s="3108" t="s">
        <v>59</v>
      </c>
      <c r="Q62" s="3337" t="s">
        <v>58</v>
      </c>
      <c r="R62" s="3073" t="s">
        <v>59</v>
      </c>
      <c r="S62" s="3337" t="s">
        <v>58</v>
      </c>
      <c r="T62" s="3073" t="s">
        <v>59</v>
      </c>
      <c r="U62" s="3762" t="s">
        <v>58</v>
      </c>
      <c r="V62" s="3073" t="s">
        <v>59</v>
      </c>
      <c r="W62" s="3762" t="s">
        <v>58</v>
      </c>
      <c r="X62" s="3108" t="s">
        <v>59</v>
      </c>
      <c r="Y62" s="3337" t="s">
        <v>58</v>
      </c>
      <c r="Z62" s="3073" t="s">
        <v>59</v>
      </c>
      <c r="AA62" s="3762" t="s">
        <v>58</v>
      </c>
      <c r="AB62" s="3108" t="s">
        <v>59</v>
      </c>
      <c r="AC62" s="3337" t="s">
        <v>58</v>
      </c>
      <c r="AD62" s="3073" t="s">
        <v>59</v>
      </c>
      <c r="AE62" s="3762" t="s">
        <v>58</v>
      </c>
      <c r="AF62" s="3108" t="s">
        <v>59</v>
      </c>
      <c r="AG62" s="3337" t="s">
        <v>58</v>
      </c>
      <c r="AH62" s="3073" t="s">
        <v>59</v>
      </c>
      <c r="AI62" s="3762" t="s">
        <v>58</v>
      </c>
      <c r="AJ62" s="3108" t="s">
        <v>59</v>
      </c>
      <c r="AK62" s="3337" t="s">
        <v>58</v>
      </c>
      <c r="AL62" s="3073" t="s">
        <v>59</v>
      </c>
      <c r="AM62" s="3337" t="s">
        <v>58</v>
      </c>
      <c r="AN62" s="3260" t="s">
        <v>59</v>
      </c>
      <c r="AO62" s="7964"/>
    </row>
    <row r="63" spans="1:86" s="17" customFormat="1" ht="15" customHeight="1">
      <c r="A63" s="3770" t="s">
        <v>64</v>
      </c>
      <c r="B63" s="3771">
        <f>SUM(C63+D63)</f>
        <v>0</v>
      </c>
      <c r="C63" s="3772">
        <f>SUM(E63+G63+I63+K63+M63+O63+Q63+S63+U63+W63+Y63+AA63+AC63+AE63+AG63+AI63+AK63+AM63)</f>
        <v>0</v>
      </c>
      <c r="D63" s="3773">
        <f>SUM(F63+H63+J63+L63+N63+P63+R63+T63+V63+X63+Z63+AB63+AD63+AF63+AH63+AJ63+AL63+AN63)</f>
        <v>0</v>
      </c>
      <c r="E63" s="3493"/>
      <c r="F63" s="3511"/>
      <c r="G63" s="3494"/>
      <c r="H63" s="2572"/>
      <c r="I63" s="3493"/>
      <c r="J63" s="2328"/>
      <c r="K63" s="3494"/>
      <c r="L63" s="2572"/>
      <c r="M63" s="3493"/>
      <c r="N63" s="2328"/>
      <c r="O63" s="3494"/>
      <c r="P63" s="2572"/>
      <c r="Q63" s="3493"/>
      <c r="R63" s="2328"/>
      <c r="S63" s="3493"/>
      <c r="T63" s="2328"/>
      <c r="U63" s="3493"/>
      <c r="V63" s="2328"/>
      <c r="W63" s="3494"/>
      <c r="X63" s="2572"/>
      <c r="Y63" s="3493"/>
      <c r="Z63" s="2328"/>
      <c r="AA63" s="3494"/>
      <c r="AB63" s="2572"/>
      <c r="AC63" s="3493"/>
      <c r="AD63" s="2328"/>
      <c r="AE63" s="3494"/>
      <c r="AF63" s="2572"/>
      <c r="AG63" s="3493"/>
      <c r="AH63" s="2328"/>
      <c r="AI63" s="3494"/>
      <c r="AJ63" s="2572"/>
      <c r="AK63" s="3493"/>
      <c r="AL63" s="2328"/>
      <c r="AM63" s="3774"/>
      <c r="AN63" s="1931"/>
      <c r="AO63" s="3775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>
      <c r="A64" s="3776" t="s">
        <v>98</v>
      </c>
      <c r="B64" s="3753">
        <f>SUM(C64+D64)</f>
        <v>0</v>
      </c>
      <c r="C64" s="3754">
        <f t="shared" ref="C64" si="40">SUM(E64+G64+I64+K64+M64+O64+Q64+S64+U64+W64+Y64+AA64+AC64+AE64+AG64+AI64+AK64+AM64)</f>
        <v>0</v>
      </c>
      <c r="D64" s="3777">
        <f t="shared" ref="D64:D65" si="41">SUM(F64+H64+J64+L64+N64+P64+R64+T64+V64+X64+Z64+AB64+AD64+AF64+AH64+AJ64+AL64+AN64)</f>
        <v>0</v>
      </c>
      <c r="E64" s="3778"/>
      <c r="F64" s="3779"/>
      <c r="G64" s="3780"/>
      <c r="H64" s="3781"/>
      <c r="I64" s="3778"/>
      <c r="J64" s="3782"/>
      <c r="K64" s="3780"/>
      <c r="L64" s="3781"/>
      <c r="M64" s="3778"/>
      <c r="N64" s="3782"/>
      <c r="O64" s="3780"/>
      <c r="P64" s="3781"/>
      <c r="Q64" s="3778"/>
      <c r="R64" s="3782"/>
      <c r="S64" s="3778"/>
      <c r="T64" s="3782"/>
      <c r="U64" s="3778"/>
      <c r="V64" s="3782"/>
      <c r="W64" s="3780"/>
      <c r="X64" s="3781"/>
      <c r="Y64" s="3778"/>
      <c r="Z64" s="3782"/>
      <c r="AA64" s="3780"/>
      <c r="AB64" s="3781"/>
      <c r="AC64" s="3778"/>
      <c r="AD64" s="3782"/>
      <c r="AE64" s="3780"/>
      <c r="AF64" s="3781"/>
      <c r="AG64" s="3778"/>
      <c r="AH64" s="3782"/>
      <c r="AI64" s="3780"/>
      <c r="AJ64" s="3781"/>
      <c r="AK64" s="3778"/>
      <c r="AL64" s="3782"/>
      <c r="AM64" s="3783"/>
      <c r="AN64" s="3784"/>
      <c r="AO64" s="3779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>
      <c r="A65" s="630" t="s">
        <v>1455</v>
      </c>
      <c r="B65" s="3785">
        <f>SUM(C65+D65)</f>
        <v>0</v>
      </c>
      <c r="C65" s="3786">
        <f>SUM(E65+G65+I65+K65+M65+O65+Q65+S65+U65+W65+Y65+AA65+AC65+AE65+AG65+AI65+AK65+AM65)</f>
        <v>0</v>
      </c>
      <c r="D65" s="1169">
        <f t="shared" si="41"/>
        <v>0</v>
      </c>
      <c r="E65" s="1170"/>
      <c r="F65" s="1171"/>
      <c r="G65" s="1172"/>
      <c r="H65" s="1173"/>
      <c r="I65" s="1170"/>
      <c r="J65" s="1174"/>
      <c r="K65" s="1172"/>
      <c r="L65" s="1173"/>
      <c r="M65" s="1170"/>
      <c r="N65" s="1174"/>
      <c r="O65" s="1172"/>
      <c r="P65" s="1173"/>
      <c r="Q65" s="1170"/>
      <c r="R65" s="1174"/>
      <c r="S65" s="1170"/>
      <c r="T65" s="1174"/>
      <c r="U65" s="1170"/>
      <c r="V65" s="1174"/>
      <c r="W65" s="1172"/>
      <c r="X65" s="1173"/>
      <c r="Y65" s="1170"/>
      <c r="Z65" s="1174"/>
      <c r="AA65" s="1172"/>
      <c r="AB65" s="1173"/>
      <c r="AC65" s="1170"/>
      <c r="AD65" s="1174"/>
      <c r="AE65" s="1172"/>
      <c r="AF65" s="1173"/>
      <c r="AG65" s="1170"/>
      <c r="AH65" s="1174"/>
      <c r="AI65" s="1172"/>
      <c r="AJ65" s="1173"/>
      <c r="AK65" s="1170"/>
      <c r="AL65" s="1174"/>
      <c r="AM65" s="1175"/>
      <c r="AN65" s="1176"/>
      <c r="AO65" s="2048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>
      <c r="A66" s="3787" t="s">
        <v>77</v>
      </c>
      <c r="B66" s="3676">
        <f t="shared" ref="B66:K66" si="44">SUM(B63:B65)</f>
        <v>0</v>
      </c>
      <c r="C66" s="3679">
        <f t="shared" si="44"/>
        <v>0</v>
      </c>
      <c r="D66" s="3677">
        <f t="shared" si="44"/>
        <v>0</v>
      </c>
      <c r="E66" s="3788">
        <f t="shared" si="44"/>
        <v>0</v>
      </c>
      <c r="F66" s="3523">
        <f t="shared" si="44"/>
        <v>0</v>
      </c>
      <c r="G66" s="3789">
        <f t="shared" si="44"/>
        <v>0</v>
      </c>
      <c r="H66" s="3790">
        <f t="shared" si="44"/>
        <v>0</v>
      </c>
      <c r="I66" s="3788">
        <f t="shared" si="44"/>
        <v>0</v>
      </c>
      <c r="J66" s="3791">
        <f t="shared" si="44"/>
        <v>0</v>
      </c>
      <c r="K66" s="3789">
        <f t="shared" si="44"/>
        <v>0</v>
      </c>
      <c r="L66" s="3790">
        <f t="shared" ref="L66:AO66" si="45">SUM(L63:L65)</f>
        <v>0</v>
      </c>
      <c r="M66" s="3788">
        <f t="shared" si="45"/>
        <v>0</v>
      </c>
      <c r="N66" s="3791">
        <f t="shared" si="45"/>
        <v>0</v>
      </c>
      <c r="O66" s="3789">
        <f t="shared" si="45"/>
        <v>0</v>
      </c>
      <c r="P66" s="3790">
        <f t="shared" si="45"/>
        <v>0</v>
      </c>
      <c r="Q66" s="3788">
        <f t="shared" si="45"/>
        <v>0</v>
      </c>
      <c r="R66" s="3791">
        <f t="shared" si="45"/>
        <v>0</v>
      </c>
      <c r="S66" s="3788">
        <f t="shared" ref="S66:T66" si="46">SUM(S63:S65)</f>
        <v>0</v>
      </c>
      <c r="T66" s="3791">
        <f t="shared" si="46"/>
        <v>0</v>
      </c>
      <c r="U66" s="3788">
        <f t="shared" ref="U66:V66" si="47">SUM(U63:U65)</f>
        <v>0</v>
      </c>
      <c r="V66" s="3791">
        <f t="shared" si="47"/>
        <v>0</v>
      </c>
      <c r="W66" s="3789">
        <f t="shared" si="45"/>
        <v>0</v>
      </c>
      <c r="X66" s="3790">
        <f t="shared" si="45"/>
        <v>0</v>
      </c>
      <c r="Y66" s="3788">
        <f t="shared" si="45"/>
        <v>0</v>
      </c>
      <c r="Z66" s="3791">
        <f t="shared" si="45"/>
        <v>0</v>
      </c>
      <c r="AA66" s="3789">
        <f t="shared" si="45"/>
        <v>0</v>
      </c>
      <c r="AB66" s="3790">
        <f t="shared" si="45"/>
        <v>0</v>
      </c>
      <c r="AC66" s="3788">
        <f t="shared" si="45"/>
        <v>0</v>
      </c>
      <c r="AD66" s="3791">
        <f t="shared" si="45"/>
        <v>0</v>
      </c>
      <c r="AE66" s="3789">
        <f t="shared" si="45"/>
        <v>0</v>
      </c>
      <c r="AF66" s="3790">
        <f t="shared" si="45"/>
        <v>0</v>
      </c>
      <c r="AG66" s="3788">
        <f t="shared" si="45"/>
        <v>0</v>
      </c>
      <c r="AH66" s="3791">
        <f t="shared" si="45"/>
        <v>0</v>
      </c>
      <c r="AI66" s="3789">
        <f t="shared" si="45"/>
        <v>0</v>
      </c>
      <c r="AJ66" s="3790">
        <f t="shared" si="45"/>
        <v>0</v>
      </c>
      <c r="AK66" s="3788">
        <f t="shared" si="45"/>
        <v>0</v>
      </c>
      <c r="AL66" s="3791">
        <f t="shared" si="45"/>
        <v>0</v>
      </c>
      <c r="AM66" s="3792">
        <f t="shared" si="45"/>
        <v>0</v>
      </c>
      <c r="AN66" s="3793">
        <f t="shared" si="45"/>
        <v>0</v>
      </c>
      <c r="AO66" s="3523">
        <f t="shared" si="45"/>
        <v>0</v>
      </c>
    </row>
    <row r="67" spans="1:85" s="20" customFormat="1" ht="18" customHeight="1">
      <c r="A67" s="2" t="s">
        <v>2555</v>
      </c>
    </row>
    <row r="68" spans="1:85" s="17" customFormat="1" ht="15" customHeight="1">
      <c r="A68" s="8502" t="s">
        <v>27</v>
      </c>
      <c r="B68" s="8300" t="s">
        <v>77</v>
      </c>
      <c r="C68" s="8515"/>
      <c r="D68" s="8502"/>
      <c r="E68" s="8697" t="s">
        <v>101</v>
      </c>
      <c r="F68" s="8704"/>
      <c r="G68" s="8704"/>
      <c r="H68" s="8704"/>
      <c r="I68" s="8704"/>
      <c r="J68" s="8704"/>
      <c r="K68" s="8704"/>
      <c r="L68" s="8704"/>
      <c r="M68" s="8704"/>
      <c r="N68" s="8704"/>
      <c r="O68" s="8704"/>
      <c r="P68" s="8704"/>
      <c r="Q68" s="8704"/>
      <c r="R68" s="8704"/>
      <c r="S68" s="8704"/>
      <c r="T68" s="8704"/>
      <c r="U68" s="8704"/>
      <c r="V68" s="8704"/>
      <c r="W68" s="8704"/>
      <c r="X68" s="8704"/>
      <c r="Y68" s="8704"/>
      <c r="Z68" s="8704"/>
      <c r="AA68" s="8704"/>
      <c r="AB68" s="8704"/>
      <c r="AC68" s="8704"/>
      <c r="AD68" s="8704"/>
      <c r="AE68" s="8704"/>
      <c r="AF68" s="8704"/>
      <c r="AG68" s="8704"/>
      <c r="AH68" s="8704"/>
      <c r="AI68" s="8704"/>
      <c r="AJ68" s="8704"/>
      <c r="AK68" s="8704"/>
      <c r="AL68" s="8704"/>
      <c r="AM68" s="8704"/>
      <c r="AN68" s="8738"/>
      <c r="AO68" s="8609" t="s">
        <v>609</v>
      </c>
      <c r="AP68" s="8391" t="s">
        <v>478</v>
      </c>
    </row>
    <row r="69" spans="1:85" s="17" customFormat="1" ht="15" customHeight="1">
      <c r="A69" s="8075"/>
      <c r="B69" s="8301"/>
      <c r="C69" s="7983"/>
      <c r="D69" s="8076"/>
      <c r="E69" s="8324" t="s">
        <v>2523</v>
      </c>
      <c r="F69" s="8502"/>
      <c r="G69" s="8697" t="s">
        <v>2524</v>
      </c>
      <c r="H69" s="8646"/>
      <c r="I69" s="8697" t="s">
        <v>2525</v>
      </c>
      <c r="J69" s="8646"/>
      <c r="K69" s="8658" t="s">
        <v>94</v>
      </c>
      <c r="L69" s="8646"/>
      <c r="M69" s="8697" t="s">
        <v>44</v>
      </c>
      <c r="N69" s="8646"/>
      <c r="O69" s="8697" t="s">
        <v>45</v>
      </c>
      <c r="P69" s="8646"/>
      <c r="Q69" s="8300" t="s">
        <v>46</v>
      </c>
      <c r="R69" s="8502"/>
      <c r="S69" s="8300" t="s">
        <v>47</v>
      </c>
      <c r="T69" s="8502"/>
      <c r="U69" s="8515" t="s">
        <v>48</v>
      </c>
      <c r="V69" s="8502"/>
      <c r="W69" s="8697" t="s">
        <v>49</v>
      </c>
      <c r="X69" s="8646"/>
      <c r="Y69" s="8697" t="s">
        <v>50</v>
      </c>
      <c r="Z69" s="8646"/>
      <c r="AA69" s="8697" t="s">
        <v>51</v>
      </c>
      <c r="AB69" s="8646"/>
      <c r="AC69" s="8697" t="s">
        <v>52</v>
      </c>
      <c r="AD69" s="8646"/>
      <c r="AE69" s="8697" t="s">
        <v>53</v>
      </c>
      <c r="AF69" s="8646"/>
      <c r="AG69" s="8697" t="s">
        <v>54</v>
      </c>
      <c r="AH69" s="8646"/>
      <c r="AI69" s="8697" t="s">
        <v>55</v>
      </c>
      <c r="AJ69" s="8646"/>
      <c r="AK69" s="8697" t="s">
        <v>56</v>
      </c>
      <c r="AL69" s="8646"/>
      <c r="AM69" s="8697" t="s">
        <v>57</v>
      </c>
      <c r="AN69" s="8738"/>
      <c r="AO69" s="8517"/>
      <c r="AP69" s="7663"/>
    </row>
    <row r="70" spans="1:85" s="17" customFormat="1" ht="15" customHeight="1">
      <c r="A70" s="8076"/>
      <c r="B70" s="3633" t="s">
        <v>79</v>
      </c>
      <c r="C70" s="3634" t="s">
        <v>58</v>
      </c>
      <c r="D70" s="3579" t="s">
        <v>59</v>
      </c>
      <c r="E70" s="3580" t="s">
        <v>58</v>
      </c>
      <c r="F70" s="3761" t="s">
        <v>59</v>
      </c>
      <c r="G70" s="3794" t="s">
        <v>58</v>
      </c>
      <c r="H70" s="3577" t="s">
        <v>59</v>
      </c>
      <c r="I70" s="3580" t="s">
        <v>58</v>
      </c>
      <c r="J70" s="3761" t="s">
        <v>59</v>
      </c>
      <c r="K70" s="3580" t="s">
        <v>58</v>
      </c>
      <c r="L70" s="3761" t="s">
        <v>59</v>
      </c>
      <c r="M70" s="3794" t="s">
        <v>58</v>
      </c>
      <c r="N70" s="3577" t="s">
        <v>59</v>
      </c>
      <c r="O70" s="3580" t="s">
        <v>58</v>
      </c>
      <c r="P70" s="3761" t="s">
        <v>59</v>
      </c>
      <c r="Q70" s="3633" t="s">
        <v>58</v>
      </c>
      <c r="R70" s="3579" t="s">
        <v>59</v>
      </c>
      <c r="S70" s="3633" t="s">
        <v>58</v>
      </c>
      <c r="T70" s="3579" t="s">
        <v>59</v>
      </c>
      <c r="U70" s="3634" t="s">
        <v>58</v>
      </c>
      <c r="V70" s="3579" t="s">
        <v>59</v>
      </c>
      <c r="W70" s="3580" t="s">
        <v>58</v>
      </c>
      <c r="X70" s="3761" t="s">
        <v>59</v>
      </c>
      <c r="Y70" s="3794" t="s">
        <v>58</v>
      </c>
      <c r="Z70" s="3577" t="s">
        <v>59</v>
      </c>
      <c r="AA70" s="3580" t="s">
        <v>58</v>
      </c>
      <c r="AB70" s="3761" t="s">
        <v>59</v>
      </c>
      <c r="AC70" s="3794" t="s">
        <v>58</v>
      </c>
      <c r="AD70" s="3577" t="s">
        <v>59</v>
      </c>
      <c r="AE70" s="3580" t="s">
        <v>58</v>
      </c>
      <c r="AF70" s="3761" t="s">
        <v>59</v>
      </c>
      <c r="AG70" s="3794" t="s">
        <v>58</v>
      </c>
      <c r="AH70" s="3577" t="s">
        <v>59</v>
      </c>
      <c r="AI70" s="3580" t="s">
        <v>58</v>
      </c>
      <c r="AJ70" s="3761" t="s">
        <v>59</v>
      </c>
      <c r="AK70" s="3794" t="s">
        <v>58</v>
      </c>
      <c r="AL70" s="3577" t="s">
        <v>59</v>
      </c>
      <c r="AM70" s="3580" t="s">
        <v>58</v>
      </c>
      <c r="AN70" s="3578" t="s">
        <v>59</v>
      </c>
      <c r="AO70" s="8518"/>
      <c r="AP70" s="7241"/>
    </row>
    <row r="71" spans="1:85" s="17" customFormat="1" ht="15" customHeight="1">
      <c r="A71" s="3795" t="s">
        <v>98</v>
      </c>
      <c r="B71" s="1917">
        <f>SUM(C71+D71)</f>
        <v>0</v>
      </c>
      <c r="C71" s="1961">
        <f>SUM(E71+G71+I71+K71+M71+O71+Q71+S71+U71+W71+Y71+AA71+AC71+AE71+AG71+AI71+AK71+AM71)</f>
        <v>0</v>
      </c>
      <c r="D71" s="3751">
        <f>SUM(F71+H71+J71+L71+N71+P71+R71+T71+V71+X71+Z71+AB71+AD71+AF71+AH71+AJ71+AL71+AN71)</f>
        <v>0</v>
      </c>
      <c r="E71" s="1926"/>
      <c r="F71" s="3796"/>
      <c r="G71" s="1423"/>
      <c r="H71" s="2252"/>
      <c r="I71" s="1926"/>
      <c r="J71" s="748"/>
      <c r="K71" s="1926"/>
      <c r="L71" s="748"/>
      <c r="M71" s="1423"/>
      <c r="N71" s="2252"/>
      <c r="O71" s="1926"/>
      <c r="P71" s="748"/>
      <c r="Q71" s="1926"/>
      <c r="R71" s="748"/>
      <c r="S71" s="1926"/>
      <c r="T71" s="748"/>
      <c r="U71" s="1423"/>
      <c r="V71" s="2252"/>
      <c r="W71" s="1926"/>
      <c r="X71" s="748"/>
      <c r="Y71" s="1423"/>
      <c r="Z71" s="2252"/>
      <c r="AA71" s="1926"/>
      <c r="AB71" s="748"/>
      <c r="AC71" s="1423"/>
      <c r="AD71" s="2252"/>
      <c r="AE71" s="1926"/>
      <c r="AF71" s="748"/>
      <c r="AG71" s="1423"/>
      <c r="AH71" s="2252"/>
      <c r="AI71" s="1926"/>
      <c r="AJ71" s="748"/>
      <c r="AK71" s="1423"/>
      <c r="AL71" s="2252"/>
      <c r="AM71" s="2155"/>
      <c r="AN71" s="785"/>
      <c r="AO71" s="3796"/>
      <c r="AP71" s="2898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>
      <c r="A72" s="3797" t="s">
        <v>1455</v>
      </c>
      <c r="B72" s="633">
        <f>SUM(C72+D72)</f>
        <v>0</v>
      </c>
      <c r="C72" s="701">
        <f>SUM(E72+G72+I72+K72+M72+O72+Q72+S72+U72+W72+Y72+AA72+AC72+AE72+AG72+AI72+AK72+AM72)</f>
        <v>0</v>
      </c>
      <c r="D72" s="3798">
        <f>SUM(F72+H72+J72+L72+N72+P72+R72+T72+V72+X72+Z72+AB72+AD72+AF72+AH72+AJ72+AL72+AN72)</f>
        <v>0</v>
      </c>
      <c r="E72" s="1170"/>
      <c r="F72" s="1171"/>
      <c r="G72" s="1172"/>
      <c r="H72" s="1173"/>
      <c r="I72" s="1170"/>
      <c r="J72" s="1174"/>
      <c r="K72" s="1170"/>
      <c r="L72" s="1174"/>
      <c r="M72" s="1172"/>
      <c r="N72" s="1173"/>
      <c r="O72" s="1170"/>
      <c r="P72" s="1174"/>
      <c r="Q72" s="1170"/>
      <c r="R72" s="1174"/>
      <c r="S72" s="1170"/>
      <c r="T72" s="1174"/>
      <c r="U72" s="1172"/>
      <c r="V72" s="1173"/>
      <c r="W72" s="1170"/>
      <c r="X72" s="1174"/>
      <c r="Y72" s="1172"/>
      <c r="Z72" s="1173"/>
      <c r="AA72" s="1170"/>
      <c r="AB72" s="1174"/>
      <c r="AC72" s="1172"/>
      <c r="AD72" s="1173"/>
      <c r="AE72" s="1170"/>
      <c r="AF72" s="1174"/>
      <c r="AG72" s="1172"/>
      <c r="AH72" s="1173"/>
      <c r="AI72" s="3799"/>
      <c r="AJ72" s="3592"/>
      <c r="AK72" s="1172"/>
      <c r="AL72" s="1173"/>
      <c r="AM72" s="1175"/>
      <c r="AN72" s="1176"/>
      <c r="AO72" s="2048"/>
      <c r="AP72" s="663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>
      <c r="A73" s="3521" t="s">
        <v>77</v>
      </c>
      <c r="B73" s="3676">
        <f t="shared" ref="B73:AO73" si="48">SUM(B71:B72)</f>
        <v>0</v>
      </c>
      <c r="C73" s="3679">
        <f>SUM(C71:C72)</f>
        <v>0</v>
      </c>
      <c r="D73" s="3677">
        <f t="shared" si="48"/>
        <v>0</v>
      </c>
      <c r="E73" s="3788">
        <f>SUM(E71:E72)</f>
        <v>0</v>
      </c>
      <c r="F73" s="3523">
        <f t="shared" si="48"/>
        <v>0</v>
      </c>
      <c r="G73" s="3789">
        <f t="shared" si="48"/>
        <v>0</v>
      </c>
      <c r="H73" s="3790">
        <f t="shared" si="48"/>
        <v>0</v>
      </c>
      <c r="I73" s="3788">
        <f t="shared" si="48"/>
        <v>0</v>
      </c>
      <c r="J73" s="3791">
        <f t="shared" si="48"/>
        <v>0</v>
      </c>
      <c r="K73" s="3788">
        <f t="shared" si="48"/>
        <v>0</v>
      </c>
      <c r="L73" s="3791">
        <f t="shared" si="48"/>
        <v>0</v>
      </c>
      <c r="M73" s="3789">
        <f t="shared" si="48"/>
        <v>0</v>
      </c>
      <c r="N73" s="3790">
        <f t="shared" si="48"/>
        <v>0</v>
      </c>
      <c r="O73" s="3788">
        <f t="shared" si="48"/>
        <v>0</v>
      </c>
      <c r="P73" s="3791">
        <f t="shared" si="48"/>
        <v>0</v>
      </c>
      <c r="Q73" s="3788">
        <f t="shared" si="48"/>
        <v>0</v>
      </c>
      <c r="R73" s="3791">
        <f t="shared" si="48"/>
        <v>0</v>
      </c>
      <c r="S73" s="3788">
        <f t="shared" si="48"/>
        <v>0</v>
      </c>
      <c r="T73" s="3791">
        <f t="shared" si="48"/>
        <v>0</v>
      </c>
      <c r="U73" s="3789">
        <f t="shared" ref="U73:V73" si="49">SUM(U71:U72)</f>
        <v>0</v>
      </c>
      <c r="V73" s="3790">
        <f t="shared" si="49"/>
        <v>0</v>
      </c>
      <c r="W73" s="3788">
        <f t="shared" si="48"/>
        <v>0</v>
      </c>
      <c r="X73" s="3791">
        <f t="shared" si="48"/>
        <v>0</v>
      </c>
      <c r="Y73" s="3789">
        <f t="shared" si="48"/>
        <v>0</v>
      </c>
      <c r="Z73" s="3790">
        <f t="shared" si="48"/>
        <v>0</v>
      </c>
      <c r="AA73" s="3788">
        <f t="shared" si="48"/>
        <v>0</v>
      </c>
      <c r="AB73" s="3791">
        <f t="shared" si="48"/>
        <v>0</v>
      </c>
      <c r="AC73" s="3789">
        <f t="shared" si="48"/>
        <v>0</v>
      </c>
      <c r="AD73" s="3790">
        <f t="shared" si="48"/>
        <v>0</v>
      </c>
      <c r="AE73" s="3788">
        <f t="shared" si="48"/>
        <v>0</v>
      </c>
      <c r="AF73" s="3791">
        <f t="shared" si="48"/>
        <v>0</v>
      </c>
      <c r="AG73" s="3789">
        <f t="shared" si="48"/>
        <v>0</v>
      </c>
      <c r="AH73" s="3800">
        <f t="shared" si="48"/>
        <v>0</v>
      </c>
      <c r="AI73" s="3800">
        <f t="shared" si="48"/>
        <v>0</v>
      </c>
      <c r="AJ73" s="3800">
        <f t="shared" si="48"/>
        <v>0</v>
      </c>
      <c r="AK73" s="3800">
        <f t="shared" si="48"/>
        <v>0</v>
      </c>
      <c r="AL73" s="3790">
        <f t="shared" si="48"/>
        <v>0</v>
      </c>
      <c r="AM73" s="3792">
        <f t="shared" si="48"/>
        <v>0</v>
      </c>
      <c r="AN73" s="3793">
        <f t="shared" si="48"/>
        <v>0</v>
      </c>
      <c r="AO73" s="3523">
        <f t="shared" si="48"/>
        <v>0</v>
      </c>
      <c r="AP73" s="3763">
        <f>SUM(AP71:AP72)</f>
        <v>0</v>
      </c>
    </row>
    <row r="74" spans="1:85" s="20" customFormat="1" ht="18" customHeight="1">
      <c r="A74" s="2" t="s">
        <v>2556</v>
      </c>
    </row>
    <row r="75" spans="1:85" s="17" customFormat="1" ht="15" customHeight="1">
      <c r="A75" s="8502" t="s">
        <v>2522</v>
      </c>
      <c r="B75" s="8300" t="s">
        <v>77</v>
      </c>
      <c r="C75" s="8515"/>
      <c r="D75" s="8502"/>
      <c r="E75" s="8698" t="s">
        <v>101</v>
      </c>
      <c r="F75" s="8699"/>
      <c r="G75" s="8699"/>
      <c r="H75" s="8699"/>
      <c r="I75" s="8699"/>
      <c r="J75" s="8699"/>
      <c r="K75" s="8699"/>
      <c r="L75" s="8699"/>
      <c r="M75" s="8699"/>
      <c r="N75" s="8699"/>
      <c r="O75" s="8699"/>
      <c r="P75" s="8699"/>
      <c r="Q75" s="8699"/>
      <c r="R75" s="8699"/>
      <c r="S75" s="8699"/>
      <c r="T75" s="8699"/>
      <c r="U75" s="8699"/>
      <c r="V75" s="8699"/>
      <c r="W75" s="8699"/>
      <c r="X75" s="8699"/>
      <c r="Y75" s="8699"/>
      <c r="Z75" s="8699"/>
      <c r="AA75" s="8699"/>
      <c r="AB75" s="8699"/>
      <c r="AC75" s="8699"/>
      <c r="AD75" s="8699"/>
      <c r="AE75" s="8699"/>
      <c r="AF75" s="8699"/>
      <c r="AG75" s="8699"/>
      <c r="AH75" s="8699"/>
      <c r="AI75" s="8699"/>
      <c r="AJ75" s="8699"/>
      <c r="AK75" s="8699"/>
      <c r="AL75" s="8699"/>
      <c r="AM75" s="8699"/>
      <c r="AN75" s="8700"/>
    </row>
    <row r="76" spans="1:85" s="17" customFormat="1" ht="15" customHeight="1">
      <c r="A76" s="8075"/>
      <c r="B76" s="8301"/>
      <c r="C76" s="7983"/>
      <c r="D76" s="8076"/>
      <c r="E76" s="8324" t="s">
        <v>2523</v>
      </c>
      <c r="F76" s="8502"/>
      <c r="G76" s="8704" t="s">
        <v>2524</v>
      </c>
      <c r="H76" s="8704"/>
      <c r="I76" s="8697" t="s">
        <v>2525</v>
      </c>
      <c r="J76" s="8646"/>
      <c r="K76" s="8704" t="s">
        <v>94</v>
      </c>
      <c r="L76" s="8704"/>
      <c r="M76" s="8697" t="s">
        <v>44</v>
      </c>
      <c r="N76" s="8646"/>
      <c r="O76" s="8515" t="s">
        <v>45</v>
      </c>
      <c r="P76" s="8515"/>
      <c r="Q76" s="8300" t="s">
        <v>46</v>
      </c>
      <c r="R76" s="8502"/>
      <c r="S76" s="8300" t="s">
        <v>47</v>
      </c>
      <c r="T76" s="8502"/>
      <c r="U76" s="8515" t="s">
        <v>48</v>
      </c>
      <c r="V76" s="8502"/>
      <c r="W76" s="8300" t="s">
        <v>49</v>
      </c>
      <c r="X76" s="8502"/>
      <c r="Y76" s="8515" t="s">
        <v>50</v>
      </c>
      <c r="Z76" s="8515"/>
      <c r="AA76" s="8300" t="s">
        <v>51</v>
      </c>
      <c r="AB76" s="8502"/>
      <c r="AC76" s="8515" t="s">
        <v>52</v>
      </c>
      <c r="AD76" s="8515"/>
      <c r="AE76" s="8300" t="s">
        <v>53</v>
      </c>
      <c r="AF76" s="8502"/>
      <c r="AG76" s="8515" t="s">
        <v>54</v>
      </c>
      <c r="AH76" s="8515"/>
      <c r="AI76" s="8300" t="s">
        <v>55</v>
      </c>
      <c r="AJ76" s="8502"/>
      <c r="AK76" s="8515" t="s">
        <v>56</v>
      </c>
      <c r="AL76" s="8515"/>
      <c r="AM76" s="8697" t="s">
        <v>57</v>
      </c>
      <c r="AN76" s="8646"/>
    </row>
    <row r="77" spans="1:85" s="17" customFormat="1" ht="15" customHeight="1">
      <c r="A77" s="8076"/>
      <c r="B77" s="3633" t="s">
        <v>79</v>
      </c>
      <c r="C77" s="3634" t="s">
        <v>58</v>
      </c>
      <c r="D77" s="2559" t="s">
        <v>59</v>
      </c>
      <c r="E77" s="3633" t="s">
        <v>58</v>
      </c>
      <c r="F77" s="3579" t="s">
        <v>59</v>
      </c>
      <c r="G77" s="3634" t="s">
        <v>58</v>
      </c>
      <c r="H77" s="3582" t="s">
        <v>59</v>
      </c>
      <c r="I77" s="3633" t="s">
        <v>58</v>
      </c>
      <c r="J77" s="3579" t="s">
        <v>59</v>
      </c>
      <c r="K77" s="3634" t="s">
        <v>58</v>
      </c>
      <c r="L77" s="3582" t="s">
        <v>59</v>
      </c>
      <c r="M77" s="3633" t="s">
        <v>58</v>
      </c>
      <c r="N77" s="3579" t="s">
        <v>59</v>
      </c>
      <c r="O77" s="3634" t="s">
        <v>58</v>
      </c>
      <c r="P77" s="3582" t="s">
        <v>59</v>
      </c>
      <c r="Q77" s="3633" t="s">
        <v>58</v>
      </c>
      <c r="R77" s="3579" t="s">
        <v>59</v>
      </c>
      <c r="S77" s="3633" t="s">
        <v>58</v>
      </c>
      <c r="T77" s="3579" t="s">
        <v>59</v>
      </c>
      <c r="U77" s="3634" t="s">
        <v>58</v>
      </c>
      <c r="V77" s="3579" t="s">
        <v>59</v>
      </c>
      <c r="W77" s="3633" t="s">
        <v>58</v>
      </c>
      <c r="X77" s="3579" t="s">
        <v>59</v>
      </c>
      <c r="Y77" s="3634" t="s">
        <v>58</v>
      </c>
      <c r="Z77" s="3582" t="s">
        <v>59</v>
      </c>
      <c r="AA77" s="3633" t="s">
        <v>58</v>
      </c>
      <c r="AB77" s="3579" t="s">
        <v>59</v>
      </c>
      <c r="AC77" s="3634" t="s">
        <v>58</v>
      </c>
      <c r="AD77" s="3582" t="s">
        <v>59</v>
      </c>
      <c r="AE77" s="3633" t="s">
        <v>58</v>
      </c>
      <c r="AF77" s="3579" t="s">
        <v>59</v>
      </c>
      <c r="AG77" s="3634" t="s">
        <v>58</v>
      </c>
      <c r="AH77" s="3582" t="s">
        <v>59</v>
      </c>
      <c r="AI77" s="3633" t="s">
        <v>58</v>
      </c>
      <c r="AJ77" s="3579" t="s">
        <v>59</v>
      </c>
      <c r="AK77" s="3634" t="s">
        <v>58</v>
      </c>
      <c r="AL77" s="3582" t="s">
        <v>59</v>
      </c>
      <c r="AM77" s="3633" t="s">
        <v>58</v>
      </c>
      <c r="AN77" s="3579" t="s">
        <v>59</v>
      </c>
    </row>
    <row r="78" spans="1:85" s="17" customFormat="1" ht="15" customHeight="1">
      <c r="A78" s="3801" t="s">
        <v>2557</v>
      </c>
      <c r="B78" s="1917">
        <f t="shared" ref="B78:B83" si="50">SUM(C78+D78)</f>
        <v>0</v>
      </c>
      <c r="C78" s="1961">
        <f>SUM(E78+G78)</f>
        <v>0</v>
      </c>
      <c r="D78" s="3777">
        <f>SUM(F78+H78)</f>
        <v>0</v>
      </c>
      <c r="E78" s="3493"/>
      <c r="F78" s="3511"/>
      <c r="G78" s="3494"/>
      <c r="H78" s="2572"/>
      <c r="I78" s="3693"/>
      <c r="J78" s="3802"/>
      <c r="K78" s="3803"/>
      <c r="L78" s="3804"/>
      <c r="M78" s="3693"/>
      <c r="N78" s="3802"/>
      <c r="O78" s="3803"/>
      <c r="P78" s="3804"/>
      <c r="Q78" s="3693"/>
      <c r="R78" s="3802"/>
      <c r="S78" s="3693"/>
      <c r="T78" s="3802"/>
      <c r="U78" s="3693"/>
      <c r="V78" s="3802"/>
      <c r="W78" s="3693"/>
      <c r="X78" s="3802"/>
      <c r="Y78" s="3803"/>
      <c r="Z78" s="3804"/>
      <c r="AA78" s="3693"/>
      <c r="AB78" s="3802"/>
      <c r="AC78" s="3803"/>
      <c r="AD78" s="3804"/>
      <c r="AE78" s="3693"/>
      <c r="AF78" s="3802"/>
      <c r="AG78" s="3803"/>
      <c r="AH78" s="3804"/>
      <c r="AI78" s="3693"/>
      <c r="AJ78" s="3802"/>
      <c r="AK78" s="3803"/>
      <c r="AL78" s="3804"/>
      <c r="AM78" s="3805"/>
      <c r="AN78" s="3802"/>
    </row>
    <row r="79" spans="1:85" s="17" customFormat="1" ht="15" customHeight="1">
      <c r="A79" s="3642" t="s">
        <v>2545</v>
      </c>
      <c r="B79" s="3753">
        <f t="shared" si="50"/>
        <v>0</v>
      </c>
      <c r="C79" s="3754">
        <f>SUM(E79+G79+I79+K79+M79+O79+Q79+S79+U79+W79+Y79+AA79+AC79+AE79+AG79+AI79+AK79+AM79)</f>
        <v>0</v>
      </c>
      <c r="D79" s="3777">
        <f>SUM(F79+H79+J79+L79+N79+P79+R79+T79+V79+X79+Z79+AB79+AD79+AF79+AH79+AJ79+AL79+AN79)</f>
        <v>0</v>
      </c>
      <c r="E79" s="3778"/>
      <c r="F79" s="3779"/>
      <c r="G79" s="3780"/>
      <c r="H79" s="3781"/>
      <c r="I79" s="3778"/>
      <c r="J79" s="3782"/>
      <c r="K79" s="3780"/>
      <c r="L79" s="3781"/>
      <c r="M79" s="3778"/>
      <c r="N79" s="3782"/>
      <c r="O79" s="3780"/>
      <c r="P79" s="3781"/>
      <c r="Q79" s="3778"/>
      <c r="R79" s="3782"/>
      <c r="S79" s="3778"/>
      <c r="T79" s="3782"/>
      <c r="U79" s="3778"/>
      <c r="V79" s="3782"/>
      <c r="W79" s="3778"/>
      <c r="X79" s="3782"/>
      <c r="Y79" s="3780"/>
      <c r="Z79" s="3781"/>
      <c r="AA79" s="3778"/>
      <c r="AB79" s="3782"/>
      <c r="AC79" s="3780"/>
      <c r="AD79" s="3781"/>
      <c r="AE79" s="3778"/>
      <c r="AF79" s="3782"/>
      <c r="AG79" s="3780"/>
      <c r="AH79" s="3781"/>
      <c r="AI79" s="3778"/>
      <c r="AJ79" s="3782"/>
      <c r="AK79" s="3780"/>
      <c r="AL79" s="3781"/>
      <c r="AM79" s="3783"/>
      <c r="AN79" s="3782"/>
    </row>
    <row r="80" spans="1:85" s="17" customFormat="1" ht="15" customHeight="1">
      <c r="A80" s="3642" t="s">
        <v>2546</v>
      </c>
      <c r="B80" s="3753">
        <f t="shared" si="50"/>
        <v>0</v>
      </c>
      <c r="C80" s="3754">
        <f>SUM(E80+G80+I80+K80+M80+O80+Q80+S80+U80+W80+Y80+AA80+AC80+AE80+AG80+AI80+AK80+AM80)</f>
        <v>0</v>
      </c>
      <c r="D80" s="3777">
        <f>SUM(F80+H80+J80+L80+N80+P80+R80+T80+V80+X80+Z80+AB80+AD80+AF80+AH80+AJ80+AL80+AN80)</f>
        <v>0</v>
      </c>
      <c r="E80" s="3778"/>
      <c r="F80" s="3779"/>
      <c r="G80" s="3780"/>
      <c r="H80" s="3781"/>
      <c r="I80" s="3778"/>
      <c r="J80" s="3782"/>
      <c r="K80" s="3780"/>
      <c r="L80" s="3781"/>
      <c r="M80" s="3778"/>
      <c r="N80" s="3782"/>
      <c r="O80" s="3780"/>
      <c r="P80" s="3781"/>
      <c r="Q80" s="3778"/>
      <c r="R80" s="3782"/>
      <c r="S80" s="3778"/>
      <c r="T80" s="3782"/>
      <c r="U80" s="3778"/>
      <c r="V80" s="3782"/>
      <c r="W80" s="3778"/>
      <c r="X80" s="3782"/>
      <c r="Y80" s="3780"/>
      <c r="Z80" s="3781"/>
      <c r="AA80" s="3778"/>
      <c r="AB80" s="3782"/>
      <c r="AC80" s="3780"/>
      <c r="AD80" s="3781"/>
      <c r="AE80" s="3778"/>
      <c r="AF80" s="3782"/>
      <c r="AG80" s="3780"/>
      <c r="AH80" s="3781"/>
      <c r="AI80" s="3778"/>
      <c r="AJ80" s="3782"/>
      <c r="AK80" s="3780"/>
      <c r="AL80" s="3781"/>
      <c r="AM80" s="3783"/>
      <c r="AN80" s="3782"/>
    </row>
    <row r="81" spans="1:40" s="17" customFormat="1" ht="15" customHeight="1">
      <c r="A81" s="3642" t="s">
        <v>2558</v>
      </c>
      <c r="B81" s="3753">
        <f t="shared" si="50"/>
        <v>0</v>
      </c>
      <c r="C81" s="3754">
        <f>SUM(G81+I81+K81+M81+O81+Q81+S81+U81+W81+Y81+AA81+AC81+AE81+AG81+AI81+AK81+AM81)</f>
        <v>0</v>
      </c>
      <c r="D81" s="3777">
        <f>SUM(H81+J81+L81+N81+P81+R81+T81+V81+X81+Z81+AB81+AD81+AF81+AH81+AJ81+AL81+AN81)</f>
        <v>0</v>
      </c>
      <c r="E81" s="3697"/>
      <c r="F81" s="3698"/>
      <c r="G81" s="3780"/>
      <c r="H81" s="3781"/>
      <c r="I81" s="3778"/>
      <c r="J81" s="3782"/>
      <c r="K81" s="3780"/>
      <c r="L81" s="3781"/>
      <c r="M81" s="3778"/>
      <c r="N81" s="3782"/>
      <c r="O81" s="3780"/>
      <c r="P81" s="3781"/>
      <c r="Q81" s="3778"/>
      <c r="R81" s="3782"/>
      <c r="S81" s="3778"/>
      <c r="T81" s="3782"/>
      <c r="U81" s="3778"/>
      <c r="V81" s="3782"/>
      <c r="W81" s="3778"/>
      <c r="X81" s="3782"/>
      <c r="Y81" s="3780"/>
      <c r="Z81" s="3781"/>
      <c r="AA81" s="3778"/>
      <c r="AB81" s="3782"/>
      <c r="AC81" s="3780"/>
      <c r="AD81" s="3781"/>
      <c r="AE81" s="3778"/>
      <c r="AF81" s="3782"/>
      <c r="AG81" s="3780"/>
      <c r="AH81" s="3781"/>
      <c r="AI81" s="3778"/>
      <c r="AJ81" s="3782"/>
      <c r="AK81" s="3780"/>
      <c r="AL81" s="3781"/>
      <c r="AM81" s="3783"/>
      <c r="AN81" s="3782"/>
    </row>
    <row r="82" spans="1:40" s="17" customFormat="1" ht="15" customHeight="1">
      <c r="A82" s="3642" t="s">
        <v>2559</v>
      </c>
      <c r="B82" s="3753">
        <f t="shared" si="50"/>
        <v>0</v>
      </c>
      <c r="C82" s="3754">
        <f>SUM(W82+Y82+AA82+AC82+AE82+AG82+AI82+AK82+AM82)</f>
        <v>0</v>
      </c>
      <c r="D82" s="3777">
        <f>SUM(X82+Z82+AB82+AD82+AF82+AH82+AJ82+AL82+AN82)</f>
        <v>0</v>
      </c>
      <c r="E82" s="3697"/>
      <c r="F82" s="3698"/>
      <c r="G82" s="3806"/>
      <c r="H82" s="3807"/>
      <c r="I82" s="3697"/>
      <c r="J82" s="3808"/>
      <c r="K82" s="3806"/>
      <c r="L82" s="3807"/>
      <c r="M82" s="3697"/>
      <c r="N82" s="3808"/>
      <c r="O82" s="3806"/>
      <c r="P82" s="3807"/>
      <c r="Q82" s="3697"/>
      <c r="R82" s="3808"/>
      <c r="S82" s="3697"/>
      <c r="T82" s="3808"/>
      <c r="U82" s="3697"/>
      <c r="V82" s="3808"/>
      <c r="W82" s="3778"/>
      <c r="X82" s="3782"/>
      <c r="Y82" s="3780"/>
      <c r="Z82" s="3781"/>
      <c r="AA82" s="3778"/>
      <c r="AB82" s="3782"/>
      <c r="AC82" s="3780"/>
      <c r="AD82" s="3781"/>
      <c r="AE82" s="3778"/>
      <c r="AF82" s="3782"/>
      <c r="AG82" s="3780"/>
      <c r="AH82" s="3781"/>
      <c r="AI82" s="3778"/>
      <c r="AJ82" s="3782"/>
      <c r="AK82" s="3780"/>
      <c r="AL82" s="3781"/>
      <c r="AM82" s="3783"/>
      <c r="AN82" s="3782"/>
    </row>
    <row r="83" spans="1:40" s="17" customFormat="1" ht="15" customHeight="1">
      <c r="A83" s="1180" t="s">
        <v>2549</v>
      </c>
      <c r="B83" s="1181">
        <f t="shared" si="50"/>
        <v>0</v>
      </c>
      <c r="C83" s="1182">
        <f>SUM(E83+G83+I83+K83+M83+O83+Q83+S83+U83+W83+Y83+AA83+AC83+AE83+AG83+AI83+AK83+AM83)</f>
        <v>0</v>
      </c>
      <c r="D83" s="3777">
        <f>SUM(F83+H83+J83+L83+N83+P83+R83+T83+V83+X83+Z83+AB83+AD83+AF83+AH83+AJ83+AL83+AN83)</f>
        <v>0</v>
      </c>
      <c r="E83" s="3799"/>
      <c r="F83" s="1183"/>
      <c r="G83" s="3809"/>
      <c r="H83" s="3810"/>
      <c r="I83" s="3799"/>
      <c r="J83" s="3592"/>
      <c r="K83" s="3809"/>
      <c r="L83" s="3810"/>
      <c r="M83" s="3799"/>
      <c r="N83" s="3592"/>
      <c r="O83" s="3809"/>
      <c r="P83" s="3810"/>
      <c r="Q83" s="3799"/>
      <c r="R83" s="3592"/>
      <c r="S83" s="3799"/>
      <c r="T83" s="3592"/>
      <c r="U83" s="3799"/>
      <c r="V83" s="3592"/>
      <c r="W83" s="3799"/>
      <c r="X83" s="3592"/>
      <c r="Y83" s="3809"/>
      <c r="Z83" s="3810"/>
      <c r="AA83" s="3799"/>
      <c r="AB83" s="3592"/>
      <c r="AC83" s="3809"/>
      <c r="AD83" s="3810"/>
      <c r="AE83" s="3799"/>
      <c r="AF83" s="3592"/>
      <c r="AG83" s="3809"/>
      <c r="AH83" s="3810"/>
      <c r="AI83" s="3799"/>
      <c r="AJ83" s="3592"/>
      <c r="AK83" s="3809"/>
      <c r="AL83" s="3810"/>
      <c r="AM83" s="3811"/>
      <c r="AN83" s="3592"/>
    </row>
    <row r="84" spans="1:40" s="17" customFormat="1" ht="15" customHeight="1">
      <c r="A84" s="3521" t="s">
        <v>77</v>
      </c>
      <c r="B84" s="3676">
        <f t="shared" ref="B84:AN84" si="51">SUM(B78:B83)</f>
        <v>0</v>
      </c>
      <c r="C84" s="3679">
        <f t="shared" si="51"/>
        <v>0</v>
      </c>
      <c r="D84" s="3677">
        <f t="shared" si="51"/>
        <v>0</v>
      </c>
      <c r="E84" s="3788">
        <f>SUM(E78:E83)</f>
        <v>0</v>
      </c>
      <c r="F84" s="3523">
        <f t="shared" si="51"/>
        <v>0</v>
      </c>
      <c r="G84" s="3789">
        <f t="shared" si="51"/>
        <v>0</v>
      </c>
      <c r="H84" s="3790">
        <f t="shared" si="51"/>
        <v>0</v>
      </c>
      <c r="I84" s="3788">
        <f t="shared" si="51"/>
        <v>0</v>
      </c>
      <c r="J84" s="3791">
        <f t="shared" si="51"/>
        <v>0</v>
      </c>
      <c r="K84" s="3789">
        <f t="shared" si="51"/>
        <v>0</v>
      </c>
      <c r="L84" s="3790">
        <f t="shared" si="51"/>
        <v>0</v>
      </c>
      <c r="M84" s="3788">
        <f t="shared" si="51"/>
        <v>0</v>
      </c>
      <c r="N84" s="3791">
        <f t="shared" si="51"/>
        <v>0</v>
      </c>
      <c r="O84" s="3789">
        <f t="shared" si="51"/>
        <v>0</v>
      </c>
      <c r="P84" s="3790">
        <f t="shared" si="51"/>
        <v>0</v>
      </c>
      <c r="Q84" s="3788">
        <f t="shared" si="51"/>
        <v>0</v>
      </c>
      <c r="R84" s="3791">
        <f t="shared" si="51"/>
        <v>0</v>
      </c>
      <c r="S84" s="3788">
        <f t="shared" ref="S84:T84" si="52">SUM(S78:S83)</f>
        <v>0</v>
      </c>
      <c r="T84" s="3791">
        <f t="shared" si="52"/>
        <v>0</v>
      </c>
      <c r="U84" s="3788">
        <f t="shared" ref="U84:V84" si="53">SUM(U78:U83)</f>
        <v>0</v>
      </c>
      <c r="V84" s="3791">
        <f t="shared" si="53"/>
        <v>0</v>
      </c>
      <c r="W84" s="3788">
        <f t="shared" si="51"/>
        <v>0</v>
      </c>
      <c r="X84" s="3791">
        <f t="shared" si="51"/>
        <v>0</v>
      </c>
      <c r="Y84" s="3789">
        <f t="shared" si="51"/>
        <v>0</v>
      </c>
      <c r="Z84" s="3790">
        <f t="shared" si="51"/>
        <v>0</v>
      </c>
      <c r="AA84" s="3788">
        <f t="shared" si="51"/>
        <v>0</v>
      </c>
      <c r="AB84" s="3791">
        <f t="shared" si="51"/>
        <v>0</v>
      </c>
      <c r="AC84" s="3789">
        <f t="shared" si="51"/>
        <v>0</v>
      </c>
      <c r="AD84" s="3790">
        <f t="shared" si="51"/>
        <v>0</v>
      </c>
      <c r="AE84" s="3788">
        <f t="shared" si="51"/>
        <v>0</v>
      </c>
      <c r="AF84" s="3791">
        <f t="shared" si="51"/>
        <v>0</v>
      </c>
      <c r="AG84" s="3789">
        <f t="shared" si="51"/>
        <v>0</v>
      </c>
      <c r="AH84" s="3790">
        <f t="shared" si="51"/>
        <v>0</v>
      </c>
      <c r="AI84" s="3788">
        <f t="shared" si="51"/>
        <v>0</v>
      </c>
      <c r="AJ84" s="3791">
        <f t="shared" si="51"/>
        <v>0</v>
      </c>
      <c r="AK84" s="3789">
        <f t="shared" si="51"/>
        <v>0</v>
      </c>
      <c r="AL84" s="3790">
        <f t="shared" si="51"/>
        <v>0</v>
      </c>
      <c r="AM84" s="3792">
        <f t="shared" si="51"/>
        <v>0</v>
      </c>
      <c r="AN84" s="3791">
        <f t="shared" si="51"/>
        <v>0</v>
      </c>
    </row>
    <row r="85" spans="1:40" s="20" customFormat="1" ht="18" customHeight="1">
      <c r="A85" s="1" t="s">
        <v>2560</v>
      </c>
    </row>
    <row r="86" spans="1:40" s="17" customFormat="1" ht="21">
      <c r="A86" s="8739" t="s">
        <v>27</v>
      </c>
      <c r="B86" s="8739"/>
      <c r="C86" s="3633" t="s">
        <v>77</v>
      </c>
      <c r="D86" s="3794" t="s">
        <v>717</v>
      </c>
      <c r="E86" s="3761" t="s">
        <v>2561</v>
      </c>
    </row>
    <row r="87" spans="1:40" s="17" customFormat="1" ht="15" customHeight="1">
      <c r="A87" s="8743" t="s">
        <v>64</v>
      </c>
      <c r="B87" s="8744"/>
      <c r="C87" s="3643">
        <f>SUM(D87+E87)</f>
        <v>0</v>
      </c>
      <c r="D87" s="1443"/>
      <c r="E87" s="743"/>
    </row>
    <row r="88" spans="1:40" s="17" customFormat="1" ht="15" customHeight="1">
      <c r="A88" s="8740" t="s">
        <v>1455</v>
      </c>
      <c r="B88" s="8741"/>
      <c r="C88" s="3643">
        <f>SUM(D88+E88)</f>
        <v>0</v>
      </c>
      <c r="D88" s="3649"/>
      <c r="E88" s="3648"/>
    </row>
    <row r="89" spans="1:40" s="17" customFormat="1" ht="15" customHeight="1">
      <c r="A89" s="8742" t="s">
        <v>98</v>
      </c>
      <c r="B89" s="8124"/>
      <c r="C89" s="3643">
        <f>SUM(D89+E89)</f>
        <v>0</v>
      </c>
      <c r="D89" s="3649"/>
      <c r="E89" s="3648"/>
    </row>
    <row r="90" spans="1:40" s="17" customFormat="1" ht="15" customHeight="1">
      <c r="A90" s="8698" t="s">
        <v>77</v>
      </c>
      <c r="B90" s="8700"/>
      <c r="C90" s="3812">
        <f>SUM(C87:C89)</f>
        <v>0</v>
      </c>
      <c r="D90" s="3679">
        <f>SUM(D87:D89)</f>
        <v>0</v>
      </c>
      <c r="E90" s="3678">
        <f>SUM(E87:E89)</f>
        <v>0</v>
      </c>
    </row>
    <row r="91" spans="1:40" s="20" customFormat="1" ht="18" customHeight="1">
      <c r="A91" s="2666" t="s">
        <v>2562</v>
      </c>
    </row>
    <row r="92" spans="1:40" s="17" customFormat="1" ht="15" customHeight="1">
      <c r="A92" s="8502" t="s">
        <v>2563</v>
      </c>
      <c r="B92" s="8302" t="s">
        <v>77</v>
      </c>
      <c r="C92" s="8722"/>
      <c r="D92" s="8723"/>
      <c r="E92" s="8701" t="s">
        <v>101</v>
      </c>
      <c r="F92" s="8702"/>
      <c r="G92" s="8702"/>
      <c r="H92" s="8702"/>
      <c r="I92" s="8702"/>
      <c r="J92" s="8702"/>
      <c r="K92" s="8702"/>
      <c r="L92" s="8702"/>
      <c r="M92" s="8702"/>
      <c r="N92" s="8702"/>
      <c r="O92" s="8702"/>
      <c r="P92" s="8702"/>
      <c r="Q92" s="8702"/>
      <c r="R92" s="8702"/>
      <c r="S92" s="8702"/>
      <c r="T92" s="8702"/>
      <c r="U92" s="8702"/>
      <c r="V92" s="8702"/>
      <c r="W92" s="8702"/>
      <c r="X92" s="8702"/>
      <c r="Y92" s="8702"/>
      <c r="Z92" s="8702"/>
      <c r="AA92" s="8702"/>
      <c r="AB92" s="8702"/>
      <c r="AC92" s="8702"/>
      <c r="AD92" s="8702"/>
      <c r="AE92" s="8702"/>
      <c r="AF92" s="8702"/>
      <c r="AG92" s="8702"/>
      <c r="AH92" s="8702"/>
      <c r="AI92" s="8702"/>
      <c r="AJ92" s="8702"/>
      <c r="AK92" s="8702"/>
      <c r="AL92" s="8702"/>
      <c r="AM92" s="8702"/>
      <c r="AN92" s="8703"/>
    </row>
    <row r="93" spans="1:40" s="17" customFormat="1" ht="15" customHeight="1">
      <c r="A93" s="8075"/>
      <c r="B93" s="8729"/>
      <c r="C93" s="8004"/>
      <c r="D93" s="8005"/>
      <c r="E93" s="8324" t="s">
        <v>2523</v>
      </c>
      <c r="F93" s="8502"/>
      <c r="G93" s="8697" t="s">
        <v>2524</v>
      </c>
      <c r="H93" s="8646"/>
      <c r="I93" s="8697" t="s">
        <v>2525</v>
      </c>
      <c r="J93" s="8646"/>
      <c r="K93" s="8704" t="s">
        <v>94</v>
      </c>
      <c r="L93" s="8704"/>
      <c r="M93" s="8697" t="s">
        <v>44</v>
      </c>
      <c r="N93" s="8646"/>
      <c r="O93" s="8704" t="s">
        <v>45</v>
      </c>
      <c r="P93" s="8704"/>
      <c r="Q93" s="8300" t="s">
        <v>46</v>
      </c>
      <c r="R93" s="8502"/>
      <c r="S93" s="8300" t="s">
        <v>47</v>
      </c>
      <c r="T93" s="8502"/>
      <c r="U93" s="8515" t="s">
        <v>48</v>
      </c>
      <c r="V93" s="8502"/>
      <c r="W93" s="8704" t="s">
        <v>49</v>
      </c>
      <c r="X93" s="8704"/>
      <c r="Y93" s="8697" t="s">
        <v>50</v>
      </c>
      <c r="Z93" s="8646"/>
      <c r="AA93" s="8704" t="s">
        <v>51</v>
      </c>
      <c r="AB93" s="8704"/>
      <c r="AC93" s="8697" t="s">
        <v>52</v>
      </c>
      <c r="AD93" s="8646"/>
      <c r="AE93" s="8704" t="s">
        <v>53</v>
      </c>
      <c r="AF93" s="8704"/>
      <c r="AG93" s="8697" t="s">
        <v>54</v>
      </c>
      <c r="AH93" s="8646"/>
      <c r="AI93" s="8704" t="s">
        <v>55</v>
      </c>
      <c r="AJ93" s="8704"/>
      <c r="AK93" s="8697" t="s">
        <v>56</v>
      </c>
      <c r="AL93" s="8646"/>
      <c r="AM93" s="8697" t="s">
        <v>57</v>
      </c>
      <c r="AN93" s="8646"/>
    </row>
    <row r="94" spans="1:40" s="17" customFormat="1" ht="15" customHeight="1">
      <c r="A94" s="8076"/>
      <c r="B94" s="3633" t="s">
        <v>79</v>
      </c>
      <c r="C94" s="3634" t="s">
        <v>58</v>
      </c>
      <c r="D94" s="3579" t="s">
        <v>59</v>
      </c>
      <c r="E94" s="3633" t="s">
        <v>58</v>
      </c>
      <c r="F94" s="3579" t="s">
        <v>59</v>
      </c>
      <c r="G94" s="3633" t="s">
        <v>58</v>
      </c>
      <c r="H94" s="3579" t="s">
        <v>59</v>
      </c>
      <c r="I94" s="3633" t="s">
        <v>58</v>
      </c>
      <c r="J94" s="3579" t="s">
        <v>59</v>
      </c>
      <c r="K94" s="3634" t="s">
        <v>58</v>
      </c>
      <c r="L94" s="3582" t="s">
        <v>59</v>
      </c>
      <c r="M94" s="3633" t="s">
        <v>58</v>
      </c>
      <c r="N94" s="3579" t="s">
        <v>59</v>
      </c>
      <c r="O94" s="3634" t="s">
        <v>58</v>
      </c>
      <c r="P94" s="3582" t="s">
        <v>59</v>
      </c>
      <c r="Q94" s="3633" t="s">
        <v>58</v>
      </c>
      <c r="R94" s="3579" t="s">
        <v>59</v>
      </c>
      <c r="S94" s="3633" t="s">
        <v>58</v>
      </c>
      <c r="T94" s="3579" t="s">
        <v>59</v>
      </c>
      <c r="U94" s="3634" t="s">
        <v>58</v>
      </c>
      <c r="V94" s="3579" t="s">
        <v>59</v>
      </c>
      <c r="W94" s="3634" t="s">
        <v>58</v>
      </c>
      <c r="X94" s="3582" t="s">
        <v>59</v>
      </c>
      <c r="Y94" s="3633" t="s">
        <v>58</v>
      </c>
      <c r="Z94" s="3579" t="s">
        <v>59</v>
      </c>
      <c r="AA94" s="3634" t="s">
        <v>58</v>
      </c>
      <c r="AB94" s="3582" t="s">
        <v>59</v>
      </c>
      <c r="AC94" s="3633" t="s">
        <v>58</v>
      </c>
      <c r="AD94" s="3579" t="s">
        <v>59</v>
      </c>
      <c r="AE94" s="3634" t="s">
        <v>58</v>
      </c>
      <c r="AF94" s="3582" t="s">
        <v>59</v>
      </c>
      <c r="AG94" s="3633" t="s">
        <v>58</v>
      </c>
      <c r="AH94" s="3579" t="s">
        <v>59</v>
      </c>
      <c r="AI94" s="3634" t="s">
        <v>58</v>
      </c>
      <c r="AJ94" s="3582" t="s">
        <v>59</v>
      </c>
      <c r="AK94" s="3633" t="s">
        <v>58</v>
      </c>
      <c r="AL94" s="3579" t="s">
        <v>59</v>
      </c>
      <c r="AM94" s="3633" t="s">
        <v>58</v>
      </c>
      <c r="AN94" s="3579" t="s">
        <v>59</v>
      </c>
    </row>
    <row r="95" spans="1:40" s="17" customFormat="1" ht="15" customHeight="1">
      <c r="A95" s="3801" t="s">
        <v>2564</v>
      </c>
      <c r="B95" s="3771">
        <f t="shared" ref="B95:B103" si="54">SUM(C95+D95)</f>
        <v>0</v>
      </c>
      <c r="C95" s="3772">
        <f>SUM(I95+K95+M95+O95+Q95+S95+U95+W95+Y95+AA95+AC95+AE95+AG95+AI95+AK95+AM95)</f>
        <v>0</v>
      </c>
      <c r="D95" s="3773">
        <f>SUM(J95+L95+N95+P95+R95+T95+V95+X95+Z95+AB95+AD95+AF95+AH95+AJ95+AL95+AN95)</f>
        <v>0</v>
      </c>
      <c r="E95" s="3704"/>
      <c r="F95" s="3814"/>
      <c r="G95" s="3704"/>
      <c r="H95" s="3814"/>
      <c r="I95" s="3695"/>
      <c r="J95" s="2446"/>
      <c r="K95" s="3815"/>
      <c r="L95" s="3300"/>
      <c r="M95" s="3695"/>
      <c r="N95" s="2446"/>
      <c r="O95" s="3815"/>
      <c r="P95" s="3300"/>
      <c r="Q95" s="3695"/>
      <c r="R95" s="2446"/>
      <c r="S95" s="3695"/>
      <c r="T95" s="2446"/>
      <c r="U95" s="3695"/>
      <c r="V95" s="2446"/>
      <c r="W95" s="3815"/>
      <c r="X95" s="3300"/>
      <c r="Y95" s="3695"/>
      <c r="Z95" s="2446"/>
      <c r="AA95" s="3815"/>
      <c r="AB95" s="3300"/>
      <c r="AC95" s="3695"/>
      <c r="AD95" s="2446"/>
      <c r="AE95" s="3815"/>
      <c r="AF95" s="3300"/>
      <c r="AG95" s="3695"/>
      <c r="AH95" s="2446"/>
      <c r="AI95" s="3815"/>
      <c r="AJ95" s="3300"/>
      <c r="AK95" s="3695"/>
      <c r="AL95" s="2446"/>
      <c r="AM95" s="3816"/>
      <c r="AN95" s="2446"/>
    </row>
    <row r="96" spans="1:40" s="17" customFormat="1" ht="15" customHeight="1">
      <c r="A96" s="3642" t="s">
        <v>2565</v>
      </c>
      <c r="B96" s="1917">
        <f t="shared" si="54"/>
        <v>0</v>
      </c>
      <c r="C96" s="1961">
        <f t="shared" ref="C96:C101" si="55">SUM(I96+K96+M96+O96+Q96+S96+U96+W96+Y96+AA96+AC96+AE96+AG96+AI96+AK96+AM96)</f>
        <v>0</v>
      </c>
      <c r="D96" s="3751">
        <f t="shared" ref="D96:D100" si="56">SUM(J96+L96+N96+P96+R96+T96+V96+X96+Z96+AB96+AD96+AF96+AH96+AJ96+AL96+AN96)</f>
        <v>0</v>
      </c>
      <c r="E96" s="3087"/>
      <c r="F96" s="3817"/>
      <c r="G96" s="3087"/>
      <c r="H96" s="3817"/>
      <c r="I96" s="1962"/>
      <c r="J96" s="743"/>
      <c r="K96" s="1443"/>
      <c r="L96" s="2651"/>
      <c r="M96" s="1962"/>
      <c r="N96" s="743"/>
      <c r="O96" s="1443"/>
      <c r="P96" s="2651"/>
      <c r="Q96" s="1962"/>
      <c r="R96" s="743"/>
      <c r="S96" s="1962"/>
      <c r="T96" s="743"/>
      <c r="U96" s="1962"/>
      <c r="V96" s="743"/>
      <c r="W96" s="1443"/>
      <c r="X96" s="2651"/>
      <c r="Y96" s="1962"/>
      <c r="Z96" s="743"/>
      <c r="AA96" s="1443"/>
      <c r="AB96" s="2651"/>
      <c r="AC96" s="1962"/>
      <c r="AD96" s="743"/>
      <c r="AE96" s="1443"/>
      <c r="AF96" s="2651"/>
      <c r="AG96" s="1962"/>
      <c r="AH96" s="743"/>
      <c r="AI96" s="1443"/>
      <c r="AJ96" s="2651"/>
      <c r="AK96" s="1962"/>
      <c r="AL96" s="743"/>
      <c r="AM96" s="22"/>
      <c r="AN96" s="743"/>
    </row>
    <row r="97" spans="1:40" s="17" customFormat="1" ht="15" customHeight="1">
      <c r="A97" s="3642" t="s">
        <v>2566</v>
      </c>
      <c r="B97" s="3753">
        <f t="shared" si="54"/>
        <v>0</v>
      </c>
      <c r="C97" s="3754">
        <f t="shared" si="55"/>
        <v>0</v>
      </c>
      <c r="D97" s="3777">
        <f t="shared" si="56"/>
        <v>0</v>
      </c>
      <c r="E97" s="3087"/>
      <c r="F97" s="3817"/>
      <c r="G97" s="3087"/>
      <c r="H97" s="3817"/>
      <c r="I97" s="1962"/>
      <c r="J97" s="743"/>
      <c r="K97" s="1443"/>
      <c r="L97" s="2651"/>
      <c r="M97" s="1962"/>
      <c r="N97" s="743"/>
      <c r="O97" s="1443"/>
      <c r="P97" s="2651"/>
      <c r="Q97" s="1962"/>
      <c r="R97" s="743"/>
      <c r="S97" s="1962"/>
      <c r="T97" s="743"/>
      <c r="U97" s="1962"/>
      <c r="V97" s="743"/>
      <c r="W97" s="1443"/>
      <c r="X97" s="2651"/>
      <c r="Y97" s="1962"/>
      <c r="Z97" s="743"/>
      <c r="AA97" s="1443"/>
      <c r="AB97" s="2651"/>
      <c r="AC97" s="1962"/>
      <c r="AD97" s="743"/>
      <c r="AE97" s="1443"/>
      <c r="AF97" s="2651"/>
      <c r="AG97" s="1962"/>
      <c r="AH97" s="743"/>
      <c r="AI97" s="1443"/>
      <c r="AJ97" s="2651"/>
      <c r="AK97" s="1962"/>
      <c r="AL97" s="743"/>
      <c r="AM97" s="22"/>
      <c r="AN97" s="743"/>
    </row>
    <row r="98" spans="1:40" s="17" customFormat="1" ht="15" customHeight="1">
      <c r="A98" s="3642" t="s">
        <v>2567</v>
      </c>
      <c r="B98" s="3753">
        <f t="shared" si="54"/>
        <v>0</v>
      </c>
      <c r="C98" s="3754">
        <f t="shared" si="55"/>
        <v>0</v>
      </c>
      <c r="D98" s="3777">
        <f t="shared" si="56"/>
        <v>0</v>
      </c>
      <c r="E98" s="3087"/>
      <c r="F98" s="3817"/>
      <c r="G98" s="3087"/>
      <c r="H98" s="3817"/>
      <c r="I98" s="1962"/>
      <c r="J98" s="743"/>
      <c r="K98" s="1443"/>
      <c r="L98" s="2651"/>
      <c r="M98" s="1962"/>
      <c r="N98" s="743"/>
      <c r="O98" s="1443"/>
      <c r="P98" s="2651"/>
      <c r="Q98" s="1962"/>
      <c r="R98" s="743"/>
      <c r="S98" s="1962"/>
      <c r="T98" s="743"/>
      <c r="U98" s="1962"/>
      <c r="V98" s="743"/>
      <c r="W98" s="1443"/>
      <c r="X98" s="2651"/>
      <c r="Y98" s="1962"/>
      <c r="Z98" s="743"/>
      <c r="AA98" s="1443"/>
      <c r="AB98" s="2651"/>
      <c r="AC98" s="1962"/>
      <c r="AD98" s="743"/>
      <c r="AE98" s="1443"/>
      <c r="AF98" s="2651"/>
      <c r="AG98" s="1962"/>
      <c r="AH98" s="743"/>
      <c r="AI98" s="1443"/>
      <c r="AJ98" s="2651"/>
      <c r="AK98" s="1962"/>
      <c r="AL98" s="743"/>
      <c r="AM98" s="22"/>
      <c r="AN98" s="743"/>
    </row>
    <row r="99" spans="1:40" s="17" customFormat="1" ht="15" customHeight="1">
      <c r="A99" s="3642" t="s">
        <v>2568</v>
      </c>
      <c r="B99" s="3753">
        <f t="shared" si="54"/>
        <v>0</v>
      </c>
      <c r="C99" s="3754">
        <f t="shared" si="55"/>
        <v>0</v>
      </c>
      <c r="D99" s="3777">
        <f t="shared" si="56"/>
        <v>0</v>
      </c>
      <c r="E99" s="3659"/>
      <c r="F99" s="3665"/>
      <c r="G99" s="3659"/>
      <c r="H99" s="3665"/>
      <c r="I99" s="3646"/>
      <c r="J99" s="3648"/>
      <c r="K99" s="3649"/>
      <c r="L99" s="3650"/>
      <c r="M99" s="3646"/>
      <c r="N99" s="3648"/>
      <c r="O99" s="3649"/>
      <c r="P99" s="3650"/>
      <c r="Q99" s="3646"/>
      <c r="R99" s="3648"/>
      <c r="S99" s="3646"/>
      <c r="T99" s="3648"/>
      <c r="U99" s="3646"/>
      <c r="V99" s="3648"/>
      <c r="W99" s="3649"/>
      <c r="X99" s="3650"/>
      <c r="Y99" s="3646"/>
      <c r="Z99" s="3648"/>
      <c r="AA99" s="3649"/>
      <c r="AB99" s="3650"/>
      <c r="AC99" s="3646"/>
      <c r="AD99" s="3648"/>
      <c r="AE99" s="3649"/>
      <c r="AF99" s="3650"/>
      <c r="AG99" s="3646"/>
      <c r="AH99" s="3648"/>
      <c r="AI99" s="3649"/>
      <c r="AJ99" s="3650"/>
      <c r="AK99" s="3646"/>
      <c r="AL99" s="3648"/>
      <c r="AM99" s="3651"/>
      <c r="AN99" s="3648"/>
    </row>
    <row r="100" spans="1:40" s="17" customFormat="1" ht="15" customHeight="1">
      <c r="A100" s="3642" t="s">
        <v>2569</v>
      </c>
      <c r="B100" s="3753">
        <f t="shared" si="54"/>
        <v>0</v>
      </c>
      <c r="C100" s="3754">
        <f>SUM(I100+K100+M100+O100+Q100+S100+U100+W100+Y100+AA100+AC100+AE100+AG100+AI100+AK100+AM100)</f>
        <v>0</v>
      </c>
      <c r="D100" s="3777">
        <f t="shared" si="56"/>
        <v>0</v>
      </c>
      <c r="E100" s="3659"/>
      <c r="F100" s="3665"/>
      <c r="G100" s="3659"/>
      <c r="H100" s="3665"/>
      <c r="I100" s="3646"/>
      <c r="J100" s="3648"/>
      <c r="K100" s="3649"/>
      <c r="L100" s="3650"/>
      <c r="M100" s="3646"/>
      <c r="N100" s="3648"/>
      <c r="O100" s="3649"/>
      <c r="P100" s="3650"/>
      <c r="Q100" s="3646"/>
      <c r="R100" s="3648"/>
      <c r="S100" s="3646"/>
      <c r="T100" s="3648"/>
      <c r="U100" s="3646"/>
      <c r="V100" s="3648"/>
      <c r="W100" s="3649"/>
      <c r="X100" s="3650"/>
      <c r="Y100" s="3646"/>
      <c r="Z100" s="3648"/>
      <c r="AA100" s="3649"/>
      <c r="AB100" s="3650"/>
      <c r="AC100" s="3646"/>
      <c r="AD100" s="3648"/>
      <c r="AE100" s="3649"/>
      <c r="AF100" s="3650"/>
      <c r="AG100" s="3646"/>
      <c r="AH100" s="3648"/>
      <c r="AI100" s="3649"/>
      <c r="AJ100" s="3650"/>
      <c r="AK100" s="3646"/>
      <c r="AL100" s="3648"/>
      <c r="AM100" s="3651"/>
      <c r="AN100" s="3648"/>
    </row>
    <row r="101" spans="1:40" s="17" customFormat="1" ht="15" customHeight="1">
      <c r="A101" s="3642" t="s">
        <v>2570</v>
      </c>
      <c r="B101" s="3753">
        <f t="shared" si="54"/>
        <v>0</v>
      </c>
      <c r="C101" s="3754">
        <f t="shared" si="55"/>
        <v>0</v>
      </c>
      <c r="D101" s="3777">
        <f>SUM(J101+L101+N101+P101+R101+T101+V101+X101+Z101+AB101+AD101+AF101+AH101+AJ101+AL101+AN101)</f>
        <v>0</v>
      </c>
      <c r="E101" s="3659"/>
      <c r="F101" s="3665"/>
      <c r="G101" s="3659"/>
      <c r="H101" s="3665"/>
      <c r="I101" s="3646"/>
      <c r="J101" s="3648"/>
      <c r="K101" s="3649"/>
      <c r="L101" s="3650"/>
      <c r="M101" s="3646"/>
      <c r="N101" s="3648"/>
      <c r="O101" s="3649"/>
      <c r="P101" s="3650"/>
      <c r="Q101" s="3646"/>
      <c r="R101" s="3648"/>
      <c r="S101" s="3646"/>
      <c r="T101" s="3648"/>
      <c r="U101" s="3646"/>
      <c r="V101" s="3648"/>
      <c r="W101" s="3649"/>
      <c r="X101" s="3650"/>
      <c r="Y101" s="3646"/>
      <c r="Z101" s="3648"/>
      <c r="AA101" s="3649"/>
      <c r="AB101" s="3650"/>
      <c r="AC101" s="3646"/>
      <c r="AD101" s="3648"/>
      <c r="AE101" s="3649"/>
      <c r="AF101" s="3650"/>
      <c r="AG101" s="3646"/>
      <c r="AH101" s="3648"/>
      <c r="AI101" s="3649"/>
      <c r="AJ101" s="3650"/>
      <c r="AK101" s="3646"/>
      <c r="AL101" s="3648"/>
      <c r="AM101" s="3651"/>
      <c r="AN101" s="3648"/>
    </row>
    <row r="102" spans="1:40" s="17" customFormat="1" ht="15" customHeight="1">
      <c r="A102" s="3818" t="s">
        <v>2571</v>
      </c>
      <c r="B102" s="3753">
        <f t="shared" si="54"/>
        <v>0</v>
      </c>
      <c r="C102" s="3819">
        <f>SUM(E102+G102+I102+K102+M102+O102+Q102+S102+U102+W102+Y102+AA102+AC102+AE102+AG102+AI102+AK102+AM102)</f>
        <v>0</v>
      </c>
      <c r="D102" s="3777">
        <f>SUM(F102+H102+J102+L102+N102+P102+R102+T102+V102+X102+Z102+AB102+AD102+AF102+AH102+AJ102+AL102+AN102)</f>
        <v>0</v>
      </c>
      <c r="E102" s="1189"/>
      <c r="F102" s="1190"/>
      <c r="G102" s="1189"/>
      <c r="H102" s="1190"/>
      <c r="I102" s="1189"/>
      <c r="J102" s="1190"/>
      <c r="K102" s="1191"/>
      <c r="L102" s="1192"/>
      <c r="M102" s="1189"/>
      <c r="N102" s="1190"/>
      <c r="O102" s="1191"/>
      <c r="P102" s="1192"/>
      <c r="Q102" s="1189"/>
      <c r="R102" s="1190"/>
      <c r="S102" s="1189"/>
      <c r="T102" s="1190"/>
      <c r="U102" s="1189"/>
      <c r="V102" s="1190"/>
      <c r="W102" s="1191"/>
      <c r="X102" s="1192"/>
      <c r="Y102" s="1189"/>
      <c r="Z102" s="1190"/>
      <c r="AA102" s="1191"/>
      <c r="AB102" s="1192"/>
      <c r="AC102" s="1189"/>
      <c r="AD102" s="1190"/>
      <c r="AE102" s="1191"/>
      <c r="AF102" s="1192"/>
      <c r="AG102" s="1189"/>
      <c r="AH102" s="1190"/>
      <c r="AI102" s="1191"/>
      <c r="AJ102" s="1192"/>
      <c r="AK102" s="1189"/>
      <c r="AL102" s="1190"/>
      <c r="AM102" s="23"/>
      <c r="AN102" s="1190"/>
    </row>
    <row r="103" spans="1:40" s="17" customFormat="1" ht="15" customHeight="1">
      <c r="A103" s="3820" t="s">
        <v>2572</v>
      </c>
      <c r="B103" s="3821">
        <f t="shared" si="54"/>
        <v>0</v>
      </c>
      <c r="C103" s="3822">
        <f>SUM(E103+G103+I103+K103+M103+O103+Q103+S103+U103+W103+Y103+AA103+AC103+AE103+AG103+AI103+AK103+AM103)</f>
        <v>0</v>
      </c>
      <c r="D103" s="1169">
        <f>SUM(F103+H103+J103+L103+N103+P103+R103+T103+V103+X103+Z103+AB103+AD103+AF103+AH103+AJ103+AL103+AN103)</f>
        <v>0</v>
      </c>
      <c r="E103" s="3669"/>
      <c r="F103" s="3670"/>
      <c r="G103" s="3669"/>
      <c r="H103" s="3670"/>
      <c r="I103" s="3669"/>
      <c r="J103" s="3670"/>
      <c r="K103" s="3671"/>
      <c r="L103" s="3672"/>
      <c r="M103" s="3669"/>
      <c r="N103" s="3670"/>
      <c r="O103" s="3671"/>
      <c r="P103" s="3672"/>
      <c r="Q103" s="3669"/>
      <c r="R103" s="3670"/>
      <c r="S103" s="3669"/>
      <c r="T103" s="3670"/>
      <c r="U103" s="3669"/>
      <c r="V103" s="3670"/>
      <c r="W103" s="3671"/>
      <c r="X103" s="3672"/>
      <c r="Y103" s="3669"/>
      <c r="Z103" s="3670"/>
      <c r="AA103" s="3671"/>
      <c r="AB103" s="3672"/>
      <c r="AC103" s="3669"/>
      <c r="AD103" s="3670"/>
      <c r="AE103" s="3671"/>
      <c r="AF103" s="3672"/>
      <c r="AG103" s="3669"/>
      <c r="AH103" s="3670"/>
      <c r="AI103" s="3671"/>
      <c r="AJ103" s="3672"/>
      <c r="AK103" s="3669"/>
      <c r="AL103" s="3670"/>
      <c r="AM103" s="1133"/>
      <c r="AN103" s="3670"/>
    </row>
    <row r="104" spans="1:40" s="20" customFormat="1" ht="18" customHeight="1">
      <c r="A104" s="9" t="s">
        <v>2573</v>
      </c>
    </row>
    <row r="105" spans="1:40" s="17" customFormat="1" ht="15" customHeight="1">
      <c r="A105" s="8502" t="s">
        <v>2574</v>
      </c>
      <c r="B105" s="8302" t="s">
        <v>77</v>
      </c>
      <c r="C105" s="8722"/>
      <c r="D105" s="8723"/>
      <c r="E105" s="8701" t="s">
        <v>101</v>
      </c>
      <c r="F105" s="8702"/>
      <c r="G105" s="8702"/>
      <c r="H105" s="8702"/>
      <c r="I105" s="8702"/>
      <c r="J105" s="8702"/>
      <c r="K105" s="8702"/>
      <c r="L105" s="8702"/>
      <c r="M105" s="8702"/>
      <c r="N105" s="8702"/>
      <c r="O105" s="8702"/>
      <c r="P105" s="8702"/>
      <c r="Q105" s="8702"/>
      <c r="R105" s="8702"/>
      <c r="S105" s="8702"/>
      <c r="T105" s="8702"/>
      <c r="U105" s="8702"/>
      <c r="V105" s="8702"/>
      <c r="W105" s="8702"/>
      <c r="X105" s="8702"/>
      <c r="Y105" s="8702"/>
      <c r="Z105" s="8702"/>
      <c r="AA105" s="8702"/>
      <c r="AB105" s="8702"/>
      <c r="AC105" s="8702"/>
      <c r="AD105" s="8702"/>
      <c r="AE105" s="8702"/>
      <c r="AF105" s="8702"/>
      <c r="AG105" s="8702"/>
      <c r="AH105" s="8702"/>
      <c r="AI105" s="8702"/>
      <c r="AJ105" s="8702"/>
      <c r="AK105" s="8702"/>
      <c r="AL105" s="8702"/>
      <c r="AM105" s="8702"/>
      <c r="AN105" s="8703"/>
    </row>
    <row r="106" spans="1:40" s="17" customFormat="1" ht="15" customHeight="1">
      <c r="A106" s="8075"/>
      <c r="B106" s="8729"/>
      <c r="C106" s="8004"/>
      <c r="D106" s="8005"/>
      <c r="E106" s="8324" t="s">
        <v>2523</v>
      </c>
      <c r="F106" s="8502"/>
      <c r="G106" s="8697" t="s">
        <v>2524</v>
      </c>
      <c r="H106" s="8646"/>
      <c r="I106" s="8697" t="s">
        <v>2525</v>
      </c>
      <c r="J106" s="8646"/>
      <c r="K106" s="8704" t="s">
        <v>94</v>
      </c>
      <c r="L106" s="8704"/>
      <c r="M106" s="8697" t="s">
        <v>44</v>
      </c>
      <c r="N106" s="8646"/>
      <c r="O106" s="8704" t="s">
        <v>45</v>
      </c>
      <c r="P106" s="8704"/>
      <c r="Q106" s="8300" t="s">
        <v>46</v>
      </c>
      <c r="R106" s="8502"/>
      <c r="S106" s="8300" t="s">
        <v>47</v>
      </c>
      <c r="T106" s="8502"/>
      <c r="U106" s="8515" t="s">
        <v>48</v>
      </c>
      <c r="V106" s="8502"/>
      <c r="W106" s="8704" t="s">
        <v>49</v>
      </c>
      <c r="X106" s="8704"/>
      <c r="Y106" s="8697" t="s">
        <v>50</v>
      </c>
      <c r="Z106" s="8646"/>
      <c r="AA106" s="8704" t="s">
        <v>51</v>
      </c>
      <c r="AB106" s="8704"/>
      <c r="AC106" s="8697" t="s">
        <v>52</v>
      </c>
      <c r="AD106" s="8646"/>
      <c r="AE106" s="8704" t="s">
        <v>53</v>
      </c>
      <c r="AF106" s="8704"/>
      <c r="AG106" s="8697" t="s">
        <v>54</v>
      </c>
      <c r="AH106" s="8646"/>
      <c r="AI106" s="8704" t="s">
        <v>55</v>
      </c>
      <c r="AJ106" s="8704"/>
      <c r="AK106" s="8697" t="s">
        <v>56</v>
      </c>
      <c r="AL106" s="8646"/>
      <c r="AM106" s="8697" t="s">
        <v>57</v>
      </c>
      <c r="AN106" s="8646"/>
    </row>
    <row r="107" spans="1:40" s="17" customFormat="1" ht="15" customHeight="1">
      <c r="A107" s="8076"/>
      <c r="B107" s="3633" t="s">
        <v>79</v>
      </c>
      <c r="C107" s="3634" t="s">
        <v>58</v>
      </c>
      <c r="D107" s="3579" t="s">
        <v>59</v>
      </c>
      <c r="E107" s="3633" t="s">
        <v>58</v>
      </c>
      <c r="F107" s="3579" t="s">
        <v>59</v>
      </c>
      <c r="G107" s="3633" t="s">
        <v>58</v>
      </c>
      <c r="H107" s="3579" t="s">
        <v>59</v>
      </c>
      <c r="I107" s="3633" t="s">
        <v>58</v>
      </c>
      <c r="J107" s="3579" t="s">
        <v>59</v>
      </c>
      <c r="K107" s="3634" t="s">
        <v>58</v>
      </c>
      <c r="L107" s="3582" t="s">
        <v>59</v>
      </c>
      <c r="M107" s="3633" t="s">
        <v>58</v>
      </c>
      <c r="N107" s="3579" t="s">
        <v>59</v>
      </c>
      <c r="O107" s="3634" t="s">
        <v>58</v>
      </c>
      <c r="P107" s="3582" t="s">
        <v>59</v>
      </c>
      <c r="Q107" s="3633" t="s">
        <v>58</v>
      </c>
      <c r="R107" s="3579" t="s">
        <v>59</v>
      </c>
      <c r="S107" s="3633" t="s">
        <v>58</v>
      </c>
      <c r="T107" s="3579" t="s">
        <v>59</v>
      </c>
      <c r="U107" s="3634" t="s">
        <v>58</v>
      </c>
      <c r="V107" s="3579" t="s">
        <v>59</v>
      </c>
      <c r="W107" s="3634" t="s">
        <v>58</v>
      </c>
      <c r="X107" s="3582" t="s">
        <v>59</v>
      </c>
      <c r="Y107" s="3633" t="s">
        <v>58</v>
      </c>
      <c r="Z107" s="3579" t="s">
        <v>59</v>
      </c>
      <c r="AA107" s="3634" t="s">
        <v>58</v>
      </c>
      <c r="AB107" s="3582" t="s">
        <v>59</v>
      </c>
      <c r="AC107" s="3633" t="s">
        <v>58</v>
      </c>
      <c r="AD107" s="3579" t="s">
        <v>59</v>
      </c>
      <c r="AE107" s="3634" t="s">
        <v>58</v>
      </c>
      <c r="AF107" s="3582" t="s">
        <v>59</v>
      </c>
      <c r="AG107" s="3633" t="s">
        <v>58</v>
      </c>
      <c r="AH107" s="3579" t="s">
        <v>59</v>
      </c>
      <c r="AI107" s="3634" t="s">
        <v>58</v>
      </c>
      <c r="AJ107" s="3582" t="s">
        <v>59</v>
      </c>
      <c r="AK107" s="3633" t="s">
        <v>58</v>
      </c>
      <c r="AL107" s="3579" t="s">
        <v>59</v>
      </c>
      <c r="AM107" s="3634" t="s">
        <v>58</v>
      </c>
      <c r="AN107" s="3579" t="s">
        <v>59</v>
      </c>
    </row>
    <row r="108" spans="1:40" s="17" customFormat="1" ht="15" customHeight="1">
      <c r="A108" s="3823" t="s">
        <v>2575</v>
      </c>
      <c r="B108" s="3637">
        <f>SUM(C108:D108)</f>
        <v>0</v>
      </c>
      <c r="C108" s="3638">
        <f>+E108+G108+I108+K108+M108+O108+Q108+S108+U108+W108+Y108+AA108+AC108+AE108+AG108+AI108+AK108+AM108</f>
        <v>0</v>
      </c>
      <c r="D108" s="3645">
        <f>+F108+H108+J108+L108+N108+P108+R108+T108+V108+X108+Z108+AB108+AD108+AF108+AH108+AJ108+AL108+AN108</f>
        <v>0</v>
      </c>
      <c r="E108" s="1962"/>
      <c r="F108" s="743"/>
      <c r="G108" s="1962"/>
      <c r="H108" s="743"/>
      <c r="I108" s="1962"/>
      <c r="J108" s="743"/>
      <c r="K108" s="1962"/>
      <c r="L108" s="743"/>
      <c r="M108" s="1962"/>
      <c r="N108" s="743"/>
      <c r="O108" s="1962"/>
      <c r="P108" s="743"/>
      <c r="Q108" s="1962"/>
      <c r="R108" s="743"/>
      <c r="S108" s="1962"/>
      <c r="T108" s="743"/>
      <c r="U108" s="1962"/>
      <c r="V108" s="743"/>
      <c r="W108" s="1962"/>
      <c r="X108" s="743"/>
      <c r="Y108" s="1962"/>
      <c r="Z108" s="743"/>
      <c r="AA108" s="1962"/>
      <c r="AB108" s="743"/>
      <c r="AC108" s="1962"/>
      <c r="AD108" s="743"/>
      <c r="AE108" s="1962"/>
      <c r="AF108" s="743"/>
      <c r="AG108" s="1962"/>
      <c r="AH108" s="743"/>
      <c r="AI108" s="1962"/>
      <c r="AJ108" s="743"/>
      <c r="AK108" s="1962"/>
      <c r="AL108" s="743"/>
      <c r="AM108" s="1962"/>
      <c r="AN108" s="743"/>
    </row>
    <row r="109" spans="1:40" s="17" customFormat="1" ht="15" customHeight="1">
      <c r="A109" s="3654" t="s">
        <v>2576</v>
      </c>
      <c r="B109" s="3643">
        <f>SUM(C109:D109)</f>
        <v>0</v>
      </c>
      <c r="C109" s="3644">
        <f t="shared" ref="C109:C110" si="57">+E109+G109+I109+K109+M109+O109+Q109+S109+U109+W109+Y109+AA109+AC109+AE109+AG109+AI109+AK109+AM109</f>
        <v>0</v>
      </c>
      <c r="D109" s="3645">
        <f t="shared" ref="D109" si="58">+F109+H109+J109+L109+N109+P109+R109+T109+V109+X109+Z109+AB109+AD109+AF109+AH109+AJ109+AL109+AN109</f>
        <v>0</v>
      </c>
      <c r="E109" s="1962"/>
      <c r="F109" s="743"/>
      <c r="G109" s="1962"/>
      <c r="H109" s="743"/>
      <c r="I109" s="1962"/>
      <c r="J109" s="743"/>
      <c r="K109" s="1962"/>
      <c r="L109" s="743"/>
      <c r="M109" s="1962"/>
      <c r="N109" s="743"/>
      <c r="O109" s="1962"/>
      <c r="P109" s="743"/>
      <c r="Q109" s="1962"/>
      <c r="R109" s="743"/>
      <c r="S109" s="1962"/>
      <c r="T109" s="743"/>
      <c r="U109" s="1962"/>
      <c r="V109" s="743"/>
      <c r="W109" s="1962"/>
      <c r="X109" s="743"/>
      <c r="Y109" s="1962"/>
      <c r="Z109" s="743"/>
      <c r="AA109" s="1962"/>
      <c r="AB109" s="743"/>
      <c r="AC109" s="1962"/>
      <c r="AD109" s="743"/>
      <c r="AE109" s="1962"/>
      <c r="AF109" s="743"/>
      <c r="AG109" s="1962"/>
      <c r="AH109" s="743"/>
      <c r="AI109" s="1962"/>
      <c r="AJ109" s="743"/>
      <c r="AK109" s="1962"/>
      <c r="AL109" s="743"/>
      <c r="AM109" s="1962"/>
      <c r="AN109" s="743"/>
    </row>
    <row r="110" spans="1:40" s="17" customFormat="1" ht="15" customHeight="1">
      <c r="A110" s="3797" t="s">
        <v>2577</v>
      </c>
      <c r="B110" s="3715">
        <f>SUM(C110:D110)</f>
        <v>0</v>
      </c>
      <c r="C110" s="3824">
        <f t="shared" si="57"/>
        <v>0</v>
      </c>
      <c r="D110" s="1127">
        <f>+F110+H110+J110+L110+N110+P110+R110+T110+V110+X110+Z110+AB110+AD110+AF110+AH110+AJ110+AL110+AN110</f>
        <v>0</v>
      </c>
      <c r="E110" s="3669"/>
      <c r="F110" s="3670"/>
      <c r="G110" s="3669"/>
      <c r="H110" s="3670"/>
      <c r="I110" s="3669"/>
      <c r="J110" s="3670"/>
      <c r="K110" s="3669"/>
      <c r="L110" s="3670"/>
      <c r="M110" s="3669"/>
      <c r="N110" s="3670"/>
      <c r="O110" s="3669"/>
      <c r="P110" s="3670"/>
      <c r="Q110" s="3669"/>
      <c r="R110" s="3670"/>
      <c r="S110" s="3669"/>
      <c r="T110" s="3670"/>
      <c r="U110" s="3669"/>
      <c r="V110" s="3670"/>
      <c r="W110" s="3669"/>
      <c r="X110" s="3670"/>
      <c r="Y110" s="3669"/>
      <c r="Z110" s="3670"/>
      <c r="AA110" s="3669"/>
      <c r="AB110" s="3670"/>
      <c r="AC110" s="3669"/>
      <c r="AD110" s="3670"/>
      <c r="AE110" s="3669"/>
      <c r="AF110" s="3670"/>
      <c r="AG110" s="3669"/>
      <c r="AH110" s="3670"/>
      <c r="AI110" s="3669"/>
      <c r="AJ110" s="3670"/>
      <c r="AK110" s="3669"/>
      <c r="AL110" s="3670"/>
      <c r="AM110" s="3669"/>
      <c r="AN110" s="3670"/>
    </row>
    <row r="111" spans="1:40" s="20" customFormat="1" ht="18" customHeight="1">
      <c r="A111" s="9" t="s">
        <v>2578</v>
      </c>
    </row>
    <row r="112" spans="1:40" s="17" customFormat="1" ht="15" customHeight="1">
      <c r="A112" s="8502" t="s">
        <v>2574</v>
      </c>
      <c r="B112" s="8302" t="s">
        <v>77</v>
      </c>
      <c r="C112" s="8722"/>
      <c r="D112" s="8723"/>
      <c r="E112" s="8701" t="s">
        <v>101</v>
      </c>
      <c r="F112" s="8702"/>
      <c r="G112" s="8702"/>
      <c r="H112" s="8702"/>
      <c r="I112" s="8702"/>
      <c r="J112" s="8702"/>
      <c r="K112" s="8702"/>
      <c r="L112" s="8702"/>
      <c r="M112" s="8702"/>
      <c r="N112" s="8702"/>
      <c r="O112" s="8702"/>
      <c r="P112" s="8702"/>
      <c r="Q112" s="8702"/>
      <c r="R112" s="8702"/>
      <c r="S112" s="8702"/>
      <c r="T112" s="8702"/>
      <c r="U112" s="8702"/>
      <c r="V112" s="8702"/>
      <c r="W112" s="8702"/>
      <c r="X112" s="8702"/>
      <c r="Y112" s="8702"/>
      <c r="Z112" s="8702"/>
      <c r="AA112" s="8702"/>
      <c r="AB112" s="8702"/>
      <c r="AC112" s="8702"/>
      <c r="AD112" s="8702"/>
      <c r="AE112" s="8702"/>
      <c r="AF112" s="8702"/>
      <c r="AG112" s="8702"/>
      <c r="AH112" s="8702"/>
      <c r="AI112" s="8702"/>
      <c r="AJ112" s="8702"/>
      <c r="AK112" s="8702"/>
      <c r="AL112" s="8702"/>
      <c r="AM112" s="8702"/>
      <c r="AN112" s="8703"/>
    </row>
    <row r="113" spans="1:84" s="17" customFormat="1" ht="15" customHeight="1">
      <c r="A113" s="8075"/>
      <c r="B113" s="8729"/>
      <c r="C113" s="8004"/>
      <c r="D113" s="8005"/>
      <c r="E113" s="8324" t="s">
        <v>2523</v>
      </c>
      <c r="F113" s="8502"/>
      <c r="G113" s="8697" t="s">
        <v>2524</v>
      </c>
      <c r="H113" s="8646"/>
      <c r="I113" s="8697" t="s">
        <v>2525</v>
      </c>
      <c r="J113" s="8646"/>
      <c r="K113" s="8697" t="s">
        <v>94</v>
      </c>
      <c r="L113" s="8646"/>
      <c r="M113" s="8697" t="s">
        <v>44</v>
      </c>
      <c r="N113" s="8646"/>
      <c r="O113" s="8659" t="s">
        <v>45</v>
      </c>
      <c r="P113" s="8704"/>
      <c r="Q113" s="8300" t="s">
        <v>46</v>
      </c>
      <c r="R113" s="8502"/>
      <c r="S113" s="8300" t="s">
        <v>47</v>
      </c>
      <c r="T113" s="8502"/>
      <c r="U113" s="8515" t="s">
        <v>48</v>
      </c>
      <c r="V113" s="8502"/>
      <c r="W113" s="8704" t="s">
        <v>49</v>
      </c>
      <c r="X113" s="8704"/>
      <c r="Y113" s="8697" t="s">
        <v>50</v>
      </c>
      <c r="Z113" s="8646"/>
      <c r="AA113" s="8704" t="s">
        <v>51</v>
      </c>
      <c r="AB113" s="8704"/>
      <c r="AC113" s="8697" t="s">
        <v>52</v>
      </c>
      <c r="AD113" s="8646"/>
      <c r="AE113" s="8697" t="s">
        <v>53</v>
      </c>
      <c r="AF113" s="8646"/>
      <c r="AG113" s="8697" t="s">
        <v>54</v>
      </c>
      <c r="AH113" s="8646"/>
      <c r="AI113" s="8704" t="s">
        <v>55</v>
      </c>
      <c r="AJ113" s="8704"/>
      <c r="AK113" s="8697" t="s">
        <v>56</v>
      </c>
      <c r="AL113" s="8646"/>
      <c r="AM113" s="8697" t="s">
        <v>57</v>
      </c>
      <c r="AN113" s="8646"/>
    </row>
    <row r="114" spans="1:84" s="17" customFormat="1" ht="15" customHeight="1">
      <c r="A114" s="8076"/>
      <c r="B114" s="3633" t="s">
        <v>79</v>
      </c>
      <c r="C114" s="3634" t="s">
        <v>58</v>
      </c>
      <c r="D114" s="3579" t="s">
        <v>59</v>
      </c>
      <c r="E114" s="3633" t="s">
        <v>58</v>
      </c>
      <c r="F114" s="3579" t="s">
        <v>59</v>
      </c>
      <c r="G114" s="3633" t="s">
        <v>58</v>
      </c>
      <c r="H114" s="3579" t="s">
        <v>59</v>
      </c>
      <c r="I114" s="3633" t="s">
        <v>58</v>
      </c>
      <c r="J114" s="3579" t="s">
        <v>59</v>
      </c>
      <c r="K114" s="3634" t="s">
        <v>58</v>
      </c>
      <c r="L114" s="3582" t="s">
        <v>59</v>
      </c>
      <c r="M114" s="3633" t="s">
        <v>58</v>
      </c>
      <c r="N114" s="3579" t="s">
        <v>59</v>
      </c>
      <c r="O114" s="3634" t="s">
        <v>58</v>
      </c>
      <c r="P114" s="3582" t="s">
        <v>59</v>
      </c>
      <c r="Q114" s="3633" t="s">
        <v>58</v>
      </c>
      <c r="R114" s="3579" t="s">
        <v>59</v>
      </c>
      <c r="S114" s="3633" t="s">
        <v>58</v>
      </c>
      <c r="T114" s="3579" t="s">
        <v>59</v>
      </c>
      <c r="U114" s="3634" t="s">
        <v>58</v>
      </c>
      <c r="V114" s="3579" t="s">
        <v>59</v>
      </c>
      <c r="W114" s="3633" t="s">
        <v>58</v>
      </c>
      <c r="X114" s="3579" t="s">
        <v>59</v>
      </c>
      <c r="Y114" s="3633" t="s">
        <v>58</v>
      </c>
      <c r="Z114" s="3579" t="s">
        <v>59</v>
      </c>
      <c r="AA114" s="3633" t="s">
        <v>58</v>
      </c>
      <c r="AB114" s="3579" t="s">
        <v>59</v>
      </c>
      <c r="AC114" s="3634" t="s">
        <v>58</v>
      </c>
      <c r="AD114" s="3582" t="s">
        <v>59</v>
      </c>
      <c r="AE114" s="3633" t="s">
        <v>58</v>
      </c>
      <c r="AF114" s="3579" t="s">
        <v>59</v>
      </c>
      <c r="AG114" s="3634" t="s">
        <v>58</v>
      </c>
      <c r="AH114" s="3582" t="s">
        <v>59</v>
      </c>
      <c r="AI114" s="3633" t="s">
        <v>58</v>
      </c>
      <c r="AJ114" s="3579" t="s">
        <v>59</v>
      </c>
      <c r="AK114" s="3634" t="s">
        <v>58</v>
      </c>
      <c r="AL114" s="3582" t="s">
        <v>59</v>
      </c>
      <c r="AM114" s="3633" t="s">
        <v>58</v>
      </c>
      <c r="AN114" s="3579" t="s">
        <v>59</v>
      </c>
    </row>
    <row r="115" spans="1:84" s="17" customFormat="1" ht="15" customHeight="1">
      <c r="A115" s="3823" t="s">
        <v>2575</v>
      </c>
      <c r="B115" s="1915">
        <f>SUM(C115+D115)</f>
        <v>0</v>
      </c>
      <c r="C115" s="3644">
        <f>+E115+G115+I115+K115+M115+O115+Q115+S115+U115+W115+Y115+AA115+AC115+AE115+AG115+AI115+AK115+AM115</f>
        <v>0</v>
      </c>
      <c r="D115" s="3645">
        <f>+F115+H115+J115+L115+N115+P115+R115+T115+V115+X115+Z115+AB115+AD115+AF115+AH115+AJ115+AL115+AN115</f>
        <v>0</v>
      </c>
      <c r="E115" s="3695"/>
      <c r="F115" s="3641"/>
      <c r="G115" s="3695"/>
      <c r="H115" s="3641"/>
      <c r="I115" s="3695"/>
      <c r="J115" s="3641"/>
      <c r="K115" s="3695"/>
      <c r="L115" s="3641"/>
      <c r="M115" s="3695"/>
      <c r="N115" s="3641"/>
      <c r="O115" s="3695"/>
      <c r="P115" s="3641"/>
      <c r="Q115" s="3695"/>
      <c r="R115" s="3641"/>
      <c r="S115" s="3695"/>
      <c r="T115" s="3641"/>
      <c r="U115" s="3695"/>
      <c r="V115" s="3641"/>
      <c r="W115" s="3695"/>
      <c r="X115" s="3641"/>
      <c r="Y115" s="3695"/>
      <c r="Z115" s="3641"/>
      <c r="AA115" s="3695"/>
      <c r="AB115" s="3641"/>
      <c r="AC115" s="3695"/>
      <c r="AD115" s="3641"/>
      <c r="AE115" s="3695"/>
      <c r="AF115" s="3641"/>
      <c r="AG115" s="3695"/>
      <c r="AH115" s="3641"/>
      <c r="AI115" s="3695"/>
      <c r="AJ115" s="3641"/>
      <c r="AK115" s="3695"/>
      <c r="AL115" s="3641"/>
      <c r="AM115" s="3695"/>
      <c r="AN115" s="3641"/>
    </row>
    <row r="116" spans="1:84" s="17" customFormat="1" ht="15" customHeight="1">
      <c r="A116" s="3654" t="s">
        <v>2579</v>
      </c>
      <c r="B116" s="3643">
        <f>SUM(C116+D116)</f>
        <v>0</v>
      </c>
      <c r="C116" s="3644">
        <f t="shared" ref="C116:C119" si="59">+E116+G116+I116+K116+M116+O116+Q116+S116+U116+W116+Y116+AA116+AC116+AE116+AG116+AI116+AK116+AM116</f>
        <v>0</v>
      </c>
      <c r="D116" s="3645">
        <f t="shared" ref="D116:D119" si="60">+F116+H116+J116+L116+N116+P116+R116+T116+V116+X116+Z116+AB116+AD116+AF116+AH116+AJ116+AL116+AN116</f>
        <v>0</v>
      </c>
      <c r="E116" s="3646"/>
      <c r="F116" s="3647"/>
      <c r="G116" s="3646"/>
      <c r="H116" s="3647"/>
      <c r="I116" s="3646"/>
      <c r="J116" s="3647"/>
      <c r="K116" s="3646"/>
      <c r="L116" s="3647"/>
      <c r="M116" s="3646"/>
      <c r="N116" s="3647"/>
      <c r="O116" s="3646"/>
      <c r="P116" s="3647"/>
      <c r="Q116" s="3646"/>
      <c r="R116" s="3647"/>
      <c r="S116" s="3646"/>
      <c r="T116" s="3647"/>
      <c r="U116" s="3646"/>
      <c r="V116" s="3647"/>
      <c r="W116" s="3646"/>
      <c r="X116" s="3647"/>
      <c r="Y116" s="3646"/>
      <c r="Z116" s="3647"/>
      <c r="AA116" s="3646"/>
      <c r="AB116" s="3647"/>
      <c r="AC116" s="3646"/>
      <c r="AD116" s="3647"/>
      <c r="AE116" s="3646"/>
      <c r="AF116" s="3647"/>
      <c r="AG116" s="3646"/>
      <c r="AH116" s="3647"/>
      <c r="AI116" s="3646"/>
      <c r="AJ116" s="3647"/>
      <c r="AK116" s="3646"/>
      <c r="AL116" s="3647"/>
      <c r="AM116" s="3646"/>
      <c r="AN116" s="3647"/>
    </row>
    <row r="117" spans="1:84" s="17" customFormat="1" ht="15" customHeight="1">
      <c r="A117" s="3654" t="s">
        <v>2580</v>
      </c>
      <c r="B117" s="3643">
        <f>SUM(C117+D117)</f>
        <v>0</v>
      </c>
      <c r="C117" s="3644">
        <f t="shared" si="59"/>
        <v>0</v>
      </c>
      <c r="D117" s="3645">
        <f t="shared" si="60"/>
        <v>0</v>
      </c>
      <c r="E117" s="1189"/>
      <c r="F117" s="1139"/>
      <c r="G117" s="1189"/>
      <c r="H117" s="1139"/>
      <c r="I117" s="1189"/>
      <c r="J117" s="1139"/>
      <c r="K117" s="1189"/>
      <c r="L117" s="1139"/>
      <c r="M117" s="1189"/>
      <c r="N117" s="1139"/>
      <c r="O117" s="1189"/>
      <c r="P117" s="1139"/>
      <c r="Q117" s="1189"/>
      <c r="R117" s="1139"/>
      <c r="S117" s="1189"/>
      <c r="T117" s="1139"/>
      <c r="U117" s="1189"/>
      <c r="V117" s="1139"/>
      <c r="W117" s="1189"/>
      <c r="X117" s="1139"/>
      <c r="Y117" s="1189"/>
      <c r="Z117" s="1139"/>
      <c r="AA117" s="1189"/>
      <c r="AB117" s="1139"/>
      <c r="AC117" s="1189"/>
      <c r="AD117" s="1139"/>
      <c r="AE117" s="1189"/>
      <c r="AF117" s="1139"/>
      <c r="AG117" s="1189"/>
      <c r="AH117" s="1139"/>
      <c r="AI117" s="1189"/>
      <c r="AJ117" s="1139"/>
      <c r="AK117" s="1189"/>
      <c r="AL117" s="1139"/>
      <c r="AM117" s="1189"/>
      <c r="AN117" s="1139"/>
    </row>
    <row r="118" spans="1:84" s="17" customFormat="1" ht="15" customHeight="1">
      <c r="A118" s="3825" t="s">
        <v>2577</v>
      </c>
      <c r="B118" s="3643">
        <f>SUM(C118+D118)</f>
        <v>0</v>
      </c>
      <c r="C118" s="3644">
        <f>+E118+G118+I118+K118+M118+O118+Q118+S118+U118+W118+Y118+AA118+AC118+AE118+AG118+AI118+AK118+AM118</f>
        <v>0</v>
      </c>
      <c r="D118" s="3645">
        <f t="shared" si="60"/>
        <v>0</v>
      </c>
      <c r="E118" s="1189"/>
      <c r="F118" s="1139"/>
      <c r="G118" s="1189"/>
      <c r="H118" s="1139"/>
      <c r="I118" s="1189"/>
      <c r="J118" s="1139"/>
      <c r="K118" s="1189"/>
      <c r="L118" s="1139"/>
      <c r="M118" s="1189"/>
      <c r="N118" s="1139"/>
      <c r="O118" s="1189"/>
      <c r="P118" s="1139"/>
      <c r="Q118" s="1189"/>
      <c r="R118" s="1139"/>
      <c r="S118" s="1189"/>
      <c r="T118" s="1139"/>
      <c r="U118" s="1189"/>
      <c r="V118" s="1139"/>
      <c r="W118" s="1189"/>
      <c r="X118" s="1139"/>
      <c r="Y118" s="1189"/>
      <c r="Z118" s="1139"/>
      <c r="AA118" s="1189"/>
      <c r="AB118" s="1139"/>
      <c r="AC118" s="1189"/>
      <c r="AD118" s="1139"/>
      <c r="AE118" s="1189"/>
      <c r="AF118" s="1139"/>
      <c r="AG118" s="1189"/>
      <c r="AH118" s="1139"/>
      <c r="AI118" s="1189"/>
      <c r="AJ118" s="1139"/>
      <c r="AK118" s="1189"/>
      <c r="AL118" s="1139"/>
      <c r="AM118" s="1189"/>
      <c r="AN118" s="1139"/>
    </row>
    <row r="119" spans="1:84" s="17" customFormat="1" ht="15" customHeight="1">
      <c r="A119" s="3826" t="s">
        <v>2581</v>
      </c>
      <c r="B119" s="3827">
        <f>SUM(C119+D119)</f>
        <v>0</v>
      </c>
      <c r="C119" s="3824">
        <f t="shared" si="59"/>
        <v>0</v>
      </c>
      <c r="D119" s="1127">
        <f t="shared" si="60"/>
        <v>0</v>
      </c>
      <c r="E119" s="3669"/>
      <c r="F119" s="1129"/>
      <c r="G119" s="3669"/>
      <c r="H119" s="1129"/>
      <c r="I119" s="3669"/>
      <c r="J119" s="1129"/>
      <c r="K119" s="3669"/>
      <c r="L119" s="1129"/>
      <c r="M119" s="3669"/>
      <c r="N119" s="1129"/>
      <c r="O119" s="3669"/>
      <c r="P119" s="1129"/>
      <c r="Q119" s="3669"/>
      <c r="R119" s="1129"/>
      <c r="S119" s="3669"/>
      <c r="T119" s="1129"/>
      <c r="U119" s="3669"/>
      <c r="V119" s="1129"/>
      <c r="W119" s="3669"/>
      <c r="X119" s="1129"/>
      <c r="Y119" s="3669"/>
      <c r="Z119" s="1129"/>
      <c r="AA119" s="3669"/>
      <c r="AB119" s="1129"/>
      <c r="AC119" s="3669"/>
      <c r="AD119" s="1129"/>
      <c r="AE119" s="3669"/>
      <c r="AF119" s="1129"/>
      <c r="AG119" s="3669"/>
      <c r="AH119" s="1129"/>
      <c r="AI119" s="3669"/>
      <c r="AJ119" s="1129"/>
      <c r="AK119" s="3669"/>
      <c r="AL119" s="1129"/>
      <c r="AM119" s="3669"/>
      <c r="AN119" s="1129"/>
    </row>
    <row r="120" spans="1:84" s="20" customFormat="1" ht="18" customHeight="1">
      <c r="A120" s="1" t="s">
        <v>2582</v>
      </c>
    </row>
    <row r="121" spans="1:84" s="17" customFormat="1" ht="15" customHeight="1">
      <c r="A121" s="8448" t="s">
        <v>2522</v>
      </c>
      <c r="B121" s="8515" t="s">
        <v>77</v>
      </c>
      <c r="C121" s="8515"/>
      <c r="D121" s="8502"/>
      <c r="E121" s="8697" t="s">
        <v>101</v>
      </c>
      <c r="F121" s="8704"/>
      <c r="G121" s="8704"/>
      <c r="H121" s="8704"/>
      <c r="I121" s="8704"/>
      <c r="J121" s="8704"/>
      <c r="K121" s="8704"/>
      <c r="L121" s="8704"/>
      <c r="M121" s="8704"/>
      <c r="N121" s="8704"/>
      <c r="O121" s="8704"/>
      <c r="P121" s="8704"/>
      <c r="Q121" s="8704"/>
      <c r="R121" s="8704"/>
      <c r="S121" s="8704"/>
      <c r="T121" s="8704"/>
      <c r="U121" s="8704"/>
      <c r="V121" s="8704"/>
      <c r="W121" s="8704"/>
      <c r="X121" s="8704"/>
      <c r="Y121" s="8704"/>
      <c r="Z121" s="8704"/>
      <c r="AA121" s="8704"/>
      <c r="AB121" s="8704"/>
      <c r="AC121" s="8704"/>
      <c r="AD121" s="8704"/>
      <c r="AE121" s="8704"/>
      <c r="AF121" s="8704"/>
      <c r="AG121" s="8704"/>
      <c r="AH121" s="8704"/>
      <c r="AI121" s="8704"/>
      <c r="AJ121" s="8704"/>
      <c r="AK121" s="8704"/>
      <c r="AL121" s="8704"/>
      <c r="AM121" s="8704"/>
      <c r="AN121" s="8738"/>
      <c r="AO121" s="8609" t="s">
        <v>478</v>
      </c>
    </row>
    <row r="122" spans="1:84" s="17" customFormat="1" ht="15" customHeight="1">
      <c r="A122" s="8449"/>
      <c r="B122" s="7983"/>
      <c r="C122" s="7983"/>
      <c r="D122" s="8076"/>
      <c r="E122" s="8324" t="s">
        <v>2523</v>
      </c>
      <c r="F122" s="8502"/>
      <c r="G122" s="8697" t="s">
        <v>2524</v>
      </c>
      <c r="H122" s="8646"/>
      <c r="I122" s="8704" t="s">
        <v>2525</v>
      </c>
      <c r="J122" s="8704"/>
      <c r="K122" s="8697" t="s">
        <v>94</v>
      </c>
      <c r="L122" s="8646"/>
      <c r="M122" s="8697" t="s">
        <v>44</v>
      </c>
      <c r="N122" s="8646"/>
      <c r="O122" s="8300" t="s">
        <v>45</v>
      </c>
      <c r="P122" s="8502"/>
      <c r="Q122" s="8300" t="s">
        <v>46</v>
      </c>
      <c r="R122" s="8502"/>
      <c r="S122" s="8300" t="s">
        <v>47</v>
      </c>
      <c r="T122" s="8502"/>
      <c r="U122" s="8515" t="s">
        <v>48</v>
      </c>
      <c r="V122" s="8502"/>
      <c r="W122" s="8300" t="s">
        <v>49</v>
      </c>
      <c r="X122" s="8502"/>
      <c r="Y122" s="8515" t="s">
        <v>50</v>
      </c>
      <c r="Z122" s="8515"/>
      <c r="AA122" s="8300" t="s">
        <v>51</v>
      </c>
      <c r="AB122" s="8502"/>
      <c r="AC122" s="8515" t="s">
        <v>52</v>
      </c>
      <c r="AD122" s="8515"/>
      <c r="AE122" s="8300" t="s">
        <v>53</v>
      </c>
      <c r="AF122" s="8502"/>
      <c r="AG122" s="8515" t="s">
        <v>54</v>
      </c>
      <c r="AH122" s="8515"/>
      <c r="AI122" s="8300" t="s">
        <v>55</v>
      </c>
      <c r="AJ122" s="8502"/>
      <c r="AK122" s="8515" t="s">
        <v>56</v>
      </c>
      <c r="AL122" s="8515"/>
      <c r="AM122" s="8697" t="s">
        <v>57</v>
      </c>
      <c r="AN122" s="8738"/>
      <c r="AO122" s="8517"/>
    </row>
    <row r="123" spans="1:84" s="17" customFormat="1" ht="15" customHeight="1">
      <c r="A123" s="8450"/>
      <c r="B123" s="3633" t="s">
        <v>79</v>
      </c>
      <c r="C123" s="3634" t="s">
        <v>58</v>
      </c>
      <c r="D123" s="3579" t="s">
        <v>59</v>
      </c>
      <c r="E123" s="3633" t="s">
        <v>58</v>
      </c>
      <c r="F123" s="3579" t="s">
        <v>59</v>
      </c>
      <c r="G123" s="3633" t="s">
        <v>58</v>
      </c>
      <c r="H123" s="3579" t="s">
        <v>59</v>
      </c>
      <c r="I123" s="3634" t="s">
        <v>58</v>
      </c>
      <c r="J123" s="3582" t="s">
        <v>59</v>
      </c>
      <c r="K123" s="3633" t="s">
        <v>58</v>
      </c>
      <c r="L123" s="3579" t="s">
        <v>59</v>
      </c>
      <c r="M123" s="3634" t="s">
        <v>58</v>
      </c>
      <c r="N123" s="3582" t="s">
        <v>59</v>
      </c>
      <c r="O123" s="3633" t="s">
        <v>58</v>
      </c>
      <c r="P123" s="3579" t="s">
        <v>59</v>
      </c>
      <c r="Q123" s="3633" t="s">
        <v>58</v>
      </c>
      <c r="R123" s="3579" t="s">
        <v>59</v>
      </c>
      <c r="S123" s="3633" t="s">
        <v>58</v>
      </c>
      <c r="T123" s="3579" t="s">
        <v>59</v>
      </c>
      <c r="U123" s="3634" t="s">
        <v>58</v>
      </c>
      <c r="V123" s="3579" t="s">
        <v>59</v>
      </c>
      <c r="W123" s="3633" t="s">
        <v>58</v>
      </c>
      <c r="X123" s="3579" t="s">
        <v>59</v>
      </c>
      <c r="Y123" s="3634" t="s">
        <v>58</v>
      </c>
      <c r="Z123" s="3582" t="s">
        <v>59</v>
      </c>
      <c r="AA123" s="3633" t="s">
        <v>58</v>
      </c>
      <c r="AB123" s="3579" t="s">
        <v>59</v>
      </c>
      <c r="AC123" s="3634" t="s">
        <v>58</v>
      </c>
      <c r="AD123" s="3582" t="s">
        <v>59</v>
      </c>
      <c r="AE123" s="3633" t="s">
        <v>58</v>
      </c>
      <c r="AF123" s="3579" t="s">
        <v>59</v>
      </c>
      <c r="AG123" s="3634" t="s">
        <v>58</v>
      </c>
      <c r="AH123" s="3582" t="s">
        <v>59</v>
      </c>
      <c r="AI123" s="3633" t="s">
        <v>58</v>
      </c>
      <c r="AJ123" s="3579" t="s">
        <v>59</v>
      </c>
      <c r="AK123" s="3634" t="s">
        <v>58</v>
      </c>
      <c r="AL123" s="3582" t="s">
        <v>59</v>
      </c>
      <c r="AM123" s="3633" t="s">
        <v>58</v>
      </c>
      <c r="AN123" s="3582" t="s">
        <v>59</v>
      </c>
      <c r="AO123" s="8518"/>
    </row>
    <row r="124" spans="1:84" s="17" customFormat="1" ht="15" customHeight="1">
      <c r="A124" s="3828" t="s">
        <v>2583</v>
      </c>
      <c r="B124" s="3829">
        <f t="shared" ref="B124:B129" si="61">SUM(C124+D124)</f>
        <v>0</v>
      </c>
      <c r="C124" s="3819">
        <f>SUM(E124+G124+I124+K124+M124+O124+Q124+S124+U124+W124+Y124+AA124+AC124+AE124+AG124+AI124+AK124+AM124)</f>
        <v>0</v>
      </c>
      <c r="D124" s="3830">
        <f>SUM(F124+H124+J124+L124+N124+P124+R124+T124+V124+X124+Z124+AB124+AD124+AF124+AH124+AJ124+AL124+AN124)</f>
        <v>0</v>
      </c>
      <c r="E124" s="3695"/>
      <c r="F124" s="3641"/>
      <c r="G124" s="3695"/>
      <c r="H124" s="2446"/>
      <c r="I124" s="3815"/>
      <c r="J124" s="3300"/>
      <c r="K124" s="3695"/>
      <c r="L124" s="2446"/>
      <c r="M124" s="3815"/>
      <c r="N124" s="3300"/>
      <c r="O124" s="3695"/>
      <c r="P124" s="2446"/>
      <c r="Q124" s="3695"/>
      <c r="R124" s="2446"/>
      <c r="S124" s="3695"/>
      <c r="T124" s="2446"/>
      <c r="U124" s="3815"/>
      <c r="V124" s="3300"/>
      <c r="W124" s="3695"/>
      <c r="X124" s="2446"/>
      <c r="Y124" s="3815"/>
      <c r="Z124" s="3300"/>
      <c r="AA124" s="3695"/>
      <c r="AB124" s="2446"/>
      <c r="AC124" s="3815"/>
      <c r="AD124" s="3300"/>
      <c r="AE124" s="3695"/>
      <c r="AF124" s="2446"/>
      <c r="AG124" s="3815"/>
      <c r="AH124" s="3300"/>
      <c r="AI124" s="3696"/>
      <c r="AJ124" s="2446"/>
      <c r="AK124" s="3815"/>
      <c r="AL124" s="3300"/>
      <c r="AM124" s="3696"/>
      <c r="AN124" s="3300"/>
      <c r="AO124" s="3831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>
      <c r="A125" s="3832" t="s">
        <v>2584</v>
      </c>
      <c r="B125" s="3833">
        <f t="shared" si="61"/>
        <v>0</v>
      </c>
      <c r="C125" s="3834">
        <f>SUM(E125+G125)</f>
        <v>0</v>
      </c>
      <c r="D125" s="3830">
        <f>SUM(F125+H125)</f>
        <v>0</v>
      </c>
      <c r="E125" s="3646"/>
      <c r="F125" s="3647"/>
      <c r="G125" s="3646"/>
      <c r="H125" s="3648"/>
      <c r="I125" s="3661"/>
      <c r="J125" s="3662"/>
      <c r="K125" s="3659"/>
      <c r="L125" s="3660"/>
      <c r="M125" s="3661"/>
      <c r="N125" s="3662"/>
      <c r="O125" s="3659"/>
      <c r="P125" s="3660"/>
      <c r="Q125" s="3659"/>
      <c r="R125" s="3660"/>
      <c r="S125" s="3659"/>
      <c r="T125" s="3660"/>
      <c r="U125" s="3661"/>
      <c r="V125" s="3662"/>
      <c r="W125" s="3659"/>
      <c r="X125" s="3660"/>
      <c r="Y125" s="3661"/>
      <c r="Z125" s="3662"/>
      <c r="AA125" s="3659"/>
      <c r="AB125" s="3660"/>
      <c r="AC125" s="3661"/>
      <c r="AD125" s="3662"/>
      <c r="AE125" s="3659"/>
      <c r="AF125" s="3660"/>
      <c r="AG125" s="3661"/>
      <c r="AH125" s="3662"/>
      <c r="AI125" s="3835"/>
      <c r="AJ125" s="3660"/>
      <c r="AK125" s="3661"/>
      <c r="AL125" s="3662"/>
      <c r="AM125" s="3835"/>
      <c r="AN125" s="3662"/>
      <c r="AO125" s="3836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>
      <c r="A126" s="3832" t="s">
        <v>2585</v>
      </c>
      <c r="B126" s="3833">
        <f t="shared" si="61"/>
        <v>0</v>
      </c>
      <c r="C126" s="3834">
        <f>SUM(G126+I126+K126+M126+O126+Q126+S126+U126+W126+Y126+AA126+AC126+AE126+AG126+AI126+AK126+AM126)</f>
        <v>0</v>
      </c>
      <c r="D126" s="3830">
        <f>SUM(H126+J126+L126+N126+P126+R126+T126+V126+X126+Z126+AB126+AD126+AF126+AH126+AJ126+AL126+AN126)</f>
        <v>0</v>
      </c>
      <c r="E126" s="3697"/>
      <c r="F126" s="3698"/>
      <c r="G126" s="3646"/>
      <c r="H126" s="3648"/>
      <c r="I126" s="3649"/>
      <c r="J126" s="3650"/>
      <c r="K126" s="3646"/>
      <c r="L126" s="3648"/>
      <c r="M126" s="3649"/>
      <c r="N126" s="3650"/>
      <c r="O126" s="3646"/>
      <c r="P126" s="3648"/>
      <c r="Q126" s="3646"/>
      <c r="R126" s="3648"/>
      <c r="S126" s="3646"/>
      <c r="T126" s="3648"/>
      <c r="U126" s="3649"/>
      <c r="V126" s="3650"/>
      <c r="W126" s="3646"/>
      <c r="X126" s="3648"/>
      <c r="Y126" s="3649"/>
      <c r="Z126" s="3650"/>
      <c r="AA126" s="3646"/>
      <c r="AB126" s="3648"/>
      <c r="AC126" s="3649"/>
      <c r="AD126" s="3650"/>
      <c r="AE126" s="3646"/>
      <c r="AF126" s="3648"/>
      <c r="AG126" s="3649"/>
      <c r="AH126" s="3650"/>
      <c r="AI126" s="3711"/>
      <c r="AJ126" s="3648"/>
      <c r="AK126" s="3649"/>
      <c r="AL126" s="3650"/>
      <c r="AM126" s="3711"/>
      <c r="AN126" s="3650"/>
      <c r="AO126" s="3836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>
      <c r="A127" s="3832" t="s">
        <v>2586</v>
      </c>
      <c r="B127" s="3833">
        <f t="shared" si="61"/>
        <v>0</v>
      </c>
      <c r="C127" s="3834">
        <f>SUM(E127+G127+I127+K127+M127+O127+Q127+S127+U127+W127+Y127+AA127+AC127+AE127+AG127+AI127+AK127+AM127)</f>
        <v>0</v>
      </c>
      <c r="D127" s="3830">
        <f>SUM(F127+H127+J127+L127+N127+P127+R127+T127+V127+X127+Z127+AB127+AD127+AF127+AH127+AJ127+AL127+AN127)</f>
        <v>0</v>
      </c>
      <c r="E127" s="3646"/>
      <c r="F127" s="3647"/>
      <c r="G127" s="3646"/>
      <c r="H127" s="3648"/>
      <c r="I127" s="3649"/>
      <c r="J127" s="3650"/>
      <c r="K127" s="3646"/>
      <c r="L127" s="3648"/>
      <c r="M127" s="3649"/>
      <c r="N127" s="3650"/>
      <c r="O127" s="3646"/>
      <c r="P127" s="3648"/>
      <c r="Q127" s="3646"/>
      <c r="R127" s="3648"/>
      <c r="S127" s="3646"/>
      <c r="T127" s="3648"/>
      <c r="U127" s="3649"/>
      <c r="V127" s="3650"/>
      <c r="W127" s="3646"/>
      <c r="X127" s="3648"/>
      <c r="Y127" s="3649"/>
      <c r="Z127" s="3650"/>
      <c r="AA127" s="3646"/>
      <c r="AB127" s="3648"/>
      <c r="AC127" s="3649"/>
      <c r="AD127" s="3650"/>
      <c r="AE127" s="3646"/>
      <c r="AF127" s="3648"/>
      <c r="AG127" s="3649"/>
      <c r="AH127" s="3650"/>
      <c r="AI127" s="3711"/>
      <c r="AJ127" s="3648"/>
      <c r="AK127" s="3649"/>
      <c r="AL127" s="3650"/>
      <c r="AM127" s="3711"/>
      <c r="AN127" s="3650"/>
      <c r="AO127" s="3836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>
      <c r="A128" s="3832" t="s">
        <v>2587</v>
      </c>
      <c r="B128" s="3833">
        <f t="shared" si="61"/>
        <v>0</v>
      </c>
      <c r="C128" s="3834">
        <f>SUM(W128+Y128+AA128+AC128+AE128+AG128+AI128+AK128+AM128)</f>
        <v>0</v>
      </c>
      <c r="D128" s="3830">
        <f>SUM(X128+Z128+AB128+AD128+AF128+AH128+AJ128+AL128+AN128)</f>
        <v>0</v>
      </c>
      <c r="E128" s="3659"/>
      <c r="F128" s="3665"/>
      <c r="G128" s="3659"/>
      <c r="H128" s="3660"/>
      <c r="I128" s="3661"/>
      <c r="J128" s="3662"/>
      <c r="K128" s="3659"/>
      <c r="L128" s="3660"/>
      <c r="M128" s="3661"/>
      <c r="N128" s="3662"/>
      <c r="O128" s="3659"/>
      <c r="P128" s="3660"/>
      <c r="Q128" s="3659"/>
      <c r="R128" s="3660"/>
      <c r="S128" s="3659"/>
      <c r="T128" s="3660"/>
      <c r="U128" s="3661"/>
      <c r="V128" s="3662"/>
      <c r="W128" s="3646"/>
      <c r="X128" s="3648"/>
      <c r="Y128" s="3649"/>
      <c r="Z128" s="3650"/>
      <c r="AA128" s="3646"/>
      <c r="AB128" s="3648"/>
      <c r="AC128" s="3649"/>
      <c r="AD128" s="3650"/>
      <c r="AE128" s="3646"/>
      <c r="AF128" s="3648"/>
      <c r="AG128" s="3649"/>
      <c r="AH128" s="3650"/>
      <c r="AI128" s="3711"/>
      <c r="AJ128" s="3648"/>
      <c r="AK128" s="3649"/>
      <c r="AL128" s="3650"/>
      <c r="AM128" s="3711"/>
      <c r="AN128" s="3650"/>
      <c r="AO128" s="3836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>
      <c r="A129" s="3837" t="s">
        <v>2588</v>
      </c>
      <c r="B129" s="3833">
        <f t="shared" si="61"/>
        <v>0</v>
      </c>
      <c r="C129" s="3834">
        <f>SUM(E129+G129+I129+K129+M129+O129+Q129+S129+U129+W129+Y129+AA129+AC129+AE129+AG129+AI129+AK129+AM129)</f>
        <v>0</v>
      </c>
      <c r="D129" s="3830">
        <f>SUM(F129+H129+J129+L129+N129+P129+R129+T129+V129+X129+Z129+AB129+AD129+AF129+AH129+AJ129+AL129+AN129)</f>
        <v>0</v>
      </c>
      <c r="E129" s="3669"/>
      <c r="F129" s="1129"/>
      <c r="G129" s="3669"/>
      <c r="H129" s="3670"/>
      <c r="I129" s="3671"/>
      <c r="J129" s="3672"/>
      <c r="K129" s="3669"/>
      <c r="L129" s="3670"/>
      <c r="M129" s="3671"/>
      <c r="N129" s="3672"/>
      <c r="O129" s="3669"/>
      <c r="P129" s="3670"/>
      <c r="Q129" s="3669"/>
      <c r="R129" s="3670"/>
      <c r="S129" s="3669"/>
      <c r="T129" s="3670"/>
      <c r="U129" s="3671"/>
      <c r="V129" s="3672"/>
      <c r="W129" s="3669"/>
      <c r="X129" s="3670"/>
      <c r="Y129" s="3671"/>
      <c r="Z129" s="3672"/>
      <c r="AA129" s="3669"/>
      <c r="AB129" s="3670"/>
      <c r="AC129" s="3671"/>
      <c r="AD129" s="3672"/>
      <c r="AE129" s="3669"/>
      <c r="AF129" s="3670"/>
      <c r="AG129" s="3671"/>
      <c r="AH129" s="3672"/>
      <c r="AI129" s="3701"/>
      <c r="AJ129" s="3670"/>
      <c r="AK129" s="3671"/>
      <c r="AL129" s="3672"/>
      <c r="AM129" s="3701"/>
      <c r="AN129" s="3672"/>
      <c r="AO129" s="3838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>
      <c r="A130" s="3719" t="s">
        <v>77</v>
      </c>
      <c r="B130" s="3676">
        <f t="shared" ref="B130:AN130" si="65">SUM(B124:B129)</f>
        <v>0</v>
      </c>
      <c r="C130" s="3679">
        <f t="shared" si="65"/>
        <v>0</v>
      </c>
      <c r="D130" s="3677">
        <f t="shared" si="65"/>
        <v>0</v>
      </c>
      <c r="E130" s="3676">
        <f>SUM(E124:E129)</f>
        <v>0</v>
      </c>
      <c r="F130" s="3677">
        <f t="shared" si="65"/>
        <v>0</v>
      </c>
      <c r="G130" s="3676">
        <f>SUM(G124:G129)</f>
        <v>0</v>
      </c>
      <c r="H130" s="3677">
        <f t="shared" si="65"/>
        <v>0</v>
      </c>
      <c r="I130" s="3679">
        <f t="shared" si="65"/>
        <v>0</v>
      </c>
      <c r="J130" s="3680">
        <f t="shared" si="65"/>
        <v>0</v>
      </c>
      <c r="K130" s="3676">
        <f t="shared" si="65"/>
        <v>0</v>
      </c>
      <c r="L130" s="3678">
        <f t="shared" si="65"/>
        <v>0</v>
      </c>
      <c r="M130" s="3679">
        <f t="shared" si="65"/>
        <v>0</v>
      </c>
      <c r="N130" s="3678">
        <f t="shared" si="65"/>
        <v>0</v>
      </c>
      <c r="O130" s="3679">
        <f t="shared" si="65"/>
        <v>0</v>
      </c>
      <c r="P130" s="3678">
        <f t="shared" si="65"/>
        <v>0</v>
      </c>
      <c r="Q130" s="3676">
        <f t="shared" si="65"/>
        <v>0</v>
      </c>
      <c r="R130" s="3678">
        <f t="shared" si="65"/>
        <v>0</v>
      </c>
      <c r="S130" s="3676">
        <f t="shared" ref="S130:T130" si="66">SUM(S124:S129)</f>
        <v>0</v>
      </c>
      <c r="T130" s="3678">
        <f t="shared" si="66"/>
        <v>0</v>
      </c>
      <c r="U130" s="3679">
        <f t="shared" ref="U130:V130" si="67">SUM(U124:U129)</f>
        <v>0</v>
      </c>
      <c r="V130" s="3680">
        <f t="shared" si="67"/>
        <v>0</v>
      </c>
      <c r="W130" s="3676">
        <f t="shared" si="65"/>
        <v>0</v>
      </c>
      <c r="X130" s="3678">
        <f t="shared" si="65"/>
        <v>0</v>
      </c>
      <c r="Y130" s="3679">
        <f t="shared" si="65"/>
        <v>0</v>
      </c>
      <c r="Z130" s="3680">
        <f t="shared" si="65"/>
        <v>0</v>
      </c>
      <c r="AA130" s="3676">
        <f t="shared" si="65"/>
        <v>0</v>
      </c>
      <c r="AB130" s="3678">
        <f t="shared" si="65"/>
        <v>0</v>
      </c>
      <c r="AC130" s="3679">
        <f t="shared" si="65"/>
        <v>0</v>
      </c>
      <c r="AD130" s="3680">
        <f t="shared" si="65"/>
        <v>0</v>
      </c>
      <c r="AE130" s="3676">
        <f t="shared" si="65"/>
        <v>0</v>
      </c>
      <c r="AF130" s="3678">
        <f t="shared" si="65"/>
        <v>0</v>
      </c>
      <c r="AG130" s="3679">
        <f t="shared" si="65"/>
        <v>0</v>
      </c>
      <c r="AH130" s="3680">
        <f t="shared" si="65"/>
        <v>0</v>
      </c>
      <c r="AI130" s="3676">
        <f t="shared" si="65"/>
        <v>0</v>
      </c>
      <c r="AJ130" s="3678">
        <f t="shared" si="65"/>
        <v>0</v>
      </c>
      <c r="AK130" s="3679">
        <f t="shared" si="65"/>
        <v>0</v>
      </c>
      <c r="AL130" s="3680">
        <f t="shared" si="65"/>
        <v>0</v>
      </c>
      <c r="AM130" s="3716">
        <f t="shared" si="65"/>
        <v>0</v>
      </c>
      <c r="AN130" s="3680">
        <f t="shared" si="65"/>
        <v>0</v>
      </c>
      <c r="AO130" s="3839">
        <f>SUM(AO124:AO129)</f>
        <v>0</v>
      </c>
    </row>
    <row r="131" spans="1:84" s="20" customFormat="1" ht="18" customHeight="1">
      <c r="A131" s="11" t="s">
        <v>2589</v>
      </c>
      <c r="B131" s="11"/>
      <c r="C131" s="11"/>
      <c r="D131" s="11"/>
      <c r="E131" s="53"/>
    </row>
    <row r="132" spans="1:84" s="20" customFormat="1" ht="18" customHeight="1">
      <c r="A132" s="8732" t="s">
        <v>2590</v>
      </c>
      <c r="B132" s="8732"/>
      <c r="C132" s="8732"/>
      <c r="D132" s="8732"/>
      <c r="E132" s="8732"/>
    </row>
    <row r="133" spans="1:84" s="17" customFormat="1" ht="15" customHeight="1">
      <c r="A133" s="8502" t="s">
        <v>2574</v>
      </c>
      <c r="B133" s="8722" t="s">
        <v>77</v>
      </c>
      <c r="C133" s="8722"/>
      <c r="D133" s="8723"/>
      <c r="E133" s="8697" t="s">
        <v>101</v>
      </c>
      <c r="F133" s="8704"/>
      <c r="G133" s="8704"/>
      <c r="H133" s="8704"/>
      <c r="I133" s="8704"/>
      <c r="J133" s="8704"/>
      <c r="K133" s="8704"/>
      <c r="L133" s="8704"/>
      <c r="M133" s="8704"/>
      <c r="N133" s="8704"/>
      <c r="O133" s="8704"/>
      <c r="P133" s="8704"/>
      <c r="Q133" s="8704"/>
      <c r="R133" s="8704"/>
      <c r="S133" s="8704"/>
      <c r="T133" s="8704"/>
      <c r="U133" s="8704"/>
      <c r="V133" s="8704"/>
      <c r="W133" s="8704"/>
      <c r="X133" s="8704"/>
      <c r="Y133" s="8704"/>
      <c r="Z133" s="8704"/>
      <c r="AA133" s="8704"/>
      <c r="AB133" s="8704"/>
      <c r="AC133" s="8704"/>
      <c r="AD133" s="8704"/>
      <c r="AE133" s="8704"/>
      <c r="AF133" s="8704"/>
      <c r="AG133" s="8704"/>
      <c r="AH133" s="8704"/>
      <c r="AI133" s="8704"/>
      <c r="AJ133" s="8704"/>
      <c r="AK133" s="8704"/>
      <c r="AL133" s="8704"/>
      <c r="AM133" s="8704"/>
      <c r="AN133" s="8646"/>
    </row>
    <row r="134" spans="1:84" s="17" customFormat="1" ht="15" customHeight="1">
      <c r="A134" s="8075"/>
      <c r="B134" s="8004"/>
      <c r="C134" s="8004"/>
      <c r="D134" s="8005"/>
      <c r="E134" s="8324" t="s">
        <v>2523</v>
      </c>
      <c r="F134" s="8502"/>
      <c r="G134" s="8697" t="s">
        <v>2524</v>
      </c>
      <c r="H134" s="8646"/>
      <c r="I134" s="8704" t="s">
        <v>2525</v>
      </c>
      <c r="J134" s="8704"/>
      <c r="K134" s="8697" t="s">
        <v>94</v>
      </c>
      <c r="L134" s="8646"/>
      <c r="M134" s="8697" t="s">
        <v>44</v>
      </c>
      <c r="N134" s="8646"/>
      <c r="O134" s="8300" t="s">
        <v>45</v>
      </c>
      <c r="P134" s="8502"/>
      <c r="Q134" s="8300" t="s">
        <v>46</v>
      </c>
      <c r="R134" s="8502"/>
      <c r="S134" s="8300" t="s">
        <v>47</v>
      </c>
      <c r="T134" s="8502"/>
      <c r="U134" s="8515" t="s">
        <v>48</v>
      </c>
      <c r="V134" s="8502"/>
      <c r="W134" s="8300" t="s">
        <v>49</v>
      </c>
      <c r="X134" s="8502"/>
      <c r="Y134" s="8515" t="s">
        <v>50</v>
      </c>
      <c r="Z134" s="8515"/>
      <c r="AA134" s="8300" t="s">
        <v>51</v>
      </c>
      <c r="AB134" s="8502"/>
      <c r="AC134" s="8515" t="s">
        <v>52</v>
      </c>
      <c r="AD134" s="8515"/>
      <c r="AE134" s="8300" t="s">
        <v>53</v>
      </c>
      <c r="AF134" s="8502"/>
      <c r="AG134" s="8515" t="s">
        <v>54</v>
      </c>
      <c r="AH134" s="8515"/>
      <c r="AI134" s="8300" t="s">
        <v>55</v>
      </c>
      <c r="AJ134" s="8502"/>
      <c r="AK134" s="8515" t="s">
        <v>56</v>
      </c>
      <c r="AL134" s="8515"/>
      <c r="AM134" s="8697" t="s">
        <v>57</v>
      </c>
      <c r="AN134" s="8646"/>
    </row>
    <row r="135" spans="1:84" s="17" customFormat="1" ht="15" customHeight="1">
      <c r="A135" s="8076"/>
      <c r="B135" s="3633" t="s">
        <v>79</v>
      </c>
      <c r="C135" s="3634" t="s">
        <v>58</v>
      </c>
      <c r="D135" s="3579" t="s">
        <v>59</v>
      </c>
      <c r="E135" s="3633" t="s">
        <v>58</v>
      </c>
      <c r="F135" s="3579" t="s">
        <v>59</v>
      </c>
      <c r="G135" s="3633" t="s">
        <v>58</v>
      </c>
      <c r="H135" s="3579" t="s">
        <v>59</v>
      </c>
      <c r="I135" s="3634" t="s">
        <v>58</v>
      </c>
      <c r="J135" s="3582" t="s">
        <v>59</v>
      </c>
      <c r="K135" s="3633" t="s">
        <v>58</v>
      </c>
      <c r="L135" s="3579" t="s">
        <v>59</v>
      </c>
      <c r="M135" s="3634" t="s">
        <v>58</v>
      </c>
      <c r="N135" s="3582" t="s">
        <v>59</v>
      </c>
      <c r="O135" s="3633" t="s">
        <v>58</v>
      </c>
      <c r="P135" s="3579" t="s">
        <v>59</v>
      </c>
      <c r="Q135" s="3633" t="s">
        <v>58</v>
      </c>
      <c r="R135" s="3579" t="s">
        <v>59</v>
      </c>
      <c r="S135" s="3633" t="s">
        <v>58</v>
      </c>
      <c r="T135" s="3579" t="s">
        <v>59</v>
      </c>
      <c r="U135" s="3634" t="s">
        <v>58</v>
      </c>
      <c r="V135" s="3579" t="s">
        <v>59</v>
      </c>
      <c r="W135" s="3633" t="s">
        <v>58</v>
      </c>
      <c r="X135" s="3579" t="s">
        <v>59</v>
      </c>
      <c r="Y135" s="3634" t="s">
        <v>58</v>
      </c>
      <c r="Z135" s="3582" t="s">
        <v>59</v>
      </c>
      <c r="AA135" s="3633" t="s">
        <v>58</v>
      </c>
      <c r="AB135" s="3579" t="s">
        <v>59</v>
      </c>
      <c r="AC135" s="3634" t="s">
        <v>58</v>
      </c>
      <c r="AD135" s="3582" t="s">
        <v>59</v>
      </c>
      <c r="AE135" s="3633" t="s">
        <v>58</v>
      </c>
      <c r="AF135" s="3579" t="s">
        <v>59</v>
      </c>
      <c r="AG135" s="3634" t="s">
        <v>58</v>
      </c>
      <c r="AH135" s="3582" t="s">
        <v>59</v>
      </c>
      <c r="AI135" s="3633" t="s">
        <v>58</v>
      </c>
      <c r="AJ135" s="3579" t="s">
        <v>59</v>
      </c>
      <c r="AK135" s="3634" t="s">
        <v>58</v>
      </c>
      <c r="AL135" s="3582" t="s">
        <v>59</v>
      </c>
      <c r="AM135" s="3633" t="s">
        <v>58</v>
      </c>
      <c r="AN135" s="3579" t="s">
        <v>59</v>
      </c>
    </row>
    <row r="136" spans="1:84" s="17" customFormat="1" ht="15" customHeight="1">
      <c r="A136" s="3586" t="s">
        <v>2591</v>
      </c>
      <c r="B136" s="3505">
        <f t="shared" ref="B136:B141" si="68">SUM(C136+D136)</f>
        <v>0</v>
      </c>
      <c r="C136" s="3834">
        <f>SUM(E136+G136+I136+K136+M136+O136+Q136+S136+U136+W136+Y136+AA136+AC136+AE136+AG136+AI136+AK136+AM136)</f>
        <v>0</v>
      </c>
      <c r="D136" s="3830">
        <f>SUM(F136+H136+J136+L136+N136+P136+R136+T136+V136+X136+Z136+AB136+AD136+AF136+AH136+AJ136+AL136+AN136)</f>
        <v>0</v>
      </c>
      <c r="E136" s="638"/>
      <c r="F136" s="2048"/>
      <c r="G136" s="638"/>
      <c r="H136" s="2048"/>
      <c r="I136" s="638"/>
      <c r="J136" s="2048"/>
      <c r="K136" s="638"/>
      <c r="L136" s="2048"/>
      <c r="M136" s="638"/>
      <c r="N136" s="2048"/>
      <c r="O136" s="638"/>
      <c r="P136" s="2048"/>
      <c r="Q136" s="638"/>
      <c r="R136" s="2048"/>
      <c r="S136" s="638"/>
      <c r="T136" s="2048"/>
      <c r="U136" s="638"/>
      <c r="V136" s="2048"/>
      <c r="W136" s="638"/>
      <c r="X136" s="2048"/>
      <c r="Y136" s="638"/>
      <c r="Z136" s="2048"/>
      <c r="AA136" s="638"/>
      <c r="AB136" s="2048"/>
      <c r="AC136" s="638"/>
      <c r="AD136" s="2048"/>
      <c r="AE136" s="638"/>
      <c r="AF136" s="2048"/>
      <c r="AG136" s="638"/>
      <c r="AH136" s="2048"/>
      <c r="AI136" s="638"/>
      <c r="AJ136" s="2048"/>
      <c r="AK136" s="638"/>
      <c r="AL136" s="2048"/>
      <c r="AM136" s="638"/>
      <c r="AN136" s="2048"/>
    </row>
    <row r="137" spans="1:84" s="17" customFormat="1" ht="15" customHeight="1">
      <c r="A137" s="3840" t="s">
        <v>2592</v>
      </c>
      <c r="B137" s="3657">
        <f t="shared" si="68"/>
        <v>0</v>
      </c>
      <c r="C137" s="3834">
        <f t="shared" ref="C137:C141" si="69">SUM(E137+G137+I137+K137+M137+O137+Q137+S137+U137+W137+Y137+AA137+AC137+AE137+AG137+AI137+AK137+AM137)</f>
        <v>0</v>
      </c>
      <c r="D137" s="3830">
        <f t="shared" ref="D137:D141" si="70">SUM(F137+H137+J137+L137+N137+P137+R137+T137+V137+X137+Z137+AB137+AD137+AF137+AH137+AJ137+AL137+AN137)</f>
        <v>0</v>
      </c>
      <c r="E137" s="1170"/>
      <c r="F137" s="1171"/>
      <c r="G137" s="1170"/>
      <c r="H137" s="1171"/>
      <c r="I137" s="1170"/>
      <c r="J137" s="1171"/>
      <c r="K137" s="1170"/>
      <c r="L137" s="1171"/>
      <c r="M137" s="1170"/>
      <c r="N137" s="1171"/>
      <c r="O137" s="1170"/>
      <c r="P137" s="1171"/>
      <c r="Q137" s="1170"/>
      <c r="R137" s="1171"/>
      <c r="S137" s="1170"/>
      <c r="T137" s="1171"/>
      <c r="U137" s="1170"/>
      <c r="V137" s="1171"/>
      <c r="W137" s="1170"/>
      <c r="X137" s="1171"/>
      <c r="Y137" s="1170"/>
      <c r="Z137" s="1171"/>
      <c r="AA137" s="1170"/>
      <c r="AB137" s="1171"/>
      <c r="AC137" s="1170"/>
      <c r="AD137" s="1171"/>
      <c r="AE137" s="1170"/>
      <c r="AF137" s="1171"/>
      <c r="AG137" s="1170"/>
      <c r="AH137" s="1171"/>
      <c r="AI137" s="1170"/>
      <c r="AJ137" s="1171"/>
      <c r="AK137" s="1170"/>
      <c r="AL137" s="1171"/>
      <c r="AM137" s="1170"/>
      <c r="AN137" s="1171"/>
    </row>
    <row r="138" spans="1:84" s="17" customFormat="1" ht="15" customHeight="1">
      <c r="A138" s="3623" t="s">
        <v>2593</v>
      </c>
      <c r="B138" s="3657">
        <f t="shared" si="68"/>
        <v>0</v>
      </c>
      <c r="C138" s="3834">
        <f t="shared" si="69"/>
        <v>0</v>
      </c>
      <c r="D138" s="3830">
        <f t="shared" si="70"/>
        <v>0</v>
      </c>
      <c r="E138" s="1170"/>
      <c r="F138" s="1171"/>
      <c r="G138" s="1170"/>
      <c r="H138" s="1171"/>
      <c r="I138" s="1170"/>
      <c r="J138" s="1171"/>
      <c r="K138" s="1170"/>
      <c r="L138" s="1171"/>
      <c r="M138" s="1170"/>
      <c r="N138" s="1171"/>
      <c r="O138" s="1170"/>
      <c r="P138" s="1171"/>
      <c r="Q138" s="1170"/>
      <c r="R138" s="1171"/>
      <c r="S138" s="1170"/>
      <c r="T138" s="1171"/>
      <c r="U138" s="1170"/>
      <c r="V138" s="1171"/>
      <c r="W138" s="1170"/>
      <c r="X138" s="1171"/>
      <c r="Y138" s="1170"/>
      <c r="Z138" s="1171"/>
      <c r="AA138" s="1170"/>
      <c r="AB138" s="1171"/>
      <c r="AC138" s="1170"/>
      <c r="AD138" s="1171"/>
      <c r="AE138" s="1170"/>
      <c r="AF138" s="1171"/>
      <c r="AG138" s="1170"/>
      <c r="AH138" s="1171"/>
      <c r="AI138" s="1170"/>
      <c r="AJ138" s="1171"/>
      <c r="AK138" s="1170"/>
      <c r="AL138" s="3782"/>
      <c r="AM138" s="1170"/>
      <c r="AN138" s="1171"/>
    </row>
    <row r="139" spans="1:84" s="17" customFormat="1" ht="15" customHeight="1">
      <c r="A139" s="3840" t="s">
        <v>2594</v>
      </c>
      <c r="B139" s="3657">
        <f t="shared" si="68"/>
        <v>0</v>
      </c>
      <c r="C139" s="3834">
        <f t="shared" si="69"/>
        <v>0</v>
      </c>
      <c r="D139" s="3830">
        <f t="shared" si="70"/>
        <v>0</v>
      </c>
      <c r="E139" s="1170"/>
      <c r="F139" s="1171"/>
      <c r="G139" s="1170"/>
      <c r="H139" s="1171"/>
      <c r="I139" s="1170"/>
      <c r="J139" s="1171"/>
      <c r="K139" s="1170"/>
      <c r="L139" s="1171"/>
      <c r="M139" s="1170"/>
      <c r="N139" s="1171"/>
      <c r="O139" s="1170"/>
      <c r="P139" s="1171"/>
      <c r="Q139" s="1170"/>
      <c r="R139" s="1171"/>
      <c r="S139" s="1170"/>
      <c r="T139" s="1171"/>
      <c r="U139" s="1170"/>
      <c r="V139" s="1171"/>
      <c r="W139" s="1170"/>
      <c r="X139" s="1171"/>
      <c r="Y139" s="1170"/>
      <c r="Z139" s="1171"/>
      <c r="AA139" s="1170"/>
      <c r="AB139" s="1171"/>
      <c r="AC139" s="1170"/>
      <c r="AD139" s="1171"/>
      <c r="AE139" s="1170"/>
      <c r="AF139" s="1171"/>
      <c r="AG139" s="1170"/>
      <c r="AH139" s="1171"/>
      <c r="AI139" s="1170"/>
      <c r="AJ139" s="1171"/>
      <c r="AK139" s="1170"/>
      <c r="AL139" s="1171"/>
      <c r="AM139" s="1170"/>
      <c r="AN139" s="1171"/>
    </row>
    <row r="140" spans="1:84" s="17" customFormat="1" ht="15" customHeight="1">
      <c r="A140" s="3840" t="s">
        <v>2595</v>
      </c>
      <c r="B140" s="3657">
        <f t="shared" si="68"/>
        <v>0</v>
      </c>
      <c r="C140" s="3834">
        <f t="shared" si="69"/>
        <v>0</v>
      </c>
      <c r="D140" s="3830">
        <f>SUM(F140+H140+J140+L140+N140+P140+R140+T140+V140+X140+Z140+AB140+AD140+AF140+AH140+AJ140+AL140+AN140)</f>
        <v>0</v>
      </c>
      <c r="E140" s="1170"/>
      <c r="F140" s="1171"/>
      <c r="G140" s="1170"/>
      <c r="H140" s="1171"/>
      <c r="I140" s="1170"/>
      <c r="J140" s="1171"/>
      <c r="K140" s="1170"/>
      <c r="L140" s="1171"/>
      <c r="M140" s="1170"/>
      <c r="N140" s="1171"/>
      <c r="O140" s="1170"/>
      <c r="P140" s="1171"/>
      <c r="Q140" s="1170"/>
      <c r="R140" s="1171"/>
      <c r="S140" s="1170"/>
      <c r="T140" s="1171"/>
      <c r="U140" s="1170"/>
      <c r="V140" s="1171"/>
      <c r="W140" s="1170"/>
      <c r="X140" s="1171"/>
      <c r="Y140" s="1170"/>
      <c r="Z140" s="1171"/>
      <c r="AA140" s="1170"/>
      <c r="AB140" s="1171"/>
      <c r="AC140" s="1170"/>
      <c r="AD140" s="1171"/>
      <c r="AE140" s="1170"/>
      <c r="AF140" s="1171"/>
      <c r="AG140" s="1170"/>
      <c r="AH140" s="1171"/>
      <c r="AI140" s="1170"/>
      <c r="AJ140" s="1171"/>
      <c r="AK140" s="1170"/>
      <c r="AL140" s="1171"/>
      <c r="AM140" s="1170"/>
      <c r="AN140" s="1171"/>
    </row>
    <row r="141" spans="1:84" s="17" customFormat="1" ht="15" customHeight="1">
      <c r="A141" s="3589" t="s">
        <v>914</v>
      </c>
      <c r="B141" s="3657">
        <f t="shared" si="68"/>
        <v>0</v>
      </c>
      <c r="C141" s="3834">
        <f t="shared" si="69"/>
        <v>0</v>
      </c>
      <c r="D141" s="3830">
        <f t="shared" si="70"/>
        <v>0</v>
      </c>
      <c r="E141" s="1170"/>
      <c r="F141" s="1171"/>
      <c r="G141" s="1170"/>
      <c r="H141" s="1171"/>
      <c r="I141" s="1170"/>
      <c r="J141" s="1171"/>
      <c r="K141" s="1170"/>
      <c r="L141" s="1171"/>
      <c r="M141" s="1170"/>
      <c r="N141" s="1171"/>
      <c r="O141" s="1170"/>
      <c r="P141" s="1171"/>
      <c r="Q141" s="1170"/>
      <c r="R141" s="1171"/>
      <c r="S141" s="1170"/>
      <c r="T141" s="1171"/>
      <c r="U141" s="1170"/>
      <c r="V141" s="1171"/>
      <c r="W141" s="1170"/>
      <c r="X141" s="1171"/>
      <c r="Y141" s="1170"/>
      <c r="Z141" s="1171"/>
      <c r="AA141" s="1170"/>
      <c r="AB141" s="1171"/>
      <c r="AC141" s="1170"/>
      <c r="AD141" s="1171"/>
      <c r="AE141" s="1170"/>
      <c r="AF141" s="1171"/>
      <c r="AG141" s="1170"/>
      <c r="AH141" s="1171"/>
      <c r="AI141" s="1170"/>
      <c r="AJ141" s="1171"/>
      <c r="AK141" s="1170"/>
      <c r="AL141" s="1171"/>
      <c r="AM141" s="1170"/>
      <c r="AN141" s="1171"/>
    </row>
    <row r="142" spans="1:84" s="17" customFormat="1" ht="15" customHeight="1">
      <c r="A142" s="3787" t="s">
        <v>77</v>
      </c>
      <c r="B142" s="3788">
        <f>SUM(B136:B141)</f>
        <v>0</v>
      </c>
      <c r="C142" s="3789">
        <f>SUM(C136:C141)</f>
        <v>0</v>
      </c>
      <c r="D142" s="3523">
        <f>SUM(D136:D141)</f>
        <v>0</v>
      </c>
      <c r="E142" s="3788">
        <f>SUM(E136:E141)</f>
        <v>0</v>
      </c>
      <c r="F142" s="3791">
        <f t="shared" ref="F142:AN142" si="71">SUM(F136:F141)</f>
        <v>0</v>
      </c>
      <c r="G142" s="3788">
        <f t="shared" si="71"/>
        <v>0</v>
      </c>
      <c r="H142" s="3791">
        <f t="shared" si="71"/>
        <v>0</v>
      </c>
      <c r="I142" s="3788">
        <f t="shared" si="71"/>
        <v>0</v>
      </c>
      <c r="J142" s="3791">
        <f t="shared" si="71"/>
        <v>0</v>
      </c>
      <c r="K142" s="3788">
        <f t="shared" si="71"/>
        <v>0</v>
      </c>
      <c r="L142" s="3791">
        <f t="shared" si="71"/>
        <v>0</v>
      </c>
      <c r="M142" s="3788">
        <f t="shared" si="71"/>
        <v>0</v>
      </c>
      <c r="N142" s="3791">
        <f t="shared" si="71"/>
        <v>0</v>
      </c>
      <c r="O142" s="3788">
        <f t="shared" si="71"/>
        <v>0</v>
      </c>
      <c r="P142" s="3791">
        <f t="shared" si="71"/>
        <v>0</v>
      </c>
      <c r="Q142" s="3788">
        <f t="shared" si="71"/>
        <v>0</v>
      </c>
      <c r="R142" s="3791">
        <f t="shared" si="71"/>
        <v>0</v>
      </c>
      <c r="S142" s="3788">
        <f t="shared" ref="S142:T142" si="72">SUM(S136:S141)</f>
        <v>0</v>
      </c>
      <c r="T142" s="3791">
        <f t="shared" si="72"/>
        <v>0</v>
      </c>
      <c r="U142" s="3788">
        <f t="shared" ref="U142:V142" si="73">SUM(U136:U141)</f>
        <v>0</v>
      </c>
      <c r="V142" s="3791">
        <f t="shared" si="73"/>
        <v>0</v>
      </c>
      <c r="W142" s="3788">
        <f t="shared" si="71"/>
        <v>0</v>
      </c>
      <c r="X142" s="3791">
        <f t="shared" si="71"/>
        <v>0</v>
      </c>
      <c r="Y142" s="3788">
        <f t="shared" si="71"/>
        <v>0</v>
      </c>
      <c r="Z142" s="3791">
        <f t="shared" si="71"/>
        <v>0</v>
      </c>
      <c r="AA142" s="3788">
        <f t="shared" si="71"/>
        <v>0</v>
      </c>
      <c r="AB142" s="3791">
        <f t="shared" si="71"/>
        <v>0</v>
      </c>
      <c r="AC142" s="3788">
        <f t="shared" si="71"/>
        <v>0</v>
      </c>
      <c r="AD142" s="3791">
        <f t="shared" si="71"/>
        <v>0</v>
      </c>
      <c r="AE142" s="3788">
        <f t="shared" si="71"/>
        <v>0</v>
      </c>
      <c r="AF142" s="3791">
        <f t="shared" si="71"/>
        <v>0</v>
      </c>
      <c r="AG142" s="3788">
        <f t="shared" si="71"/>
        <v>0</v>
      </c>
      <c r="AH142" s="3791">
        <f t="shared" si="71"/>
        <v>0</v>
      </c>
      <c r="AI142" s="3788">
        <f t="shared" si="71"/>
        <v>0</v>
      </c>
      <c r="AJ142" s="3791">
        <f t="shared" si="71"/>
        <v>0</v>
      </c>
      <c r="AK142" s="3788">
        <f t="shared" si="71"/>
        <v>0</v>
      </c>
      <c r="AL142" s="3791">
        <f t="shared" si="71"/>
        <v>0</v>
      </c>
      <c r="AM142" s="3788">
        <f t="shared" si="71"/>
        <v>0</v>
      </c>
      <c r="AN142" s="3791">
        <f t="shared" si="71"/>
        <v>0</v>
      </c>
    </row>
    <row r="143" spans="1:84" s="20" customFormat="1" ht="18" customHeight="1">
      <c r="A143" s="1" t="s">
        <v>2596</v>
      </c>
    </row>
    <row r="144" spans="1:84" s="17" customFormat="1" ht="15" customHeight="1">
      <c r="A144" s="8733" t="s">
        <v>2597</v>
      </c>
      <c r="B144" s="8734"/>
      <c r="C144" s="3842" t="s">
        <v>2598</v>
      </c>
      <c r="D144" s="3843" t="s">
        <v>2599</v>
      </c>
    </row>
    <row r="145" spans="1:40" s="17" customFormat="1" ht="15" customHeight="1">
      <c r="A145" s="8735" t="s">
        <v>2600</v>
      </c>
      <c r="B145" s="3845" t="s">
        <v>2601</v>
      </c>
      <c r="C145" s="3695"/>
      <c r="D145" s="2446"/>
    </row>
    <row r="146" spans="1:40" s="17" customFormat="1" ht="15" customHeight="1">
      <c r="A146" s="8736"/>
      <c r="B146" s="3847" t="s">
        <v>2602</v>
      </c>
      <c r="C146" s="3646"/>
      <c r="D146" s="3648"/>
    </row>
    <row r="147" spans="1:40" s="17" customFormat="1" ht="15" customHeight="1">
      <c r="A147" s="8736"/>
      <c r="B147" s="3847" t="s">
        <v>2199</v>
      </c>
      <c r="C147" s="3646"/>
      <c r="D147" s="3648"/>
    </row>
    <row r="148" spans="1:40" s="17" customFormat="1" ht="15" customHeight="1">
      <c r="A148" s="8737"/>
      <c r="B148" s="3849" t="s">
        <v>1023</v>
      </c>
      <c r="C148" s="3669"/>
      <c r="D148" s="3670"/>
    </row>
    <row r="149" spans="1:40" s="17" customFormat="1" ht="15" customHeight="1">
      <c r="A149" s="8735" t="s">
        <v>2603</v>
      </c>
      <c r="B149" s="3845" t="s">
        <v>2601</v>
      </c>
      <c r="C149" s="1962"/>
      <c r="D149" s="743"/>
    </row>
    <row r="150" spans="1:40" s="17" customFormat="1" ht="15" customHeight="1">
      <c r="A150" s="8736"/>
      <c r="B150" s="3847" t="s">
        <v>2602</v>
      </c>
      <c r="C150" s="3646"/>
      <c r="D150" s="3648"/>
    </row>
    <row r="151" spans="1:40" s="17" customFormat="1" ht="15" customHeight="1">
      <c r="A151" s="8736"/>
      <c r="B151" s="3847" t="s">
        <v>2199</v>
      </c>
      <c r="C151" s="3646"/>
      <c r="D151" s="3648"/>
    </row>
    <row r="152" spans="1:40" s="17" customFormat="1" ht="15" customHeight="1">
      <c r="A152" s="8737"/>
      <c r="B152" s="3849" t="s">
        <v>1023</v>
      </c>
      <c r="C152" s="3669"/>
      <c r="D152" s="3670"/>
    </row>
    <row r="153" spans="1:40" s="17" customFormat="1" ht="15" customHeight="1">
      <c r="A153" s="8730" t="s">
        <v>77</v>
      </c>
      <c r="B153" s="8731"/>
      <c r="C153" s="3850">
        <f>SUM(C145:C152)</f>
        <v>0</v>
      </c>
      <c r="D153" s="150">
        <f>SUM(D145:D152)</f>
        <v>0</v>
      </c>
    </row>
    <row r="154" spans="1:40" s="20" customFormat="1" ht="18" customHeight="1">
      <c r="A154" s="13" t="s">
        <v>2604</v>
      </c>
    </row>
    <row r="155" spans="1:40" s="17" customFormat="1" ht="15" customHeight="1">
      <c r="A155" s="8676" t="s">
        <v>662</v>
      </c>
      <c r="B155" s="8722" t="s">
        <v>77</v>
      </c>
      <c r="C155" s="8722"/>
      <c r="D155" s="8723"/>
      <c r="E155" s="8701" t="s">
        <v>101</v>
      </c>
      <c r="F155" s="8702"/>
      <c r="G155" s="8702"/>
      <c r="H155" s="8702"/>
      <c r="I155" s="8702"/>
      <c r="J155" s="8702"/>
      <c r="K155" s="8702"/>
      <c r="L155" s="8702"/>
      <c r="M155" s="8702"/>
      <c r="N155" s="8702"/>
      <c r="O155" s="8702"/>
      <c r="P155" s="8702"/>
      <c r="Q155" s="8702"/>
      <c r="R155" s="8702"/>
      <c r="S155" s="8702"/>
      <c r="T155" s="8702"/>
      <c r="U155" s="8702"/>
      <c r="V155" s="8702"/>
      <c r="W155" s="8702"/>
      <c r="X155" s="8702"/>
      <c r="Y155" s="8702"/>
      <c r="Z155" s="8702"/>
      <c r="AA155" s="8702"/>
      <c r="AB155" s="8702"/>
      <c r="AC155" s="8702"/>
      <c r="AD155" s="8702"/>
      <c r="AE155" s="8702"/>
      <c r="AF155" s="8702"/>
      <c r="AG155" s="8702"/>
      <c r="AH155" s="8702"/>
      <c r="AI155" s="8702"/>
      <c r="AJ155" s="8702"/>
      <c r="AK155" s="8702"/>
      <c r="AL155" s="8702"/>
      <c r="AM155" s="8702"/>
      <c r="AN155" s="8703"/>
    </row>
    <row r="156" spans="1:40" s="17" customFormat="1" ht="15" customHeight="1">
      <c r="A156" s="8381"/>
      <c r="B156" s="8004"/>
      <c r="C156" s="8004"/>
      <c r="D156" s="8005"/>
      <c r="E156" s="8324" t="s">
        <v>2523</v>
      </c>
      <c r="F156" s="8502"/>
      <c r="G156" s="8704" t="s">
        <v>2524</v>
      </c>
      <c r="H156" s="8704"/>
      <c r="I156" s="8697" t="s">
        <v>2525</v>
      </c>
      <c r="J156" s="8646"/>
      <c r="K156" s="8697" t="s">
        <v>94</v>
      </c>
      <c r="L156" s="8646"/>
      <c r="M156" s="8697" t="s">
        <v>44</v>
      </c>
      <c r="N156" s="8646"/>
      <c r="O156" s="8515" t="s">
        <v>45</v>
      </c>
      <c r="P156" s="8515"/>
      <c r="Q156" s="8300" t="s">
        <v>46</v>
      </c>
      <c r="R156" s="8502"/>
      <c r="S156" s="8300" t="s">
        <v>47</v>
      </c>
      <c r="T156" s="8502"/>
      <c r="U156" s="8515" t="s">
        <v>48</v>
      </c>
      <c r="V156" s="8502"/>
      <c r="W156" s="8300" t="s">
        <v>49</v>
      </c>
      <c r="X156" s="8502"/>
      <c r="Y156" s="8515" t="s">
        <v>50</v>
      </c>
      <c r="Z156" s="8515"/>
      <c r="AA156" s="8300" t="s">
        <v>51</v>
      </c>
      <c r="AB156" s="8502"/>
      <c r="AC156" s="8515" t="s">
        <v>52</v>
      </c>
      <c r="AD156" s="8515"/>
      <c r="AE156" s="8300" t="s">
        <v>53</v>
      </c>
      <c r="AF156" s="8502"/>
      <c r="AG156" s="8515" t="s">
        <v>54</v>
      </c>
      <c r="AH156" s="8515"/>
      <c r="AI156" s="8300" t="s">
        <v>55</v>
      </c>
      <c r="AJ156" s="8502"/>
      <c r="AK156" s="8515" t="s">
        <v>56</v>
      </c>
      <c r="AL156" s="8515"/>
      <c r="AM156" s="8697" t="s">
        <v>57</v>
      </c>
      <c r="AN156" s="8646"/>
    </row>
    <row r="157" spans="1:40" s="17" customFormat="1" ht="15" customHeight="1">
      <c r="A157" s="8293"/>
      <c r="B157" s="3851" t="s">
        <v>79</v>
      </c>
      <c r="C157" s="3852" t="s">
        <v>58</v>
      </c>
      <c r="D157" s="3853" t="s">
        <v>59</v>
      </c>
      <c r="E157" s="3634" t="s">
        <v>58</v>
      </c>
      <c r="F157" s="3854" t="s">
        <v>59</v>
      </c>
      <c r="G157" s="3634" t="s">
        <v>58</v>
      </c>
      <c r="H157" s="3854" t="s">
        <v>59</v>
      </c>
      <c r="I157" s="3634" t="s">
        <v>58</v>
      </c>
      <c r="J157" s="3854" t="s">
        <v>59</v>
      </c>
      <c r="K157" s="3634" t="s">
        <v>58</v>
      </c>
      <c r="L157" s="3854" t="s">
        <v>59</v>
      </c>
      <c r="M157" s="3634" t="s">
        <v>58</v>
      </c>
      <c r="N157" s="3854" t="s">
        <v>59</v>
      </c>
      <c r="O157" s="3634" t="s">
        <v>58</v>
      </c>
      <c r="P157" s="3854" t="s">
        <v>59</v>
      </c>
      <c r="Q157" s="3633" t="s">
        <v>58</v>
      </c>
      <c r="R157" s="3579" t="s">
        <v>59</v>
      </c>
      <c r="S157" s="3633" t="s">
        <v>58</v>
      </c>
      <c r="T157" s="3579" t="s">
        <v>59</v>
      </c>
      <c r="U157" s="3634" t="s">
        <v>58</v>
      </c>
      <c r="V157" s="3579" t="s">
        <v>59</v>
      </c>
      <c r="W157" s="3634" t="s">
        <v>58</v>
      </c>
      <c r="X157" s="3854" t="s">
        <v>59</v>
      </c>
      <c r="Y157" s="3634" t="s">
        <v>58</v>
      </c>
      <c r="Z157" s="3854" t="s">
        <v>59</v>
      </c>
      <c r="AA157" s="3634" t="s">
        <v>58</v>
      </c>
      <c r="AB157" s="3854" t="s">
        <v>59</v>
      </c>
      <c r="AC157" s="3634" t="s">
        <v>58</v>
      </c>
      <c r="AD157" s="3854" t="s">
        <v>59</v>
      </c>
      <c r="AE157" s="3634" t="s">
        <v>58</v>
      </c>
      <c r="AF157" s="3854" t="s">
        <v>59</v>
      </c>
      <c r="AG157" s="3634" t="s">
        <v>58</v>
      </c>
      <c r="AH157" s="3854" t="s">
        <v>59</v>
      </c>
      <c r="AI157" s="3634" t="s">
        <v>58</v>
      </c>
      <c r="AJ157" s="3854" t="s">
        <v>59</v>
      </c>
      <c r="AK157" s="3634" t="s">
        <v>58</v>
      </c>
      <c r="AL157" s="3854" t="s">
        <v>59</v>
      </c>
      <c r="AM157" s="3634" t="s">
        <v>58</v>
      </c>
      <c r="AN157" s="3579" t="s">
        <v>59</v>
      </c>
    </row>
    <row r="158" spans="1:40" s="17" customFormat="1" ht="15" customHeight="1">
      <c r="A158" s="3855" t="s">
        <v>2605</v>
      </c>
      <c r="B158" s="3856">
        <f>SUM(C158:D158)</f>
        <v>0</v>
      </c>
      <c r="C158" s="3857">
        <f>+E158+G158+I158+K158+M158+O158+Q158+S158+U158+W158+Y158+AA158+AC158+AE158+AG158+AI158+AK158+AM158</f>
        <v>0</v>
      </c>
      <c r="D158" s="764">
        <f>+F158+H158+J158+L158+N158+P158+R158+T158+V158+X158+Z158+AB158+AD158+AF158+AH158+AJ158+AL158+AN158</f>
        <v>0</v>
      </c>
      <c r="E158" s="3815"/>
      <c r="F158" s="743"/>
      <c r="G158" s="3815"/>
      <c r="H158" s="743"/>
      <c r="I158" s="3815"/>
      <c r="J158" s="743"/>
      <c r="K158" s="3815"/>
      <c r="L158" s="743"/>
      <c r="M158" s="3815"/>
      <c r="N158" s="743"/>
      <c r="O158" s="3815"/>
      <c r="P158" s="743"/>
      <c r="Q158" s="3815"/>
      <c r="R158" s="743"/>
      <c r="S158" s="3815"/>
      <c r="T158" s="743"/>
      <c r="U158" s="3815"/>
      <c r="V158" s="743"/>
      <c r="W158" s="3815"/>
      <c r="X158" s="743"/>
      <c r="Y158" s="3815"/>
      <c r="Z158" s="743"/>
      <c r="AA158" s="3815"/>
      <c r="AB158" s="743"/>
      <c r="AC158" s="3815"/>
      <c r="AD158" s="743"/>
      <c r="AE158" s="3815"/>
      <c r="AF158" s="743"/>
      <c r="AG158" s="3815"/>
      <c r="AH158" s="743"/>
      <c r="AI158" s="3815"/>
      <c r="AJ158" s="743"/>
      <c r="AK158" s="3815"/>
      <c r="AL158" s="743"/>
      <c r="AM158" s="1443"/>
      <c r="AN158" s="743"/>
    </row>
    <row r="159" spans="1:40" s="17" customFormat="1" ht="15" customHeight="1">
      <c r="A159" s="1993" t="s">
        <v>2606</v>
      </c>
      <c r="B159" s="3013">
        <f>SUM(C159:D159)</f>
        <v>0</v>
      </c>
      <c r="C159" s="3858">
        <f t="shared" ref="C159:C162" si="74">+E159+G159+I159+K159+M159+O159+Q159+S159+U159+W159+Y159+AA159+AC159+AE159+AG159+AI159+AK159+AM159</f>
        <v>0</v>
      </c>
      <c r="D159" s="3859">
        <f t="shared" ref="D159:D162" si="75">+F159+H159+J159+L159+N159+P159+R159+T159+V159+X159+Z159+AB159+AD159+AF159+AH159+AJ159+AL159+AN159</f>
        <v>0</v>
      </c>
      <c r="E159" s="3649"/>
      <c r="F159" s="3648"/>
      <c r="G159" s="3649"/>
      <c r="H159" s="3648"/>
      <c r="I159" s="3649"/>
      <c r="J159" s="3648"/>
      <c r="K159" s="3649"/>
      <c r="L159" s="3648"/>
      <c r="M159" s="3649"/>
      <c r="N159" s="3648"/>
      <c r="O159" s="3649"/>
      <c r="P159" s="3648"/>
      <c r="Q159" s="3649"/>
      <c r="R159" s="3648"/>
      <c r="S159" s="3649"/>
      <c r="T159" s="3648"/>
      <c r="U159" s="3649"/>
      <c r="V159" s="3648"/>
      <c r="W159" s="3649"/>
      <c r="X159" s="3648"/>
      <c r="Y159" s="3649"/>
      <c r="Z159" s="3648"/>
      <c r="AA159" s="3649"/>
      <c r="AB159" s="3648"/>
      <c r="AC159" s="3649"/>
      <c r="AD159" s="3648"/>
      <c r="AE159" s="3649"/>
      <c r="AF159" s="3648"/>
      <c r="AG159" s="3649"/>
      <c r="AH159" s="3648"/>
      <c r="AI159" s="3649"/>
      <c r="AJ159" s="3648"/>
      <c r="AK159" s="3649"/>
      <c r="AL159" s="3648"/>
      <c r="AM159" s="3649"/>
      <c r="AN159" s="3648"/>
    </row>
    <row r="160" spans="1:40" s="17" customFormat="1" ht="15" customHeight="1">
      <c r="A160" s="3818" t="s">
        <v>2607</v>
      </c>
      <c r="B160" s="3013">
        <f>SUM(C160:D160)</f>
        <v>0</v>
      </c>
      <c r="C160" s="1203">
        <f>+E160+G160+I160+K160+M160+O160+Q160+S160+U160+W160+Y160+AA160+AC160+AE160+AG160+AI160+AK160+AM160</f>
        <v>0</v>
      </c>
      <c r="D160" s="1204">
        <f>+F160+H160+J160+L160+N160+P160+R160+T160+V160+X160+Z160+AB160+AD160+AF160+AH160+AJ160+AL160+AN160</f>
        <v>0</v>
      </c>
      <c r="E160" s="1191"/>
      <c r="F160" s="1190"/>
      <c r="G160" s="1191"/>
      <c r="H160" s="1190"/>
      <c r="I160" s="1191"/>
      <c r="J160" s="1190"/>
      <c r="K160" s="1191"/>
      <c r="L160" s="1190"/>
      <c r="M160" s="1191"/>
      <c r="N160" s="1190"/>
      <c r="O160" s="1191"/>
      <c r="P160" s="1190"/>
      <c r="Q160" s="1191"/>
      <c r="R160" s="1190"/>
      <c r="S160" s="1191"/>
      <c r="T160" s="1190"/>
      <c r="U160" s="1191"/>
      <c r="V160" s="1190"/>
      <c r="W160" s="1191"/>
      <c r="X160" s="1190"/>
      <c r="Y160" s="1191"/>
      <c r="Z160" s="1190"/>
      <c r="AA160" s="1191"/>
      <c r="AB160" s="1190"/>
      <c r="AC160" s="1191"/>
      <c r="AD160" s="1190"/>
      <c r="AE160" s="1191"/>
      <c r="AF160" s="1190"/>
      <c r="AG160" s="1191"/>
      <c r="AH160" s="1190"/>
      <c r="AI160" s="1191"/>
      <c r="AJ160" s="1190"/>
      <c r="AK160" s="1191"/>
      <c r="AL160" s="1190"/>
      <c r="AM160" s="1191"/>
      <c r="AN160" s="1190"/>
    </row>
    <row r="161" spans="1:40" s="17" customFormat="1" ht="15" customHeight="1">
      <c r="A161" s="3818" t="s">
        <v>2608</v>
      </c>
      <c r="B161" s="3013">
        <f>SUM(C161:D161)</f>
        <v>0</v>
      </c>
      <c r="C161" s="1203">
        <f t="shared" si="74"/>
        <v>0</v>
      </c>
      <c r="D161" s="1204">
        <f t="shared" si="75"/>
        <v>0</v>
      </c>
      <c r="E161" s="1191"/>
      <c r="F161" s="1190"/>
      <c r="G161" s="1191"/>
      <c r="H161" s="1190"/>
      <c r="I161" s="1191"/>
      <c r="J161" s="1190"/>
      <c r="K161" s="1191"/>
      <c r="L161" s="1190"/>
      <c r="M161" s="1191"/>
      <c r="N161" s="1190"/>
      <c r="O161" s="1191"/>
      <c r="P161" s="1190"/>
      <c r="Q161" s="1191"/>
      <c r="R161" s="1190"/>
      <c r="S161" s="1191"/>
      <c r="T161" s="1190"/>
      <c r="U161" s="1191"/>
      <c r="V161" s="1190"/>
      <c r="W161" s="1191"/>
      <c r="X161" s="1190"/>
      <c r="Y161" s="1191"/>
      <c r="Z161" s="1190"/>
      <c r="AA161" s="1191"/>
      <c r="AB161" s="1190"/>
      <c r="AC161" s="1191"/>
      <c r="AD161" s="1190"/>
      <c r="AE161" s="1191"/>
      <c r="AF161" s="1190"/>
      <c r="AG161" s="1191"/>
      <c r="AH161" s="1190"/>
      <c r="AI161" s="1191"/>
      <c r="AJ161" s="1190"/>
      <c r="AK161" s="1191"/>
      <c r="AL161" s="1190"/>
      <c r="AM161" s="1191"/>
      <c r="AN161" s="1190"/>
    </row>
    <row r="162" spans="1:40" s="17" customFormat="1" ht="15" customHeight="1">
      <c r="A162" s="3826" t="s">
        <v>2609</v>
      </c>
      <c r="B162" s="3821">
        <f>SUM(C162:D162)</f>
        <v>0</v>
      </c>
      <c r="C162" s="3860">
        <f t="shared" si="74"/>
        <v>0</v>
      </c>
      <c r="D162" s="3861">
        <f t="shared" si="75"/>
        <v>0</v>
      </c>
      <c r="E162" s="3671"/>
      <c r="F162" s="3670"/>
      <c r="G162" s="3671"/>
      <c r="H162" s="3670"/>
      <c r="I162" s="3671"/>
      <c r="J162" s="3670"/>
      <c r="K162" s="3671"/>
      <c r="L162" s="3670"/>
      <c r="M162" s="3671"/>
      <c r="N162" s="3670"/>
      <c r="O162" s="3671"/>
      <c r="P162" s="3670"/>
      <c r="Q162" s="3671"/>
      <c r="R162" s="3670"/>
      <c r="S162" s="3671"/>
      <c r="T162" s="3670"/>
      <c r="U162" s="3671"/>
      <c r="V162" s="3670"/>
      <c r="W162" s="3671"/>
      <c r="X162" s="3670"/>
      <c r="Y162" s="3671"/>
      <c r="Z162" s="3670"/>
      <c r="AA162" s="3671"/>
      <c r="AB162" s="3670"/>
      <c r="AC162" s="3671"/>
      <c r="AD162" s="3670"/>
      <c r="AE162" s="3671"/>
      <c r="AF162" s="3670"/>
      <c r="AG162" s="3671"/>
      <c r="AH162" s="3670"/>
      <c r="AI162" s="3671"/>
      <c r="AJ162" s="3670"/>
      <c r="AK162" s="3671"/>
      <c r="AL162" s="3670"/>
      <c r="AM162" s="3671"/>
      <c r="AN162" s="3670"/>
    </row>
    <row r="163" spans="1:40" s="20" customFormat="1" ht="18" customHeight="1">
      <c r="A163" s="8724" t="s">
        <v>2610</v>
      </c>
      <c r="B163" s="8724"/>
      <c r="C163" s="8724"/>
    </row>
    <row r="164" spans="1:40" s="17" customFormat="1" ht="21">
      <c r="A164" s="8725" t="s">
        <v>1108</v>
      </c>
      <c r="B164" s="8725"/>
      <c r="C164" s="3376" t="s">
        <v>2611</v>
      </c>
      <c r="D164" s="3862" t="s">
        <v>2612</v>
      </c>
      <c r="E164" s="3863" t="s">
        <v>2613</v>
      </c>
      <c r="F164" s="3863" t="s">
        <v>2558</v>
      </c>
      <c r="G164" s="3683" t="s">
        <v>603</v>
      </c>
    </row>
    <row r="165" spans="1:40" s="17" customFormat="1" ht="15" customHeight="1">
      <c r="A165" s="8726" t="s">
        <v>2614</v>
      </c>
      <c r="B165" s="3844" t="s">
        <v>2615</v>
      </c>
      <c r="C165" s="3864">
        <f>SUM(D165:G165)</f>
        <v>0</v>
      </c>
      <c r="D165" s="3114"/>
      <c r="E165" s="3115"/>
      <c r="F165" s="3115"/>
      <c r="G165" s="3264"/>
    </row>
    <row r="166" spans="1:40" s="17" customFormat="1" ht="15" customHeight="1">
      <c r="A166" s="8500"/>
      <c r="B166" s="3846" t="s">
        <v>2616</v>
      </c>
      <c r="C166" s="3865">
        <f t="shared" ref="C166:C170" si="76">SUM(D166:G166)</f>
        <v>0</v>
      </c>
      <c r="D166" s="1189"/>
      <c r="E166" s="1138"/>
      <c r="F166" s="1138"/>
      <c r="G166" s="1139"/>
    </row>
    <row r="167" spans="1:40" s="17" customFormat="1" ht="15" customHeight="1">
      <c r="A167" s="8501"/>
      <c r="B167" s="3848" t="s">
        <v>2617</v>
      </c>
      <c r="C167" s="3866">
        <f t="shared" si="76"/>
        <v>0</v>
      </c>
      <c r="D167" s="3669"/>
      <c r="E167" s="3703"/>
      <c r="F167" s="3703"/>
      <c r="G167" s="1129"/>
    </row>
    <row r="168" spans="1:40" s="17" customFormat="1" ht="15" customHeight="1">
      <c r="A168" s="8726" t="s">
        <v>2618</v>
      </c>
      <c r="B168" s="3844" t="s">
        <v>2619</v>
      </c>
      <c r="C168" s="3239">
        <f t="shared" si="76"/>
        <v>0</v>
      </c>
      <c r="D168" s="631"/>
      <c r="E168" s="141"/>
      <c r="F168" s="141"/>
      <c r="G168" s="3116"/>
    </row>
    <row r="169" spans="1:40" s="17" customFormat="1" ht="15" customHeight="1">
      <c r="A169" s="8500"/>
      <c r="B169" s="3846" t="s">
        <v>2620</v>
      </c>
      <c r="C169" s="3239">
        <f t="shared" si="76"/>
        <v>0</v>
      </c>
      <c r="D169" s="1189"/>
      <c r="E169" s="1138"/>
      <c r="F169" s="1138"/>
      <c r="G169" s="1139"/>
    </row>
    <row r="170" spans="1:40" s="17" customFormat="1" ht="15" customHeight="1">
      <c r="A170" s="8501"/>
      <c r="B170" s="3063" t="s">
        <v>2621</v>
      </c>
      <c r="C170" s="3866">
        <f t="shared" si="76"/>
        <v>0</v>
      </c>
      <c r="D170" s="3669"/>
      <c r="E170" s="3703"/>
      <c r="F170" s="3703"/>
      <c r="G170" s="1129"/>
    </row>
    <row r="171" spans="1:40" s="20" customFormat="1" ht="18" customHeight="1">
      <c r="A171" s="8724" t="s">
        <v>2622</v>
      </c>
      <c r="B171" s="8724"/>
      <c r="C171" s="8727"/>
    </row>
    <row r="172" spans="1:40" s="17" customFormat="1" ht="15" customHeight="1">
      <c r="A172" s="8722" t="s">
        <v>1108</v>
      </c>
      <c r="B172" s="8723"/>
      <c r="C172" s="8302" t="s">
        <v>77</v>
      </c>
      <c r="D172" s="8722"/>
      <c r="E172" s="8723"/>
      <c r="F172" s="8697" t="s">
        <v>101</v>
      </c>
      <c r="G172" s="8704"/>
      <c r="H172" s="8704"/>
      <c r="I172" s="8704"/>
      <c r="J172" s="8704"/>
      <c r="K172" s="8646"/>
    </row>
    <row r="173" spans="1:40" s="17" customFormat="1" ht="15" customHeight="1">
      <c r="A173" s="8728"/>
      <c r="B173" s="8669"/>
      <c r="C173" s="8729"/>
      <c r="D173" s="8004"/>
      <c r="E173" s="8005"/>
      <c r="F173" s="8704" t="s">
        <v>2398</v>
      </c>
      <c r="G173" s="8646"/>
      <c r="H173" s="8697" t="s">
        <v>2623</v>
      </c>
      <c r="I173" s="8646"/>
      <c r="J173" s="8702" t="s">
        <v>675</v>
      </c>
      <c r="K173" s="8703"/>
    </row>
    <row r="174" spans="1:40" s="17" customFormat="1" ht="15" customHeight="1">
      <c r="A174" s="8004"/>
      <c r="B174" s="8005"/>
      <c r="C174" s="3842" t="s">
        <v>79</v>
      </c>
      <c r="D174" s="3867" t="s">
        <v>58</v>
      </c>
      <c r="E174" s="3841" t="s">
        <v>59</v>
      </c>
      <c r="F174" s="3851" t="s">
        <v>58</v>
      </c>
      <c r="G174" s="3813" t="s">
        <v>59</v>
      </c>
      <c r="H174" s="3851" t="s">
        <v>58</v>
      </c>
      <c r="I174" s="3813" t="s">
        <v>59</v>
      </c>
      <c r="J174" s="3852" t="s">
        <v>58</v>
      </c>
      <c r="K174" s="3813" t="s">
        <v>59</v>
      </c>
    </row>
    <row r="175" spans="1:40" s="17" customFormat="1" ht="15" customHeight="1">
      <c r="A175" s="8356" t="s">
        <v>2624</v>
      </c>
      <c r="B175" s="3868" t="s">
        <v>2619</v>
      </c>
      <c r="C175" s="3869">
        <f>SUM(D175:E175)</f>
        <v>0</v>
      </c>
      <c r="D175" s="3857">
        <f>SUM(F175+H175+J175)</f>
        <v>0</v>
      </c>
      <c r="E175" s="3870">
        <f t="shared" ref="D175:E178" si="77">SUM(G175+I175+K175)</f>
        <v>0</v>
      </c>
      <c r="F175" s="631"/>
      <c r="G175" s="3116"/>
      <c r="H175" s="631"/>
      <c r="I175" s="3116"/>
      <c r="J175" s="248"/>
      <c r="K175" s="3116"/>
    </row>
    <row r="176" spans="1:40" s="17" customFormat="1" ht="15" customHeight="1">
      <c r="A176" s="7758"/>
      <c r="B176" s="3868" t="s">
        <v>2615</v>
      </c>
      <c r="C176" s="3869">
        <f>SUM(D176:E176)</f>
        <v>0</v>
      </c>
      <c r="D176" s="3857">
        <f t="shared" si="77"/>
        <v>0</v>
      </c>
      <c r="E176" s="3870">
        <f t="shared" si="77"/>
        <v>0</v>
      </c>
      <c r="F176" s="1189"/>
      <c r="G176" s="1139"/>
      <c r="H176" s="1189"/>
      <c r="I176" s="1139"/>
      <c r="J176" s="1191"/>
      <c r="K176" s="1139"/>
    </row>
    <row r="177" spans="1:42" s="17" customFormat="1" ht="15" customHeight="1">
      <c r="A177" s="7758"/>
      <c r="B177" s="3868" t="s">
        <v>2616</v>
      </c>
      <c r="C177" s="3869">
        <f>SUM(D177:E177)</f>
        <v>0</v>
      </c>
      <c r="D177" s="3857">
        <f t="shared" si="77"/>
        <v>0</v>
      </c>
      <c r="E177" s="3870">
        <f t="shared" si="77"/>
        <v>0</v>
      </c>
      <c r="F177" s="1189"/>
      <c r="G177" s="1139"/>
      <c r="H177" s="1189"/>
      <c r="I177" s="1139"/>
      <c r="J177" s="1191"/>
      <c r="K177" s="1139"/>
    </row>
    <row r="178" spans="1:42" s="17" customFormat="1" ht="15" customHeight="1">
      <c r="A178" s="8357"/>
      <c r="B178" s="3871" t="s">
        <v>2625</v>
      </c>
      <c r="C178" s="3872">
        <f>SUM(D178:E178)</f>
        <v>0</v>
      </c>
      <c r="D178" s="3860">
        <f t="shared" si="77"/>
        <v>0</v>
      </c>
      <c r="E178" s="1208">
        <f t="shared" si="77"/>
        <v>0</v>
      </c>
      <c r="F178" s="3669"/>
      <c r="G178" s="1129"/>
      <c r="H178" s="3669"/>
      <c r="I178" s="1129"/>
      <c r="J178" s="3671"/>
      <c r="K178" s="1129"/>
    </row>
    <row r="179" spans="1:42" s="20" customFormat="1" ht="18" customHeight="1">
      <c r="A179" s="11" t="s">
        <v>2626</v>
      </c>
    </row>
    <row r="180" spans="1:42" s="17" customFormat="1" ht="15" customHeight="1">
      <c r="A180" s="8718" t="s">
        <v>2627</v>
      </c>
      <c r="B180" s="8718"/>
      <c r="C180" s="8721" t="s">
        <v>2628</v>
      </c>
      <c r="D180" s="8722" t="s">
        <v>77</v>
      </c>
      <c r="E180" s="8722"/>
      <c r="F180" s="8723"/>
      <c r="G180" s="8701" t="s">
        <v>101</v>
      </c>
      <c r="H180" s="8702"/>
      <c r="I180" s="8702"/>
      <c r="J180" s="8702"/>
      <c r="K180" s="8702"/>
      <c r="L180" s="8702"/>
      <c r="M180" s="8702"/>
      <c r="N180" s="8702"/>
      <c r="O180" s="8702"/>
      <c r="P180" s="8702"/>
      <c r="Q180" s="8702"/>
      <c r="R180" s="8702"/>
      <c r="S180" s="8702"/>
      <c r="T180" s="8702"/>
      <c r="U180" s="8702"/>
      <c r="V180" s="8702"/>
      <c r="W180" s="8702"/>
      <c r="X180" s="8702"/>
      <c r="Y180" s="8702"/>
      <c r="Z180" s="8702"/>
      <c r="AA180" s="8702"/>
      <c r="AB180" s="8702"/>
      <c r="AC180" s="8702"/>
      <c r="AD180" s="8702"/>
      <c r="AE180" s="8702"/>
      <c r="AF180" s="8702"/>
      <c r="AG180" s="8702"/>
      <c r="AH180" s="8702"/>
      <c r="AI180" s="8702"/>
      <c r="AJ180" s="8702"/>
      <c r="AK180" s="8702"/>
      <c r="AL180" s="8702"/>
      <c r="AM180" s="8702"/>
      <c r="AN180" s="8702"/>
      <c r="AO180" s="8702"/>
      <c r="AP180" s="8703"/>
    </row>
    <row r="181" spans="1:42" s="17" customFormat="1" ht="15" customHeight="1">
      <c r="A181" s="8719"/>
      <c r="B181" s="8719"/>
      <c r="C181" s="8721"/>
      <c r="D181" s="8004"/>
      <c r="E181" s="8004"/>
      <c r="F181" s="8005"/>
      <c r="G181" s="8324" t="s">
        <v>2523</v>
      </c>
      <c r="H181" s="8502"/>
      <c r="I181" s="8704" t="s">
        <v>2524</v>
      </c>
      <c r="J181" s="8704"/>
      <c r="K181" s="8697" t="s">
        <v>2525</v>
      </c>
      <c r="L181" s="8646"/>
      <c r="M181" s="8697" t="s">
        <v>94</v>
      </c>
      <c r="N181" s="8646"/>
      <c r="O181" s="8697" t="s">
        <v>44</v>
      </c>
      <c r="P181" s="8646"/>
      <c r="Q181" s="8515" t="s">
        <v>45</v>
      </c>
      <c r="R181" s="8515"/>
      <c r="S181" s="8300" t="s">
        <v>46</v>
      </c>
      <c r="T181" s="8502"/>
      <c r="U181" s="8300" t="s">
        <v>47</v>
      </c>
      <c r="V181" s="8502"/>
      <c r="W181" s="8515" t="s">
        <v>48</v>
      </c>
      <c r="X181" s="8502"/>
      <c r="Y181" s="8300" t="s">
        <v>49</v>
      </c>
      <c r="Z181" s="8502"/>
      <c r="AA181" s="8515" t="s">
        <v>50</v>
      </c>
      <c r="AB181" s="8515"/>
      <c r="AC181" s="8300" t="s">
        <v>51</v>
      </c>
      <c r="AD181" s="8502"/>
      <c r="AE181" s="8515" t="s">
        <v>52</v>
      </c>
      <c r="AF181" s="8515"/>
      <c r="AG181" s="8300" t="s">
        <v>53</v>
      </c>
      <c r="AH181" s="8502"/>
      <c r="AI181" s="8515" t="s">
        <v>54</v>
      </c>
      <c r="AJ181" s="8515"/>
      <c r="AK181" s="8300" t="s">
        <v>55</v>
      </c>
      <c r="AL181" s="8502"/>
      <c r="AM181" s="8515" t="s">
        <v>56</v>
      </c>
      <c r="AN181" s="8515"/>
      <c r="AO181" s="8697" t="s">
        <v>57</v>
      </c>
      <c r="AP181" s="8646"/>
    </row>
    <row r="182" spans="1:42" s="17" customFormat="1" ht="15" customHeight="1">
      <c r="A182" s="8720"/>
      <c r="B182" s="8720"/>
      <c r="C182" s="8721"/>
      <c r="D182" s="3851" t="s">
        <v>79</v>
      </c>
      <c r="E182" s="3852" t="s">
        <v>58</v>
      </c>
      <c r="F182" s="3813" t="s">
        <v>59</v>
      </c>
      <c r="G182" s="3634" t="s">
        <v>58</v>
      </c>
      <c r="H182" s="3854" t="s">
        <v>59</v>
      </c>
      <c r="I182" s="3634" t="s">
        <v>58</v>
      </c>
      <c r="J182" s="3854" t="s">
        <v>59</v>
      </c>
      <c r="K182" s="3634" t="s">
        <v>58</v>
      </c>
      <c r="L182" s="3854" t="s">
        <v>59</v>
      </c>
      <c r="M182" s="3634" t="s">
        <v>58</v>
      </c>
      <c r="N182" s="3854" t="s">
        <v>59</v>
      </c>
      <c r="O182" s="3634" t="s">
        <v>58</v>
      </c>
      <c r="P182" s="3854" t="s">
        <v>59</v>
      </c>
      <c r="Q182" s="3634" t="s">
        <v>58</v>
      </c>
      <c r="R182" s="3854" t="s">
        <v>59</v>
      </c>
      <c r="S182" s="3633" t="s">
        <v>58</v>
      </c>
      <c r="T182" s="3579" t="s">
        <v>59</v>
      </c>
      <c r="U182" s="3633" t="s">
        <v>58</v>
      </c>
      <c r="V182" s="3579" t="s">
        <v>59</v>
      </c>
      <c r="W182" s="3634" t="s">
        <v>58</v>
      </c>
      <c r="X182" s="3579" t="s">
        <v>59</v>
      </c>
      <c r="Y182" s="3634" t="s">
        <v>58</v>
      </c>
      <c r="Z182" s="3854" t="s">
        <v>59</v>
      </c>
      <c r="AA182" s="3634" t="s">
        <v>58</v>
      </c>
      <c r="AB182" s="3854" t="s">
        <v>59</v>
      </c>
      <c r="AC182" s="3634" t="s">
        <v>58</v>
      </c>
      <c r="AD182" s="3854" t="s">
        <v>59</v>
      </c>
      <c r="AE182" s="3634" t="s">
        <v>58</v>
      </c>
      <c r="AF182" s="3854" t="s">
        <v>59</v>
      </c>
      <c r="AG182" s="3634" t="s">
        <v>58</v>
      </c>
      <c r="AH182" s="3854" t="s">
        <v>59</v>
      </c>
      <c r="AI182" s="3634" t="s">
        <v>58</v>
      </c>
      <c r="AJ182" s="3854" t="s">
        <v>59</v>
      </c>
      <c r="AK182" s="3634" t="s">
        <v>58</v>
      </c>
      <c r="AL182" s="3854" t="s">
        <v>59</v>
      </c>
      <c r="AM182" s="3634" t="s">
        <v>58</v>
      </c>
      <c r="AN182" s="3854" t="s">
        <v>59</v>
      </c>
      <c r="AO182" s="3634" t="s">
        <v>58</v>
      </c>
      <c r="AP182" s="3579" t="s">
        <v>59</v>
      </c>
    </row>
    <row r="183" spans="1:42" s="17" customFormat="1" ht="15" customHeight="1">
      <c r="A183" s="8716" t="s">
        <v>2629</v>
      </c>
      <c r="B183" s="8716"/>
      <c r="C183" s="3844" t="s">
        <v>851</v>
      </c>
      <c r="D183" s="3874">
        <f t="shared" ref="D183:D188" si="78">SUM(E183:F183)</f>
        <v>0</v>
      </c>
      <c r="E183" s="3845">
        <f>SUM(G183+I183+K183+M183+O183+Q183+S183+U183+W183+Y183+AA183+AC183+AE183+AG183+AI183+AK183+AM183+AO183)</f>
        <v>0</v>
      </c>
      <c r="F183" s="3875">
        <f>SUM(H183+J183+L183+N183+P183+R183+T183+V183+X183+Z183+AB183+AD183+AF183+AH183+AJ183+AL183+AN183+AP183)</f>
        <v>0</v>
      </c>
      <c r="G183" s="3695"/>
      <c r="H183" s="2446"/>
      <c r="I183" s="3695"/>
      <c r="J183" s="2446"/>
      <c r="K183" s="3695"/>
      <c r="L183" s="2446"/>
      <c r="M183" s="3695"/>
      <c r="N183" s="2446"/>
      <c r="O183" s="3695"/>
      <c r="P183" s="2446"/>
      <c r="Q183" s="3695"/>
      <c r="R183" s="2446"/>
      <c r="S183" s="3695"/>
      <c r="T183" s="2446"/>
      <c r="U183" s="3695"/>
      <c r="V183" s="2446"/>
      <c r="W183" s="3695"/>
      <c r="X183" s="2446"/>
      <c r="Y183" s="3695"/>
      <c r="Z183" s="2446"/>
      <c r="AA183" s="3695"/>
      <c r="AB183" s="2446"/>
      <c r="AC183" s="3695"/>
      <c r="AD183" s="2446"/>
      <c r="AE183" s="3695"/>
      <c r="AF183" s="2446"/>
      <c r="AG183" s="3695"/>
      <c r="AH183" s="2446"/>
      <c r="AI183" s="3695"/>
      <c r="AJ183" s="2446"/>
      <c r="AK183" s="3695"/>
      <c r="AL183" s="2446"/>
      <c r="AM183" s="3695"/>
      <c r="AN183" s="2446"/>
      <c r="AO183" s="3695"/>
      <c r="AP183" s="2446"/>
    </row>
    <row r="184" spans="1:42" s="17" customFormat="1" ht="15" customHeight="1">
      <c r="A184" s="8717"/>
      <c r="B184" s="8717"/>
      <c r="C184" s="3848" t="s">
        <v>2630</v>
      </c>
      <c r="D184" s="3876">
        <f t="shared" si="78"/>
        <v>0</v>
      </c>
      <c r="E184" s="3849">
        <f t="shared" ref="E184:E188" si="79">SUM(G184+I184+K184+M184+O184+Q184+S184+U184+W184+Y184+AA184+AC184+AE184+AG184+AI184+AK184+AM184+AO184)</f>
        <v>0</v>
      </c>
      <c r="F184" s="1210">
        <f t="shared" ref="F184:F188" si="80">SUM(H184+J184+L184+N184+P184+R184+T184+V184+X184+Z184+AB184+AD184+AF184+AH184+AJ184+AL184+AN184+AP184)</f>
        <v>0</v>
      </c>
      <c r="G184" s="3669"/>
      <c r="H184" s="3670"/>
      <c r="I184" s="3669"/>
      <c r="J184" s="3670"/>
      <c r="K184" s="3669"/>
      <c r="L184" s="3670"/>
      <c r="M184" s="3669"/>
      <c r="N184" s="3670"/>
      <c r="O184" s="3669"/>
      <c r="P184" s="3670"/>
      <c r="Q184" s="3669"/>
      <c r="R184" s="3670"/>
      <c r="S184" s="3669"/>
      <c r="T184" s="3670"/>
      <c r="U184" s="3669"/>
      <c r="V184" s="3670"/>
      <c r="W184" s="3669"/>
      <c r="X184" s="3670"/>
      <c r="Y184" s="3669"/>
      <c r="Z184" s="3670"/>
      <c r="AA184" s="3669"/>
      <c r="AB184" s="3670"/>
      <c r="AC184" s="3669"/>
      <c r="AD184" s="3670"/>
      <c r="AE184" s="3669"/>
      <c r="AF184" s="3670"/>
      <c r="AG184" s="3669"/>
      <c r="AH184" s="3670"/>
      <c r="AI184" s="3669"/>
      <c r="AJ184" s="3670"/>
      <c r="AK184" s="3669"/>
      <c r="AL184" s="3670"/>
      <c r="AM184" s="3669"/>
      <c r="AN184" s="3670"/>
      <c r="AO184" s="3669"/>
      <c r="AP184" s="3670"/>
    </row>
    <row r="185" spans="1:42" s="17" customFormat="1" ht="15" customHeight="1">
      <c r="A185" s="8710" t="s">
        <v>2558</v>
      </c>
      <c r="B185" s="8710"/>
      <c r="C185" s="3844" t="s">
        <v>851</v>
      </c>
      <c r="D185" s="3874">
        <f t="shared" si="78"/>
        <v>0</v>
      </c>
      <c r="E185" s="3845">
        <f t="shared" si="79"/>
        <v>0</v>
      </c>
      <c r="F185" s="3875">
        <f t="shared" si="80"/>
        <v>0</v>
      </c>
      <c r="G185" s="3695"/>
      <c r="H185" s="2446"/>
      <c r="I185" s="3695"/>
      <c r="J185" s="2446"/>
      <c r="K185" s="3695"/>
      <c r="L185" s="2446"/>
      <c r="M185" s="3695"/>
      <c r="N185" s="2446"/>
      <c r="O185" s="3695"/>
      <c r="P185" s="2446"/>
      <c r="Q185" s="3695"/>
      <c r="R185" s="2446"/>
      <c r="S185" s="3695"/>
      <c r="T185" s="2446"/>
      <c r="U185" s="3695"/>
      <c r="V185" s="2446"/>
      <c r="W185" s="3695"/>
      <c r="X185" s="2446"/>
      <c r="Y185" s="3695"/>
      <c r="Z185" s="2446"/>
      <c r="AA185" s="3695"/>
      <c r="AB185" s="2446"/>
      <c r="AC185" s="3695"/>
      <c r="AD185" s="2446"/>
      <c r="AE185" s="3695"/>
      <c r="AF185" s="2446"/>
      <c r="AG185" s="3695"/>
      <c r="AH185" s="2446"/>
      <c r="AI185" s="3695"/>
      <c r="AJ185" s="2446"/>
      <c r="AK185" s="3695"/>
      <c r="AL185" s="2446"/>
      <c r="AM185" s="3695"/>
      <c r="AN185" s="2446"/>
      <c r="AO185" s="3695"/>
      <c r="AP185" s="2446"/>
    </row>
    <row r="186" spans="1:42" s="17" customFormat="1" ht="15" customHeight="1">
      <c r="A186" s="8711"/>
      <c r="B186" s="8711"/>
      <c r="C186" s="3848" t="s">
        <v>2630</v>
      </c>
      <c r="D186" s="3876">
        <f t="shared" si="78"/>
        <v>0</v>
      </c>
      <c r="E186" s="3849">
        <f t="shared" si="79"/>
        <v>0</v>
      </c>
      <c r="F186" s="1210">
        <f t="shared" si="80"/>
        <v>0</v>
      </c>
      <c r="G186" s="3669"/>
      <c r="H186" s="3670"/>
      <c r="I186" s="3669"/>
      <c r="J186" s="3670"/>
      <c r="K186" s="3669"/>
      <c r="L186" s="3670"/>
      <c r="M186" s="3669"/>
      <c r="N186" s="3670"/>
      <c r="O186" s="3669"/>
      <c r="P186" s="3670"/>
      <c r="Q186" s="3669"/>
      <c r="R186" s="3670"/>
      <c r="S186" s="3669"/>
      <c r="T186" s="3670"/>
      <c r="U186" s="3669"/>
      <c r="V186" s="3670"/>
      <c r="W186" s="3669"/>
      <c r="X186" s="3670"/>
      <c r="Y186" s="3669"/>
      <c r="Z186" s="3670"/>
      <c r="AA186" s="3669"/>
      <c r="AB186" s="3670"/>
      <c r="AC186" s="3669"/>
      <c r="AD186" s="3670"/>
      <c r="AE186" s="3669"/>
      <c r="AF186" s="3670"/>
      <c r="AG186" s="3669"/>
      <c r="AH186" s="3670"/>
      <c r="AI186" s="3669"/>
      <c r="AJ186" s="3670"/>
      <c r="AK186" s="3669"/>
      <c r="AL186" s="3670"/>
      <c r="AM186" s="3669"/>
      <c r="AN186" s="3670"/>
      <c r="AO186" s="3669"/>
      <c r="AP186" s="3670"/>
    </row>
    <row r="187" spans="1:42" s="17" customFormat="1" ht="15" customHeight="1">
      <c r="A187" s="8712" t="s">
        <v>2631</v>
      </c>
      <c r="B187" s="8713"/>
      <c r="C187" s="2977" t="s">
        <v>851</v>
      </c>
      <c r="D187" s="2293">
        <f t="shared" si="78"/>
        <v>0</v>
      </c>
      <c r="E187" s="3877">
        <f t="shared" si="79"/>
        <v>0</v>
      </c>
      <c r="F187" s="3878">
        <f t="shared" si="80"/>
        <v>0</v>
      </c>
      <c r="G187" s="1962"/>
      <c r="H187" s="743"/>
      <c r="I187" s="1962"/>
      <c r="J187" s="743"/>
      <c r="K187" s="1962"/>
      <c r="L187" s="743"/>
      <c r="M187" s="1962"/>
      <c r="N187" s="743"/>
      <c r="O187" s="1962"/>
      <c r="P187" s="743"/>
      <c r="Q187" s="1962"/>
      <c r="R187" s="743"/>
      <c r="S187" s="1962"/>
      <c r="T187" s="743"/>
      <c r="U187" s="1962"/>
      <c r="V187" s="743"/>
      <c r="W187" s="1962"/>
      <c r="X187" s="743"/>
      <c r="Y187" s="1962"/>
      <c r="Z187" s="743"/>
      <c r="AA187" s="1962"/>
      <c r="AB187" s="743"/>
      <c r="AC187" s="1962"/>
      <c r="AD187" s="743"/>
      <c r="AE187" s="1962"/>
      <c r="AF187" s="743"/>
      <c r="AG187" s="1962"/>
      <c r="AH187" s="743"/>
      <c r="AI187" s="1962"/>
      <c r="AJ187" s="743"/>
      <c r="AK187" s="1962"/>
      <c r="AL187" s="743"/>
      <c r="AM187" s="1962"/>
      <c r="AN187" s="743"/>
      <c r="AO187" s="1962"/>
      <c r="AP187" s="743"/>
    </row>
    <row r="188" spans="1:42" s="17" customFormat="1" ht="15" customHeight="1">
      <c r="A188" s="8714"/>
      <c r="B188" s="8715"/>
      <c r="C188" s="3848" t="s">
        <v>2630</v>
      </c>
      <c r="D188" s="3876">
        <f t="shared" si="78"/>
        <v>0</v>
      </c>
      <c r="E188" s="3849">
        <f t="shared" si="79"/>
        <v>0</v>
      </c>
      <c r="F188" s="1210">
        <f t="shared" si="80"/>
        <v>0</v>
      </c>
      <c r="G188" s="3669"/>
      <c r="H188" s="3670"/>
      <c r="I188" s="3669"/>
      <c r="J188" s="3670"/>
      <c r="K188" s="3669"/>
      <c r="L188" s="3670"/>
      <c r="M188" s="3669"/>
      <c r="N188" s="3670"/>
      <c r="O188" s="3669"/>
      <c r="P188" s="3670"/>
      <c r="Q188" s="3669"/>
      <c r="R188" s="3670"/>
      <c r="S188" s="3669"/>
      <c r="T188" s="3670"/>
      <c r="U188" s="3669"/>
      <c r="V188" s="3670"/>
      <c r="W188" s="3669"/>
      <c r="X188" s="3670"/>
      <c r="Y188" s="3669"/>
      <c r="Z188" s="3670"/>
      <c r="AA188" s="3669"/>
      <c r="AB188" s="3670"/>
      <c r="AC188" s="3669"/>
      <c r="AD188" s="3670"/>
      <c r="AE188" s="3669"/>
      <c r="AF188" s="3670"/>
      <c r="AG188" s="3669"/>
      <c r="AH188" s="3670"/>
      <c r="AI188" s="3669"/>
      <c r="AJ188" s="3670"/>
      <c r="AK188" s="3669"/>
      <c r="AL188" s="3670"/>
      <c r="AM188" s="3669"/>
      <c r="AN188" s="3670"/>
      <c r="AO188" s="3669"/>
      <c r="AP188" s="3670"/>
    </row>
    <row r="215" spans="1:2" hidden="1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>
      <formula1>0</formula1>
    </dataValidation>
    <dataValidation type="whole" operator="greaterThanOrEqual" allowBlank="1" showInputMessage="1" showErrorMessage="1" errorTitle="Ingrese Sólo Números" error="Ingrese Sólo Números" sqref="E12:AQ22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/>
  <cols>
    <col min="1" max="1" width="53.5703125" style="615" customWidth="1"/>
    <col min="2" max="2" width="23.42578125" style="615" bestFit="1" customWidth="1"/>
    <col min="3" max="3" width="14.7109375" style="615" customWidth="1"/>
    <col min="4" max="4" width="14" style="615" customWidth="1"/>
    <col min="5" max="5" width="15.28515625" style="615" customWidth="1"/>
    <col min="6" max="7" width="14" style="615" customWidth="1"/>
    <col min="8" max="8" width="15" style="615" customWidth="1"/>
    <col min="9" max="10" width="14" style="615" customWidth="1"/>
    <col min="11" max="11" width="13.42578125" style="615" customWidth="1"/>
    <col min="12" max="12" width="13.140625" style="615" customWidth="1"/>
    <col min="13" max="13" width="14" style="615" customWidth="1"/>
    <col min="14" max="14" width="15.28515625" style="615" customWidth="1"/>
    <col min="15" max="15" width="13" style="615" customWidth="1"/>
    <col min="16" max="16" width="12" style="615" customWidth="1"/>
    <col min="17" max="18" width="13.42578125" style="615" customWidth="1"/>
    <col min="19" max="19" width="11.28515625" style="615" customWidth="1"/>
    <col min="20" max="20" width="12.42578125" style="615" customWidth="1"/>
    <col min="21" max="21" width="11.42578125" style="615"/>
    <col min="22" max="22" width="12.85546875" style="615" customWidth="1"/>
    <col min="23" max="27" width="11.28515625" style="615" customWidth="1"/>
    <col min="28" max="28" width="11.7109375" style="615" customWidth="1"/>
    <col min="29" max="29" width="11.42578125" style="615"/>
    <col min="30" max="30" width="13.7109375" style="615" customWidth="1"/>
    <col min="31" max="54" width="11.42578125" style="615"/>
    <col min="55" max="55" width="20.28515625" style="615" bestFit="1" customWidth="1"/>
    <col min="56" max="64" width="11.42578125" style="615"/>
    <col min="65" max="65" width="20.28515625" style="615" bestFit="1" customWidth="1"/>
    <col min="66" max="76" width="11.42578125" style="615"/>
    <col min="77" max="77" width="11.42578125" style="615" customWidth="1"/>
    <col min="78" max="78" width="11.42578125" style="615" hidden="1" customWidth="1"/>
    <col min="79" max="80" width="11.85546875" style="6198" hidden="1" customWidth="1"/>
    <col min="81" max="83" width="11.42578125" style="6198" hidden="1" customWidth="1"/>
    <col min="84" max="86" width="8.7109375" style="6198" hidden="1" customWidth="1"/>
    <col min="87" max="90" width="11.42578125" style="6198" hidden="1" customWidth="1"/>
    <col min="91" max="91" width="15.140625" style="6198" hidden="1" customWidth="1"/>
    <col min="92" max="92" width="11.42578125" style="6198" hidden="1" customWidth="1"/>
    <col min="93" max="94" width="11.42578125" style="6198" customWidth="1"/>
    <col min="95" max="95" width="20.28515625" style="6198" customWidth="1"/>
    <col min="96" max="96" width="11.42578125" style="6198" customWidth="1"/>
    <col min="97" max="100" width="11.42578125" style="6198"/>
    <col min="101" max="16384" width="11.42578125" style="615"/>
  </cols>
  <sheetData>
    <row r="1" spans="1:104">
      <c r="A1" s="5539" t="s">
        <v>23</v>
      </c>
    </row>
    <row r="2" spans="1:104">
      <c r="A2" s="5539" t="str">
        <f>CONCATENATE("COMUNA: ",NOMBRE!B2, " (",NOMBRE!C2,NOMBRE!D2,NOMBRE!E2,NOMBRE!F2,NOMBRE!G2,")")</f>
        <v>COMUNA: MAIPU ()</v>
      </c>
    </row>
    <row r="3" spans="1:104">
      <c r="A3" s="5539" t="str">
        <f>CONCATENATE("ESTABLECIMIENTO/ESTRATEGIA: ", NOMBRE!B3, " (",NOMBRE!C3,NOMBRE!D3,NOMBRE!E3,NOMBRE!F3,NOMBRE!G3,NOMBRE!H3,")")</f>
        <v>ESTABLECIMIENTO/ESTRATEGIA: PADDS ()</v>
      </c>
    </row>
    <row r="4" spans="1:104">
      <c r="A4" s="5539" t="str">
        <f>CONCATENATE("MES: ",NOMBRE!B6, " (",NOMBRE!C6,NOMBRE!D6,")")</f>
        <v>MES: MARZO (03)</v>
      </c>
    </row>
    <row r="5" spans="1:104">
      <c r="A5" s="5539" t="str">
        <f>CONCATENATE("AÑO: ",NOMBRE!B7)</f>
        <v>AÑO: 2026</v>
      </c>
    </row>
    <row r="6" spans="1:104" ht="18" customHeight="1">
      <c r="A6" s="7218" t="s">
        <v>2632</v>
      </c>
      <c r="B6" s="7218"/>
      <c r="C6" s="7218"/>
      <c r="D6" s="7218"/>
      <c r="E6" s="7218"/>
      <c r="F6" s="7218"/>
      <c r="G6" s="7218"/>
      <c r="H6" s="7218"/>
      <c r="I6" s="7218"/>
      <c r="J6" s="7218"/>
      <c r="K6" s="7218"/>
      <c r="L6" s="7218"/>
    </row>
    <row r="8" spans="1:104" s="6198" customFormat="1" ht="18" customHeight="1">
      <c r="A8" s="6637" t="s">
        <v>2633</v>
      </c>
      <c r="B8" s="5545"/>
      <c r="C8" s="5545"/>
      <c r="D8" s="5545"/>
      <c r="E8" s="5545"/>
      <c r="F8" s="5545"/>
      <c r="G8" s="5545"/>
      <c r="H8" s="5545"/>
      <c r="I8" s="5545"/>
      <c r="J8" s="5545"/>
      <c r="K8" s="5545"/>
      <c r="L8" s="5545"/>
      <c r="M8" s="5545"/>
      <c r="N8" s="5545"/>
      <c r="O8" s="5545"/>
      <c r="P8" s="6234"/>
      <c r="Q8" s="6234"/>
      <c r="R8" s="6234"/>
      <c r="S8" s="6234"/>
      <c r="T8" s="6234"/>
      <c r="U8" s="6234"/>
      <c r="V8" s="6234"/>
      <c r="W8" s="6239"/>
      <c r="X8" s="6239"/>
      <c r="Y8" s="6239"/>
      <c r="Z8" s="6239"/>
      <c r="AA8" s="6239"/>
      <c r="AB8" s="6239"/>
    </row>
    <row r="9" spans="1:104" ht="15" customHeight="1">
      <c r="A9" s="8832" t="s">
        <v>2634</v>
      </c>
      <c r="B9" s="8802"/>
      <c r="C9" s="8833" t="s">
        <v>77</v>
      </c>
      <c r="D9" s="8806" t="s">
        <v>2635</v>
      </c>
      <c r="E9" s="8835"/>
      <c r="F9" s="8835"/>
      <c r="G9" s="8769"/>
      <c r="H9" s="8791" t="s">
        <v>2636</v>
      </c>
      <c r="I9" s="8792"/>
      <c r="J9" s="8792"/>
      <c r="K9" s="8793"/>
      <c r="L9" s="8836" t="s">
        <v>2637</v>
      </c>
      <c r="M9" s="8791" t="s">
        <v>2638</v>
      </c>
      <c r="N9" s="8792"/>
      <c r="O9" s="8792"/>
      <c r="P9" s="8792"/>
      <c r="Q9" s="8792"/>
      <c r="R9" s="8801"/>
      <c r="S9" s="8832" t="s">
        <v>4436</v>
      </c>
      <c r="T9" s="8816" t="s">
        <v>2639</v>
      </c>
      <c r="U9" s="8797"/>
      <c r="V9" s="8797"/>
      <c r="W9" s="8817"/>
      <c r="X9" s="8825" t="s">
        <v>2640</v>
      </c>
      <c r="Y9" s="8826" t="s">
        <v>2641</v>
      </c>
      <c r="Z9" s="8827" t="s">
        <v>2642</v>
      </c>
      <c r="AA9" s="8828" t="s">
        <v>36</v>
      </c>
      <c r="AB9" s="7596" t="s">
        <v>37</v>
      </c>
      <c r="AC9" s="8170" t="s">
        <v>1765</v>
      </c>
      <c r="AD9" s="8809" t="s">
        <v>2643</v>
      </c>
      <c r="AE9" s="8812" t="s">
        <v>746</v>
      </c>
      <c r="AF9" s="8813"/>
      <c r="CA9" s="615"/>
      <c r="CB9" s="615"/>
      <c r="CC9" s="615"/>
      <c r="CD9" s="615"/>
      <c r="CW9" s="6198"/>
      <c r="CX9" s="6198"/>
      <c r="CY9" s="6198"/>
      <c r="CZ9" s="6198"/>
    </row>
    <row r="10" spans="1:104" ht="27" customHeight="1">
      <c r="A10" s="7181"/>
      <c r="B10" s="7357"/>
      <c r="C10" s="7544"/>
      <c r="D10" s="8838" t="s">
        <v>2644</v>
      </c>
      <c r="E10" s="8839" t="s">
        <v>44</v>
      </c>
      <c r="F10" s="8839" t="s">
        <v>2486</v>
      </c>
      <c r="G10" s="8841" t="s">
        <v>2645</v>
      </c>
      <c r="H10" s="8842" t="s">
        <v>2646</v>
      </c>
      <c r="I10" s="8839" t="s">
        <v>2647</v>
      </c>
      <c r="J10" s="8839" t="s">
        <v>2648</v>
      </c>
      <c r="K10" s="8844" t="s">
        <v>2649</v>
      </c>
      <c r="L10" s="8836"/>
      <c r="M10" s="8838" t="s">
        <v>2650</v>
      </c>
      <c r="N10" s="8826" t="s">
        <v>2651</v>
      </c>
      <c r="O10" s="8826" t="s">
        <v>2652</v>
      </c>
      <c r="P10" s="8826" t="s">
        <v>2653</v>
      </c>
      <c r="Q10" s="8826" t="s">
        <v>2654</v>
      </c>
      <c r="R10" s="8837" t="s">
        <v>2655</v>
      </c>
      <c r="S10" s="7181"/>
      <c r="T10" s="8816" t="s">
        <v>2656</v>
      </c>
      <c r="U10" s="8798"/>
      <c r="V10" s="8797" t="s">
        <v>2657</v>
      </c>
      <c r="W10" s="8817"/>
      <c r="X10" s="7248"/>
      <c r="Y10" s="7266"/>
      <c r="Z10" s="7182"/>
      <c r="AA10" s="7171"/>
      <c r="AB10" s="7176"/>
      <c r="AC10" s="7153"/>
      <c r="AD10" s="8810"/>
      <c r="AE10" s="8814"/>
      <c r="AF10" s="8815"/>
      <c r="CA10" s="615"/>
      <c r="CB10" s="615"/>
      <c r="CC10" s="615"/>
      <c r="CD10" s="615"/>
      <c r="CW10" s="6198"/>
      <c r="CX10" s="6198"/>
      <c r="CY10" s="6198"/>
      <c r="CZ10" s="6198"/>
    </row>
    <row r="11" spans="1:104" ht="39" customHeight="1">
      <c r="A11" s="8777"/>
      <c r="B11" s="8144"/>
      <c r="C11" s="8834"/>
      <c r="D11" s="8167"/>
      <c r="E11" s="8840"/>
      <c r="F11" s="8840"/>
      <c r="G11" s="7368"/>
      <c r="H11" s="8843"/>
      <c r="I11" s="8840"/>
      <c r="J11" s="8840"/>
      <c r="K11" s="8188"/>
      <c r="L11" s="8836"/>
      <c r="M11" s="8167"/>
      <c r="N11" s="7211"/>
      <c r="O11" s="7211"/>
      <c r="P11" s="7211"/>
      <c r="Q11" s="7211"/>
      <c r="R11" s="7369"/>
      <c r="S11" s="8777"/>
      <c r="T11" s="6646" t="s">
        <v>2658</v>
      </c>
      <c r="U11" s="6641" t="s">
        <v>2659</v>
      </c>
      <c r="V11" s="6647" t="s">
        <v>2658</v>
      </c>
      <c r="W11" s="6643" t="s">
        <v>2659</v>
      </c>
      <c r="X11" s="7229"/>
      <c r="Y11" s="7211"/>
      <c r="Z11" s="8149"/>
      <c r="AA11" s="8829"/>
      <c r="AB11" s="8808"/>
      <c r="AC11" s="8162"/>
      <c r="AD11" s="8811"/>
      <c r="AE11" s="6601" t="s">
        <v>60</v>
      </c>
      <c r="AF11" s="6648" t="s">
        <v>62</v>
      </c>
      <c r="CA11" s="615"/>
      <c r="CB11" s="615"/>
      <c r="CC11" s="615"/>
      <c r="CD11" s="615"/>
      <c r="CW11" s="6198"/>
      <c r="CX11" s="6198"/>
      <c r="CY11" s="6198"/>
      <c r="CZ11" s="6198"/>
    </row>
    <row r="12" spans="1:104" s="65" customFormat="1" ht="15" customHeight="1">
      <c r="A12" s="8830" t="s">
        <v>2660</v>
      </c>
      <c r="B12" s="8831"/>
      <c r="C12" s="6651">
        <f>SUM(C13:C16)</f>
        <v>0</v>
      </c>
      <c r="D12" s="6652">
        <f t="shared" ref="D12:AD12" si="0">SUM(D13:D16)</f>
        <v>0</v>
      </c>
      <c r="E12" s="6653">
        <f t="shared" si="0"/>
        <v>0</v>
      </c>
      <c r="F12" s="6654">
        <f t="shared" si="0"/>
        <v>0</v>
      </c>
      <c r="G12" s="6655">
        <f t="shared" si="0"/>
        <v>0</v>
      </c>
      <c r="H12" s="6652">
        <f t="shared" si="0"/>
        <v>0</v>
      </c>
      <c r="I12" s="6653">
        <f t="shared" si="0"/>
        <v>0</v>
      </c>
      <c r="J12" s="6656">
        <f t="shared" si="0"/>
        <v>0</v>
      </c>
      <c r="K12" s="6657">
        <f t="shared" si="0"/>
        <v>0</v>
      </c>
      <c r="L12" s="6658">
        <f t="shared" si="0"/>
        <v>0</v>
      </c>
      <c r="M12" s="6652">
        <f t="shared" si="0"/>
        <v>0</v>
      </c>
      <c r="N12" s="6653">
        <f t="shared" si="0"/>
        <v>0</v>
      </c>
      <c r="O12" s="6656">
        <f t="shared" si="0"/>
        <v>0</v>
      </c>
      <c r="P12" s="6653">
        <f t="shared" si="0"/>
        <v>0</v>
      </c>
      <c r="Q12" s="6656">
        <f t="shared" si="0"/>
        <v>0</v>
      </c>
      <c r="R12" s="6659">
        <f t="shared" si="0"/>
        <v>0</v>
      </c>
      <c r="S12" s="6655">
        <f t="shared" si="0"/>
        <v>0</v>
      </c>
      <c r="T12" s="6660">
        <f t="shared" si="0"/>
        <v>0</v>
      </c>
      <c r="U12" s="6655">
        <f t="shared" si="0"/>
        <v>0</v>
      </c>
      <c r="V12" s="6652">
        <f t="shared" si="0"/>
        <v>0</v>
      </c>
      <c r="W12" s="6661">
        <f t="shared" si="0"/>
        <v>0</v>
      </c>
      <c r="X12" s="6660">
        <f t="shared" si="0"/>
        <v>0</v>
      </c>
      <c r="Y12" s="6653">
        <f t="shared" si="0"/>
        <v>0</v>
      </c>
      <c r="Z12" s="6662">
        <f t="shared" si="0"/>
        <v>0</v>
      </c>
      <c r="AA12" s="6663">
        <f t="shared" si="0"/>
        <v>0</v>
      </c>
      <c r="AB12" s="6664">
        <f t="shared" si="0"/>
        <v>0</v>
      </c>
      <c r="AC12" s="6664">
        <f t="shared" si="0"/>
        <v>0</v>
      </c>
      <c r="AD12" s="6661">
        <f t="shared" si="0"/>
        <v>0</v>
      </c>
      <c r="AE12" s="6654">
        <f>SUM(AE13:AE16)</f>
        <v>0</v>
      </c>
      <c r="AF12" s="6655">
        <f>SUM(AF13:AF16)</f>
        <v>0</v>
      </c>
      <c r="CE12" s="6198"/>
      <c r="CF12" s="6198"/>
      <c r="CG12" s="6198"/>
      <c r="CH12" s="6198"/>
      <c r="CI12" s="6198"/>
      <c r="CJ12" s="6198"/>
      <c r="CK12" s="6198"/>
      <c r="CL12" s="6198"/>
      <c r="CM12" s="6198"/>
      <c r="CN12" s="6198"/>
      <c r="CO12" s="6198"/>
      <c r="CP12" s="6198"/>
      <c r="CQ12" s="6198"/>
      <c r="CR12" s="6198"/>
      <c r="CS12" s="6198"/>
      <c r="CT12" s="6198"/>
      <c r="CU12" s="6198"/>
      <c r="CV12" s="6198"/>
      <c r="CW12" s="6198"/>
      <c r="CX12" s="6198"/>
      <c r="CY12" s="6198"/>
      <c r="CZ12" s="6198"/>
    </row>
    <row r="13" spans="1:104" s="65" customFormat="1" ht="15" customHeight="1">
      <c r="A13" s="8821" t="s">
        <v>2661</v>
      </c>
      <c r="B13" s="8822"/>
      <c r="C13" s="6666"/>
      <c r="D13" s="6259"/>
      <c r="E13" s="6258"/>
      <c r="F13" s="6258"/>
      <c r="G13" s="6667"/>
      <c r="H13" s="6259"/>
      <c r="I13" s="6207"/>
      <c r="J13" s="6207"/>
      <c r="K13" s="6667"/>
      <c r="L13" s="6668"/>
      <c r="M13" s="6207"/>
      <c r="N13" s="6207"/>
      <c r="O13" s="6207"/>
      <c r="P13" s="6207"/>
      <c r="Q13" s="6207"/>
      <c r="R13" s="5869"/>
      <c r="S13" s="6667"/>
      <c r="T13" s="6669"/>
      <c r="U13" s="6367"/>
      <c r="V13" s="6258"/>
      <c r="W13" s="6261"/>
      <c r="X13" s="6669"/>
      <c r="Y13" s="6207"/>
      <c r="Z13" s="6670"/>
      <c r="AA13" s="6671"/>
      <c r="AB13" s="6147"/>
      <c r="AC13" s="6147"/>
      <c r="AD13" s="6261"/>
      <c r="AE13" s="6258"/>
      <c r="AF13" s="6667"/>
      <c r="AG13" s="923" t="str">
        <f>$CA13&amp;CB13&amp;CC13&amp;CD13&amp;CE13</f>
        <v/>
      </c>
      <c r="AH13" s="615"/>
      <c r="AI13" s="615"/>
      <c r="AJ13" s="615"/>
      <c r="AK13" s="615"/>
      <c r="AL13" s="615"/>
      <c r="AM13" s="615"/>
      <c r="AN13" s="615"/>
      <c r="AO13" s="615"/>
      <c r="AP13" s="615"/>
      <c r="AQ13" s="615"/>
      <c r="AR13" s="615"/>
      <c r="AS13" s="615"/>
      <c r="AT13" s="615"/>
      <c r="AU13" s="615"/>
      <c r="AV13" s="615"/>
      <c r="AW13" s="615"/>
      <c r="AX13" s="615"/>
      <c r="AY13" s="615"/>
      <c r="AZ13" s="615"/>
      <c r="BA13" s="615"/>
      <c r="BB13" s="615"/>
      <c r="BC13" s="615"/>
      <c r="BD13" s="615"/>
      <c r="BE13" s="615"/>
      <c r="BF13" s="615"/>
      <c r="BG13" s="615"/>
      <c r="BH13" s="615"/>
      <c r="BI13" s="615"/>
      <c r="BJ13" s="615"/>
      <c r="BK13" s="615"/>
      <c r="BL13" s="615"/>
      <c r="BM13" s="615"/>
      <c r="BN13" s="615"/>
      <c r="BO13" s="615"/>
      <c r="BP13" s="615"/>
      <c r="BQ13" s="615"/>
      <c r="BR13" s="615"/>
      <c r="BS13" s="615"/>
      <c r="BT13" s="615"/>
      <c r="BU13" s="615"/>
      <c r="BV13" s="615"/>
      <c r="BW13" s="615"/>
      <c r="BX13" s="615"/>
      <c r="BY13" s="615"/>
      <c r="BZ13" s="615"/>
      <c r="CA13" s="667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72" t="str">
        <f t="shared" ref="CB13:CB23" si="2">IF(AND(C13&gt;0,AB13="")," * No olvide digitar la variable Migrantes. Digite Cero si no tiene.",IF(AB13&gt;C13," * La variable Migrantes no puede ser mayor al Total.",""))</f>
        <v/>
      </c>
      <c r="CC13" s="667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7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7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65">
        <f>IF(AND($C13&gt;0,AA13=""),1,IF(AA13&gt;$C13,1,0))</f>
        <v>0</v>
      </c>
      <c r="CJ13" s="5565">
        <f>IF(AND($C13&gt;0,AB13=""),1,IF(AB13&gt;$C13,1,0))</f>
        <v>0</v>
      </c>
      <c r="CK13" s="5565">
        <f>IF(AND($C13&gt;0,AC13=""),1,IF(AC13&gt;$C13,1,0))</f>
        <v>0</v>
      </c>
      <c r="CL13" s="5565">
        <f>IF(AND($C13&gt;0,AD13=""),1,IF(AD13&gt;$C13,1,0))</f>
        <v>0</v>
      </c>
      <c r="CM13" s="5565">
        <f>IF(AND($C13&gt;0,AE13="",AF13=""),1,IF(AE13+AF13&gt;$C13,1,0))</f>
        <v>0</v>
      </c>
      <c r="CN13" s="1067"/>
      <c r="CO13" s="1067"/>
      <c r="CS13" s="615"/>
      <c r="CT13" s="5660"/>
      <c r="CU13" s="6198"/>
      <c r="CV13" s="6198"/>
      <c r="CW13" s="6198"/>
      <c r="CX13" s="6198"/>
      <c r="CY13" s="6198"/>
      <c r="CZ13" s="6198"/>
    </row>
    <row r="14" spans="1:104" s="65" customFormat="1" ht="15" customHeight="1">
      <c r="A14" s="8823" t="s">
        <v>2662</v>
      </c>
      <c r="B14" s="8824"/>
      <c r="C14" s="6673"/>
      <c r="D14" s="6674"/>
      <c r="E14" s="6675"/>
      <c r="F14" s="6675"/>
      <c r="G14" s="6547"/>
      <c r="H14" s="6674"/>
      <c r="I14" s="6676"/>
      <c r="J14" s="6676"/>
      <c r="K14" s="6547"/>
      <c r="L14" s="6151"/>
      <c r="M14" s="6676"/>
      <c r="N14" s="6676"/>
      <c r="O14" s="6676"/>
      <c r="P14" s="6676"/>
      <c r="Q14" s="6676"/>
      <c r="R14" s="6677"/>
      <c r="S14" s="6547"/>
      <c r="T14" s="6678"/>
      <c r="U14" s="6679"/>
      <c r="V14" s="6675"/>
      <c r="W14" s="6680"/>
      <c r="X14" s="6678"/>
      <c r="Y14" s="6676"/>
      <c r="Z14" s="6150"/>
      <c r="AA14" s="6681"/>
      <c r="AB14" s="6151"/>
      <c r="AC14" s="6151"/>
      <c r="AD14" s="6680"/>
      <c r="AE14" s="6675"/>
      <c r="AF14" s="6547"/>
      <c r="AG14" s="923" t="str">
        <f t="shared" ref="AG14:AG23" si="5">$CA14&amp;CB14&amp;CC14&amp;CD14&amp;CE14</f>
        <v/>
      </c>
      <c r="AH14" s="615"/>
      <c r="AI14" s="615"/>
      <c r="AJ14" s="615"/>
      <c r="AK14" s="615"/>
      <c r="AL14" s="615"/>
      <c r="AM14" s="615"/>
      <c r="AN14" s="615"/>
      <c r="AO14" s="615"/>
      <c r="AP14" s="615"/>
      <c r="AQ14" s="615"/>
      <c r="AR14" s="615"/>
      <c r="AS14" s="615"/>
      <c r="AT14" s="615"/>
      <c r="AU14" s="615"/>
      <c r="AV14" s="615"/>
      <c r="AW14" s="615"/>
      <c r="AX14" s="615"/>
      <c r="AY14" s="615"/>
      <c r="AZ14" s="615"/>
      <c r="BA14" s="615"/>
      <c r="BB14" s="615"/>
      <c r="BC14" s="615"/>
      <c r="BD14" s="615"/>
      <c r="BE14" s="615"/>
      <c r="BF14" s="615"/>
      <c r="BG14" s="615"/>
      <c r="BH14" s="615"/>
      <c r="BI14" s="615"/>
      <c r="BJ14" s="615"/>
      <c r="BK14" s="615"/>
      <c r="BL14" s="615"/>
      <c r="BM14" s="615"/>
      <c r="BN14" s="615"/>
      <c r="BO14" s="615"/>
      <c r="BP14" s="615"/>
      <c r="BQ14" s="615"/>
      <c r="BR14" s="615"/>
      <c r="BS14" s="615"/>
      <c r="BT14" s="615"/>
      <c r="BU14" s="615"/>
      <c r="BV14" s="615"/>
      <c r="BW14" s="615"/>
      <c r="BX14" s="615"/>
      <c r="BY14" s="615"/>
      <c r="BZ14" s="615"/>
      <c r="CA14" s="6672" t="str">
        <f t="shared" si="1"/>
        <v/>
      </c>
      <c r="CB14" s="6672" t="str">
        <f t="shared" si="2"/>
        <v/>
      </c>
      <c r="CC14" s="6672" t="str">
        <f t="shared" si="3"/>
        <v/>
      </c>
      <c r="CD14" s="6672" t="str">
        <f t="shared" si="4"/>
        <v/>
      </c>
      <c r="CE14" s="667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65">
        <f t="shared" ref="CI14:CI23" si="7">IF(AND($C14&gt;0,AA14=""),1,IF(AA14&gt;$C14,1,0))</f>
        <v>0</v>
      </c>
      <c r="CJ14" s="5565">
        <f t="shared" ref="CJ14:CJ23" si="8">IF(AND($C14&gt;0,AB14=""),1,IF(AB14&gt;$C14,1,0))</f>
        <v>0</v>
      </c>
      <c r="CK14" s="5565">
        <f t="shared" ref="CK14:CK23" si="9">IF(AND($C14&gt;0,AC14=""),1,IF(AC14&gt;$C14,1,0))</f>
        <v>0</v>
      </c>
      <c r="CL14" s="5565">
        <f t="shared" ref="CL14:CL23" si="10">IF(AND($C14&gt;0,AD14=""),1,IF(AD14&gt;$C14,1,0))</f>
        <v>0</v>
      </c>
      <c r="CM14" s="5565">
        <f t="shared" ref="CM14:CM23" si="11">IF(AND($C14&gt;0,AE14="",AF14=""),1,IF(AE14+AF14&gt;$C14,1,0))</f>
        <v>0</v>
      </c>
      <c r="CN14" s="1067"/>
      <c r="CO14" s="1067"/>
      <c r="CS14" s="615"/>
      <c r="CT14" s="5660"/>
      <c r="CU14" s="6198"/>
      <c r="CV14" s="6198"/>
      <c r="CW14" s="6198"/>
      <c r="CX14" s="6198"/>
      <c r="CY14" s="6198"/>
      <c r="CZ14" s="6198"/>
    </row>
    <row r="15" spans="1:104" s="65" customFormat="1" ht="15" customHeight="1">
      <c r="A15" s="8823" t="s">
        <v>2663</v>
      </c>
      <c r="B15" s="8824"/>
      <c r="C15" s="6673"/>
      <c r="D15" s="6674"/>
      <c r="E15" s="6675"/>
      <c r="F15" s="6675"/>
      <c r="G15" s="6547"/>
      <c r="H15" s="6674"/>
      <c r="I15" s="6676"/>
      <c r="J15" s="6676"/>
      <c r="K15" s="6547"/>
      <c r="L15" s="6151"/>
      <c r="M15" s="6676"/>
      <c r="N15" s="6676"/>
      <c r="O15" s="6676"/>
      <c r="P15" s="6676"/>
      <c r="Q15" s="6676"/>
      <c r="R15" s="6677"/>
      <c r="S15" s="6547"/>
      <c r="T15" s="6678"/>
      <c r="U15" s="6679"/>
      <c r="V15" s="6675"/>
      <c r="W15" s="6680"/>
      <c r="X15" s="6678"/>
      <c r="Y15" s="6676"/>
      <c r="Z15" s="6150"/>
      <c r="AA15" s="6681"/>
      <c r="AB15" s="6151"/>
      <c r="AC15" s="6151"/>
      <c r="AD15" s="6680"/>
      <c r="AE15" s="6675"/>
      <c r="AF15" s="6547"/>
      <c r="AG15" s="923" t="str">
        <f t="shared" si="5"/>
        <v/>
      </c>
      <c r="AH15" s="615"/>
      <c r="AI15" s="615"/>
      <c r="AJ15" s="615"/>
      <c r="AK15" s="615"/>
      <c r="AL15" s="615"/>
      <c r="AM15" s="615"/>
      <c r="AN15" s="615"/>
      <c r="AO15" s="615"/>
      <c r="AP15" s="615"/>
      <c r="AQ15" s="615"/>
      <c r="AR15" s="615"/>
      <c r="AS15" s="615"/>
      <c r="AT15" s="615"/>
      <c r="AU15" s="615"/>
      <c r="AV15" s="615"/>
      <c r="AW15" s="615"/>
      <c r="AX15" s="615"/>
      <c r="AY15" s="615"/>
      <c r="AZ15" s="615"/>
      <c r="BA15" s="615"/>
      <c r="BB15" s="615"/>
      <c r="BC15" s="615"/>
      <c r="BD15" s="615"/>
      <c r="BE15" s="615"/>
      <c r="BF15" s="615"/>
      <c r="BG15" s="615"/>
      <c r="BH15" s="615"/>
      <c r="BI15" s="615"/>
      <c r="BJ15" s="615"/>
      <c r="BK15" s="615"/>
      <c r="BL15" s="615"/>
      <c r="BM15" s="615"/>
      <c r="BN15" s="615"/>
      <c r="BO15" s="615"/>
      <c r="BP15" s="615"/>
      <c r="BQ15" s="615"/>
      <c r="BR15" s="615"/>
      <c r="BS15" s="615"/>
      <c r="BT15" s="615"/>
      <c r="BU15" s="615"/>
      <c r="BV15" s="615"/>
      <c r="BW15" s="615"/>
      <c r="BX15" s="615"/>
      <c r="BY15" s="615"/>
      <c r="BZ15" s="615"/>
      <c r="CA15" s="6672" t="str">
        <f t="shared" si="1"/>
        <v/>
      </c>
      <c r="CB15" s="6672" t="str">
        <f t="shared" si="2"/>
        <v/>
      </c>
      <c r="CC15" s="6672" t="str">
        <f t="shared" si="3"/>
        <v/>
      </c>
      <c r="CD15" s="6672" t="str">
        <f t="shared" si="4"/>
        <v/>
      </c>
      <c r="CE15" s="6672" t="str">
        <f t="shared" si="6"/>
        <v/>
      </c>
      <c r="CI15" s="5565">
        <f t="shared" si="7"/>
        <v>0</v>
      </c>
      <c r="CJ15" s="5565">
        <f t="shared" si="8"/>
        <v>0</v>
      </c>
      <c r="CK15" s="5565">
        <f t="shared" si="9"/>
        <v>0</v>
      </c>
      <c r="CL15" s="5565">
        <f t="shared" si="10"/>
        <v>0</v>
      </c>
      <c r="CM15" s="5565">
        <f t="shared" si="11"/>
        <v>0</v>
      </c>
      <c r="CN15" s="1067"/>
      <c r="CO15" s="1067"/>
      <c r="CS15" s="615"/>
      <c r="CT15" s="5660"/>
      <c r="CU15" s="6198"/>
      <c r="CV15" s="6198"/>
      <c r="CW15" s="6198"/>
      <c r="CX15" s="6198"/>
      <c r="CY15" s="6198"/>
      <c r="CZ15" s="6198"/>
    </row>
    <row r="16" spans="1:104" s="65" customFormat="1" ht="15" customHeight="1">
      <c r="A16" s="8818" t="s">
        <v>2664</v>
      </c>
      <c r="B16" s="8207"/>
      <c r="C16" s="6682"/>
      <c r="D16" s="6683"/>
      <c r="E16" s="6684"/>
      <c r="F16" s="6684"/>
      <c r="G16" s="5855"/>
      <c r="H16" s="6683"/>
      <c r="I16" s="6685"/>
      <c r="J16" s="6685"/>
      <c r="K16" s="5855"/>
      <c r="L16" s="6686"/>
      <c r="M16" s="6685"/>
      <c r="N16" s="6685"/>
      <c r="O16" s="6685"/>
      <c r="P16" s="6685"/>
      <c r="Q16" s="6685"/>
      <c r="R16" s="6687"/>
      <c r="S16" s="5855"/>
      <c r="T16" s="6688"/>
      <c r="U16" s="6689"/>
      <c r="V16" s="6684"/>
      <c r="W16" s="6690"/>
      <c r="X16" s="6688"/>
      <c r="Y16" s="6685"/>
      <c r="Z16" s="5943"/>
      <c r="AA16" s="5945"/>
      <c r="AB16" s="5942"/>
      <c r="AC16" s="5942"/>
      <c r="AD16" s="6690"/>
      <c r="AE16" s="6684"/>
      <c r="AF16" s="5855"/>
      <c r="AG16" s="923" t="str">
        <f t="shared" si="5"/>
        <v/>
      </c>
      <c r="AH16" s="615"/>
      <c r="AI16" s="615"/>
      <c r="AJ16" s="615"/>
      <c r="AK16" s="615"/>
      <c r="AL16" s="615"/>
      <c r="AM16" s="615"/>
      <c r="AN16" s="615"/>
      <c r="AO16" s="615"/>
      <c r="AP16" s="615"/>
      <c r="AQ16" s="615"/>
      <c r="AR16" s="615"/>
      <c r="AS16" s="615"/>
      <c r="AT16" s="615"/>
      <c r="AU16" s="615"/>
      <c r="AV16" s="615"/>
      <c r="AW16" s="615"/>
      <c r="AX16" s="615"/>
      <c r="AY16" s="615"/>
      <c r="AZ16" s="615"/>
      <c r="BA16" s="615"/>
      <c r="BB16" s="615"/>
      <c r="BC16" s="615"/>
      <c r="BD16" s="615"/>
      <c r="BE16" s="615"/>
      <c r="BF16" s="615"/>
      <c r="BG16" s="615"/>
      <c r="BH16" s="615"/>
      <c r="BI16" s="615"/>
      <c r="BJ16" s="615"/>
      <c r="BK16" s="615"/>
      <c r="BL16" s="615"/>
      <c r="BM16" s="615"/>
      <c r="BN16" s="615"/>
      <c r="BO16" s="615"/>
      <c r="BP16" s="615"/>
      <c r="BQ16" s="615"/>
      <c r="BR16" s="615"/>
      <c r="BS16" s="615"/>
      <c r="BT16" s="615"/>
      <c r="BU16" s="615"/>
      <c r="BV16" s="615"/>
      <c r="BW16" s="615"/>
      <c r="BX16" s="615"/>
      <c r="BY16" s="615"/>
      <c r="BZ16" s="615"/>
      <c r="CA16" s="6672" t="str">
        <f t="shared" si="1"/>
        <v/>
      </c>
      <c r="CB16" s="6672" t="str">
        <f t="shared" si="2"/>
        <v/>
      </c>
      <c r="CC16" s="6672" t="str">
        <f t="shared" si="3"/>
        <v/>
      </c>
      <c r="CD16" s="6672" t="str">
        <f t="shared" si="4"/>
        <v/>
      </c>
      <c r="CE16" s="6672" t="str">
        <f t="shared" si="6"/>
        <v/>
      </c>
      <c r="CI16" s="5565">
        <f t="shared" si="7"/>
        <v>0</v>
      </c>
      <c r="CJ16" s="5565">
        <f t="shared" si="8"/>
        <v>0</v>
      </c>
      <c r="CK16" s="5565">
        <f t="shared" si="9"/>
        <v>0</v>
      </c>
      <c r="CL16" s="5565">
        <f t="shared" si="10"/>
        <v>0</v>
      </c>
      <c r="CM16" s="5565">
        <f t="shared" si="11"/>
        <v>0</v>
      </c>
      <c r="CN16" s="1067"/>
      <c r="CO16" s="1067"/>
      <c r="CS16" s="615"/>
      <c r="CT16" s="5660"/>
      <c r="CU16" s="6198"/>
      <c r="CV16" s="6198"/>
      <c r="CW16" s="6198"/>
      <c r="CX16" s="6198"/>
      <c r="CY16" s="6198"/>
      <c r="CZ16" s="6198"/>
    </row>
    <row r="17" spans="1:104" s="65" customFormat="1" ht="15" customHeight="1">
      <c r="A17" s="8845" t="s">
        <v>2665</v>
      </c>
      <c r="B17" s="8846"/>
      <c r="C17" s="6666"/>
      <c r="D17" s="6259"/>
      <c r="E17" s="6258"/>
      <c r="F17" s="6258"/>
      <c r="G17" s="6667"/>
      <c r="H17" s="6259"/>
      <c r="I17" s="6207"/>
      <c r="J17" s="6207"/>
      <c r="K17" s="6667"/>
      <c r="L17" s="6668"/>
      <c r="M17" s="6207"/>
      <c r="N17" s="6207"/>
      <c r="O17" s="6207"/>
      <c r="P17" s="6207"/>
      <c r="Q17" s="6207"/>
      <c r="R17" s="5869"/>
      <c r="S17" s="6667"/>
      <c r="T17" s="6669"/>
      <c r="U17" s="6367"/>
      <c r="V17" s="6258"/>
      <c r="W17" s="6261"/>
      <c r="X17" s="6669"/>
      <c r="Y17" s="6207"/>
      <c r="Z17" s="6670"/>
      <c r="AA17" s="6671"/>
      <c r="AB17" s="6147"/>
      <c r="AC17" s="6147"/>
      <c r="AD17" s="6261"/>
      <c r="AE17" s="6258"/>
      <c r="AF17" s="6667"/>
      <c r="AG17" s="923" t="str">
        <f t="shared" si="5"/>
        <v/>
      </c>
      <c r="AH17" s="615"/>
      <c r="AI17" s="615"/>
      <c r="AJ17" s="615"/>
      <c r="AK17" s="615"/>
      <c r="AL17" s="615"/>
      <c r="AM17" s="615"/>
      <c r="AN17" s="615"/>
      <c r="AO17" s="615"/>
      <c r="AP17" s="615"/>
      <c r="AQ17" s="615"/>
      <c r="AR17" s="615"/>
      <c r="AS17" s="615"/>
      <c r="AT17" s="615"/>
      <c r="AU17" s="615"/>
      <c r="AV17" s="615"/>
      <c r="AW17" s="615"/>
      <c r="AX17" s="615"/>
      <c r="AY17" s="615"/>
      <c r="AZ17" s="615"/>
      <c r="BA17" s="615"/>
      <c r="BB17" s="615"/>
      <c r="BC17" s="615"/>
      <c r="BD17" s="615"/>
      <c r="BE17" s="615"/>
      <c r="BF17" s="615"/>
      <c r="BG17" s="615"/>
      <c r="BH17" s="615"/>
      <c r="BI17" s="615"/>
      <c r="BJ17" s="615"/>
      <c r="BK17" s="615"/>
      <c r="BL17" s="615"/>
      <c r="BM17" s="615"/>
      <c r="BN17" s="615"/>
      <c r="BO17" s="615"/>
      <c r="BP17" s="615"/>
      <c r="BQ17" s="615"/>
      <c r="BR17" s="615"/>
      <c r="BS17" s="615"/>
      <c r="BT17" s="615"/>
      <c r="BU17" s="615"/>
      <c r="BV17" s="615"/>
      <c r="BW17" s="615"/>
      <c r="BX17" s="615"/>
      <c r="BY17" s="615"/>
      <c r="BZ17" s="615"/>
      <c r="CA17" s="6672" t="str">
        <f t="shared" si="1"/>
        <v/>
      </c>
      <c r="CB17" s="6672" t="str">
        <f t="shared" si="2"/>
        <v/>
      </c>
      <c r="CC17" s="6672" t="str">
        <f t="shared" si="3"/>
        <v/>
      </c>
      <c r="CD17" s="6672" t="str">
        <f t="shared" si="4"/>
        <v/>
      </c>
      <c r="CE17" s="6672" t="str">
        <f t="shared" si="6"/>
        <v/>
      </c>
      <c r="CI17" s="5565">
        <f t="shared" si="7"/>
        <v>0</v>
      </c>
      <c r="CJ17" s="5565">
        <f t="shared" si="8"/>
        <v>0</v>
      </c>
      <c r="CK17" s="5565">
        <f t="shared" si="9"/>
        <v>0</v>
      </c>
      <c r="CL17" s="5565">
        <f t="shared" si="10"/>
        <v>0</v>
      </c>
      <c r="CM17" s="5565">
        <f t="shared" si="11"/>
        <v>0</v>
      </c>
      <c r="CN17" s="1067"/>
      <c r="CO17" s="1067"/>
      <c r="CS17" s="615"/>
      <c r="CT17" s="5660"/>
      <c r="CU17" s="6198"/>
      <c r="CV17" s="6198"/>
      <c r="CW17" s="6198"/>
      <c r="CX17" s="6198"/>
      <c r="CY17" s="6198"/>
      <c r="CZ17" s="6198"/>
    </row>
    <row r="18" spans="1:104" s="65" customFormat="1" ht="15" customHeight="1">
      <c r="A18" s="8847" t="s">
        <v>2666</v>
      </c>
      <c r="B18" s="8848"/>
      <c r="C18" s="6691"/>
      <c r="D18" s="5846"/>
      <c r="E18" s="5888"/>
      <c r="F18" s="5888"/>
      <c r="G18" s="5847"/>
      <c r="H18" s="5846"/>
      <c r="I18" s="6692"/>
      <c r="J18" s="6692"/>
      <c r="K18" s="5847"/>
      <c r="L18" s="6154"/>
      <c r="M18" s="6692"/>
      <c r="N18" s="6692"/>
      <c r="O18" s="6692"/>
      <c r="P18" s="6692"/>
      <c r="Q18" s="6692"/>
      <c r="R18" s="5843"/>
      <c r="S18" s="5847"/>
      <c r="T18" s="6693"/>
      <c r="U18" s="5835"/>
      <c r="V18" s="5888"/>
      <c r="W18" s="6152"/>
      <c r="X18" s="6693"/>
      <c r="Y18" s="6692"/>
      <c r="Z18" s="6153"/>
      <c r="AA18" s="6694"/>
      <c r="AB18" s="6154"/>
      <c r="AC18" s="6154"/>
      <c r="AD18" s="6152"/>
      <c r="AE18" s="5888"/>
      <c r="AF18" s="5847"/>
      <c r="AG18" s="923" t="str">
        <f t="shared" si="5"/>
        <v/>
      </c>
      <c r="AH18" s="615"/>
      <c r="AI18" s="615"/>
      <c r="AJ18" s="615"/>
      <c r="AK18" s="615"/>
      <c r="AL18" s="615"/>
      <c r="AM18" s="615"/>
      <c r="AN18" s="615"/>
      <c r="AO18" s="615"/>
      <c r="AP18" s="615"/>
      <c r="AQ18" s="615"/>
      <c r="AR18" s="615"/>
      <c r="AS18" s="615"/>
      <c r="AT18" s="615"/>
      <c r="AU18" s="615"/>
      <c r="AV18" s="615"/>
      <c r="AW18" s="615"/>
      <c r="AX18" s="615"/>
      <c r="AY18" s="615"/>
      <c r="AZ18" s="615"/>
      <c r="BA18" s="615"/>
      <c r="BB18" s="615"/>
      <c r="BC18" s="615"/>
      <c r="BD18" s="615"/>
      <c r="BE18" s="615"/>
      <c r="BF18" s="615"/>
      <c r="BG18" s="615"/>
      <c r="BH18" s="615"/>
      <c r="BI18" s="615"/>
      <c r="BJ18" s="615"/>
      <c r="BK18" s="615"/>
      <c r="BL18" s="615"/>
      <c r="BM18" s="615"/>
      <c r="BN18" s="615"/>
      <c r="BO18" s="615"/>
      <c r="BP18" s="615"/>
      <c r="BQ18" s="615"/>
      <c r="BR18" s="615"/>
      <c r="BS18" s="615"/>
      <c r="BT18" s="615"/>
      <c r="BU18" s="615"/>
      <c r="BV18" s="615"/>
      <c r="BW18" s="615"/>
      <c r="BX18" s="615"/>
      <c r="BY18" s="615"/>
      <c r="BZ18" s="615"/>
      <c r="CA18" s="6672" t="str">
        <f t="shared" si="1"/>
        <v/>
      </c>
      <c r="CB18" s="6672" t="str">
        <f t="shared" si="2"/>
        <v/>
      </c>
      <c r="CC18" s="6672" t="str">
        <f t="shared" si="3"/>
        <v/>
      </c>
      <c r="CD18" s="6672" t="str">
        <f t="shared" si="4"/>
        <v/>
      </c>
      <c r="CE18" s="6672" t="str">
        <f t="shared" si="6"/>
        <v/>
      </c>
      <c r="CI18" s="5565">
        <f t="shared" si="7"/>
        <v>0</v>
      </c>
      <c r="CJ18" s="5565">
        <f t="shared" si="8"/>
        <v>0</v>
      </c>
      <c r="CK18" s="5565">
        <f t="shared" si="9"/>
        <v>0</v>
      </c>
      <c r="CL18" s="5565">
        <f t="shared" si="10"/>
        <v>0</v>
      </c>
      <c r="CM18" s="5565">
        <f t="shared" si="11"/>
        <v>0</v>
      </c>
      <c r="CN18" s="1067"/>
      <c r="CO18" s="1067"/>
      <c r="CS18" s="615"/>
      <c r="CT18" s="5660"/>
      <c r="CU18" s="6198"/>
      <c r="CV18" s="6198"/>
      <c r="CW18" s="6198"/>
      <c r="CX18" s="6198"/>
      <c r="CY18" s="6198"/>
      <c r="CZ18" s="6198"/>
    </row>
    <row r="19" spans="1:104" s="65" customFormat="1" ht="15" customHeight="1">
      <c r="A19" s="8786" t="s">
        <v>2667</v>
      </c>
      <c r="B19" s="8787"/>
      <c r="C19" s="6695"/>
      <c r="D19" s="6696"/>
      <c r="E19" s="6697"/>
      <c r="F19" s="6697"/>
      <c r="G19" s="6698"/>
      <c r="H19" s="6696"/>
      <c r="I19" s="6699"/>
      <c r="J19" s="6699"/>
      <c r="K19" s="6698"/>
      <c r="L19" s="6695"/>
      <c r="M19" s="6699"/>
      <c r="N19" s="6699"/>
      <c r="O19" s="6699"/>
      <c r="P19" s="6699"/>
      <c r="Q19" s="6699"/>
      <c r="R19" s="6700"/>
      <c r="S19" s="6698"/>
      <c r="T19" s="6701"/>
      <c r="U19" s="6702"/>
      <c r="V19" s="6697"/>
      <c r="W19" s="6703"/>
      <c r="X19" s="6701"/>
      <c r="Y19" s="6699"/>
      <c r="Z19" s="6704"/>
      <c r="AA19" s="6705"/>
      <c r="AB19" s="6541"/>
      <c r="AC19" s="6541"/>
      <c r="AD19" s="6703"/>
      <c r="AE19" s="6697"/>
      <c r="AF19" s="6698"/>
      <c r="AG19" s="923" t="str">
        <f t="shared" si="5"/>
        <v/>
      </c>
      <c r="AH19" s="615"/>
      <c r="AI19" s="615"/>
      <c r="AJ19" s="615"/>
      <c r="AK19" s="615"/>
      <c r="AL19" s="615"/>
      <c r="AM19" s="615"/>
      <c r="AN19" s="615"/>
      <c r="AO19" s="615"/>
      <c r="AP19" s="615"/>
      <c r="AQ19" s="615"/>
      <c r="AR19" s="615"/>
      <c r="AS19" s="615"/>
      <c r="AT19" s="615"/>
      <c r="AU19" s="615"/>
      <c r="AV19" s="615"/>
      <c r="AW19" s="615"/>
      <c r="AX19" s="615"/>
      <c r="AY19" s="615"/>
      <c r="AZ19" s="615"/>
      <c r="BA19" s="615"/>
      <c r="BB19" s="615"/>
      <c r="BC19" s="615"/>
      <c r="BD19" s="615"/>
      <c r="BE19" s="615"/>
      <c r="BF19" s="615"/>
      <c r="BG19" s="615"/>
      <c r="BH19" s="615"/>
      <c r="BI19" s="615"/>
      <c r="BJ19" s="615"/>
      <c r="BK19" s="615"/>
      <c r="BL19" s="615"/>
      <c r="BM19" s="615"/>
      <c r="BN19" s="615"/>
      <c r="BO19" s="615"/>
      <c r="BP19" s="615"/>
      <c r="BQ19" s="615"/>
      <c r="BR19" s="615"/>
      <c r="BS19" s="615"/>
      <c r="BT19" s="615"/>
      <c r="BU19" s="615"/>
      <c r="BV19" s="615"/>
      <c r="BW19" s="615"/>
      <c r="BX19" s="615"/>
      <c r="BY19" s="615"/>
      <c r="BZ19" s="615"/>
      <c r="CA19" s="6672" t="str">
        <f t="shared" si="1"/>
        <v/>
      </c>
      <c r="CB19" s="6672" t="str">
        <f t="shared" si="2"/>
        <v/>
      </c>
      <c r="CC19" s="6672" t="str">
        <f t="shared" si="3"/>
        <v/>
      </c>
      <c r="CD19" s="6672" t="str">
        <f t="shared" si="4"/>
        <v/>
      </c>
      <c r="CE19" s="6672" t="str">
        <f t="shared" si="6"/>
        <v/>
      </c>
      <c r="CI19" s="5565">
        <f t="shared" si="7"/>
        <v>0</v>
      </c>
      <c r="CJ19" s="5565">
        <f t="shared" si="8"/>
        <v>0</v>
      </c>
      <c r="CK19" s="5565">
        <f t="shared" si="9"/>
        <v>0</v>
      </c>
      <c r="CL19" s="5565">
        <f t="shared" si="10"/>
        <v>0</v>
      </c>
      <c r="CM19" s="5565">
        <f t="shared" si="11"/>
        <v>0</v>
      </c>
      <c r="CN19" s="1067"/>
      <c r="CO19" s="1067"/>
      <c r="CS19" s="615"/>
      <c r="CT19" s="5660"/>
      <c r="CU19" s="6198"/>
      <c r="CV19" s="6198"/>
      <c r="CW19" s="6198"/>
      <c r="CX19" s="6198"/>
      <c r="CY19" s="6198"/>
      <c r="CZ19" s="6198"/>
    </row>
    <row r="20" spans="1:104" s="65" customFormat="1" ht="15" customHeight="1">
      <c r="A20" s="8821" t="s">
        <v>2668</v>
      </c>
      <c r="B20" s="8822"/>
      <c r="C20" s="6666"/>
      <c r="D20" s="6259"/>
      <c r="E20" s="6207"/>
      <c r="F20" s="6207"/>
      <c r="G20" s="6367"/>
      <c r="H20" s="6706"/>
      <c r="I20" s="6707"/>
      <c r="J20" s="6707"/>
      <c r="K20" s="6708"/>
      <c r="L20" s="6709"/>
      <c r="M20" s="6707"/>
      <c r="N20" s="6707"/>
      <c r="O20" s="6707"/>
      <c r="P20" s="6707"/>
      <c r="Q20" s="6707"/>
      <c r="R20" s="6710"/>
      <c r="S20" s="6708"/>
      <c r="T20" s="6711"/>
      <c r="U20" s="6712"/>
      <c r="V20" s="6713"/>
      <c r="W20" s="6714"/>
      <c r="X20" s="6711"/>
      <c r="Y20" s="6707"/>
      <c r="Z20" s="6715"/>
      <c r="AA20" s="6716"/>
      <c r="AB20" s="6717"/>
      <c r="AC20" s="6717"/>
      <c r="AD20" s="6714"/>
      <c r="AE20" s="6713"/>
      <c r="AF20" s="6708"/>
      <c r="AG20" s="923" t="str">
        <f t="shared" si="5"/>
        <v/>
      </c>
      <c r="AH20" s="615"/>
      <c r="AI20" s="615"/>
      <c r="AJ20" s="615"/>
      <c r="AK20" s="615"/>
      <c r="AL20" s="615"/>
      <c r="AM20" s="615"/>
      <c r="AN20" s="615"/>
      <c r="AO20" s="615"/>
      <c r="AP20" s="615"/>
      <c r="AQ20" s="615"/>
      <c r="AR20" s="615"/>
      <c r="AS20" s="615"/>
      <c r="AT20" s="615"/>
      <c r="AU20" s="615"/>
      <c r="AV20" s="615"/>
      <c r="AW20" s="615"/>
      <c r="AX20" s="615"/>
      <c r="AY20" s="615"/>
      <c r="AZ20" s="615"/>
      <c r="BA20" s="615"/>
      <c r="BB20" s="615"/>
      <c r="BC20" s="615"/>
      <c r="BD20" s="615"/>
      <c r="BE20" s="615"/>
      <c r="BF20" s="615"/>
      <c r="BG20" s="615"/>
      <c r="BH20" s="615"/>
      <c r="BI20" s="615"/>
      <c r="BJ20" s="615"/>
      <c r="BK20" s="615"/>
      <c r="BL20" s="615"/>
      <c r="BM20" s="615"/>
      <c r="BN20" s="615"/>
      <c r="BO20" s="615"/>
      <c r="BP20" s="615"/>
      <c r="BQ20" s="615"/>
      <c r="BR20" s="615"/>
      <c r="BS20" s="615"/>
      <c r="BT20" s="615"/>
      <c r="BU20" s="615"/>
      <c r="BV20" s="615"/>
      <c r="BW20" s="615"/>
      <c r="BX20" s="615"/>
      <c r="BY20" s="615"/>
      <c r="BZ20" s="615"/>
      <c r="CA20" s="6672" t="str">
        <f t="shared" si="1"/>
        <v/>
      </c>
      <c r="CB20" s="6672" t="str">
        <f t="shared" si="2"/>
        <v/>
      </c>
      <c r="CC20" s="6672" t="str">
        <f t="shared" si="3"/>
        <v/>
      </c>
      <c r="CD20" s="6672" t="str">
        <f t="shared" si="4"/>
        <v/>
      </c>
      <c r="CE20" s="6672" t="str">
        <f t="shared" si="6"/>
        <v/>
      </c>
      <c r="CI20" s="5565">
        <f t="shared" si="7"/>
        <v>0</v>
      </c>
      <c r="CJ20" s="5565">
        <f t="shared" si="8"/>
        <v>0</v>
      </c>
      <c r="CK20" s="5565">
        <f t="shared" si="9"/>
        <v>0</v>
      </c>
      <c r="CL20" s="5565">
        <f t="shared" si="10"/>
        <v>0</v>
      </c>
      <c r="CM20" s="5565">
        <f t="shared" si="11"/>
        <v>0</v>
      </c>
      <c r="CN20" s="1067"/>
      <c r="CO20" s="1067"/>
      <c r="CS20" s="615"/>
      <c r="CT20" s="5660"/>
      <c r="CU20" s="6198"/>
      <c r="CV20" s="6198"/>
      <c r="CW20" s="6198"/>
      <c r="CX20" s="6198"/>
      <c r="CY20" s="6198"/>
      <c r="CZ20" s="6198"/>
    </row>
    <row r="21" spans="1:104" s="65" customFormat="1" ht="15" customHeight="1">
      <c r="A21" s="8818" t="s">
        <v>2669</v>
      </c>
      <c r="B21" s="8207"/>
      <c r="C21" s="6682"/>
      <c r="D21" s="6683"/>
      <c r="E21" s="6685"/>
      <c r="F21" s="6685"/>
      <c r="G21" s="6689"/>
      <c r="H21" s="6683"/>
      <c r="I21" s="6685"/>
      <c r="J21" s="6685"/>
      <c r="K21" s="5855"/>
      <c r="L21" s="6686"/>
      <c r="M21" s="6685"/>
      <c r="N21" s="6685"/>
      <c r="O21" s="6685"/>
      <c r="P21" s="6685"/>
      <c r="Q21" s="6685"/>
      <c r="R21" s="6687"/>
      <c r="S21" s="5855"/>
      <c r="T21" s="6688"/>
      <c r="U21" s="6689"/>
      <c r="V21" s="6684"/>
      <c r="W21" s="6690"/>
      <c r="X21" s="6688"/>
      <c r="Y21" s="6685"/>
      <c r="Z21" s="5943"/>
      <c r="AA21" s="5945"/>
      <c r="AB21" s="5942"/>
      <c r="AC21" s="5942"/>
      <c r="AD21" s="6690"/>
      <c r="AE21" s="6684"/>
      <c r="AF21" s="5855"/>
      <c r="AG21" s="923" t="str">
        <f t="shared" si="5"/>
        <v/>
      </c>
      <c r="AH21" s="615"/>
      <c r="AI21" s="615"/>
      <c r="AJ21" s="615"/>
      <c r="AK21" s="615"/>
      <c r="AL21" s="615"/>
      <c r="AM21" s="615"/>
      <c r="AN21" s="615"/>
      <c r="AO21" s="615"/>
      <c r="AP21" s="615"/>
      <c r="AQ21" s="615"/>
      <c r="AR21" s="615"/>
      <c r="AS21" s="615"/>
      <c r="AT21" s="615"/>
      <c r="AU21" s="615"/>
      <c r="AV21" s="615"/>
      <c r="AW21" s="615"/>
      <c r="AX21" s="615"/>
      <c r="AY21" s="615"/>
      <c r="AZ21" s="615"/>
      <c r="BA21" s="615"/>
      <c r="BB21" s="615"/>
      <c r="BC21" s="615"/>
      <c r="BD21" s="615"/>
      <c r="BE21" s="615"/>
      <c r="BF21" s="615"/>
      <c r="BG21" s="615"/>
      <c r="BH21" s="615"/>
      <c r="BI21" s="615"/>
      <c r="BJ21" s="615"/>
      <c r="BK21" s="615"/>
      <c r="BL21" s="615"/>
      <c r="BM21" s="615"/>
      <c r="BN21" s="615"/>
      <c r="BO21" s="615"/>
      <c r="BP21" s="615"/>
      <c r="BQ21" s="615"/>
      <c r="BR21" s="615"/>
      <c r="BS21" s="615"/>
      <c r="BT21" s="615"/>
      <c r="BU21" s="615"/>
      <c r="BV21" s="615"/>
      <c r="BW21" s="615"/>
      <c r="BX21" s="615"/>
      <c r="BY21" s="615"/>
      <c r="BZ21" s="615"/>
      <c r="CA21" s="6672" t="str">
        <f t="shared" si="1"/>
        <v/>
      </c>
      <c r="CB21" s="6672" t="str">
        <f t="shared" si="2"/>
        <v/>
      </c>
      <c r="CC21" s="6672" t="str">
        <f t="shared" si="3"/>
        <v/>
      </c>
      <c r="CD21" s="6672" t="str">
        <f t="shared" si="4"/>
        <v/>
      </c>
      <c r="CE21" s="6672" t="str">
        <f t="shared" si="6"/>
        <v/>
      </c>
      <c r="CI21" s="5565">
        <f t="shared" si="7"/>
        <v>0</v>
      </c>
      <c r="CJ21" s="5565">
        <f t="shared" si="8"/>
        <v>0</v>
      </c>
      <c r="CK21" s="5565">
        <f t="shared" si="9"/>
        <v>0</v>
      </c>
      <c r="CL21" s="5565">
        <f t="shared" si="10"/>
        <v>0</v>
      </c>
      <c r="CM21" s="5565">
        <f t="shared" si="11"/>
        <v>0</v>
      </c>
      <c r="CN21" s="1067"/>
      <c r="CO21" s="1067"/>
      <c r="CS21" s="615"/>
      <c r="CT21" s="5660"/>
      <c r="CU21" s="6198"/>
      <c r="CV21" s="6198"/>
      <c r="CW21" s="6198"/>
      <c r="CX21" s="6198"/>
      <c r="CY21" s="6198"/>
      <c r="CZ21" s="6198"/>
    </row>
    <row r="22" spans="1:104" s="65" customFormat="1" ht="15" customHeight="1">
      <c r="A22" s="7197" t="s">
        <v>2670</v>
      </c>
      <c r="B22" s="6718" t="s">
        <v>2671</v>
      </c>
      <c r="C22" s="6691"/>
      <c r="D22" s="6719"/>
      <c r="E22" s="6720"/>
      <c r="F22" s="6720"/>
      <c r="G22" s="6721"/>
      <c r="H22" s="6719"/>
      <c r="I22" s="6722"/>
      <c r="J22" s="6722"/>
      <c r="K22" s="6721"/>
      <c r="L22" s="6723"/>
      <c r="M22" s="6722"/>
      <c r="N22" s="6722"/>
      <c r="O22" s="6722"/>
      <c r="P22" s="6722"/>
      <c r="Q22" s="6722"/>
      <c r="R22" s="6724"/>
      <c r="S22" s="6721"/>
      <c r="T22" s="6725"/>
      <c r="U22" s="6091"/>
      <c r="V22" s="6720"/>
      <c r="W22" s="6726"/>
      <c r="X22" s="6727"/>
      <c r="Y22" s="6722"/>
      <c r="Z22" s="6728"/>
      <c r="AA22" s="6729"/>
      <c r="AB22" s="6723"/>
      <c r="AC22" s="6723"/>
      <c r="AD22" s="6726"/>
      <c r="AE22" s="6720"/>
      <c r="AF22" s="6721"/>
      <c r="AG22" s="923" t="str">
        <f t="shared" si="5"/>
        <v/>
      </c>
      <c r="AH22" s="615"/>
      <c r="AI22" s="615"/>
      <c r="AJ22" s="615"/>
      <c r="AK22" s="615"/>
      <c r="AL22" s="615"/>
      <c r="AM22" s="615"/>
      <c r="AN22" s="615"/>
      <c r="AO22" s="615"/>
      <c r="AP22" s="615"/>
      <c r="AQ22" s="615"/>
      <c r="AR22" s="615"/>
      <c r="AS22" s="615"/>
      <c r="AT22" s="615"/>
      <c r="AU22" s="615"/>
      <c r="AV22" s="615"/>
      <c r="AW22" s="615"/>
      <c r="AX22" s="615"/>
      <c r="AY22" s="615"/>
      <c r="AZ22" s="615"/>
      <c r="BA22" s="615"/>
      <c r="BB22" s="615"/>
      <c r="BC22" s="615"/>
      <c r="BD22" s="615"/>
      <c r="BE22" s="615"/>
      <c r="BF22" s="615"/>
      <c r="BG22" s="615"/>
      <c r="BH22" s="615"/>
      <c r="BI22" s="615"/>
      <c r="BJ22" s="615"/>
      <c r="BK22" s="615"/>
      <c r="BL22" s="615"/>
      <c r="BM22" s="615"/>
      <c r="BN22" s="615"/>
      <c r="BO22" s="615"/>
      <c r="BP22" s="615"/>
      <c r="BQ22" s="615"/>
      <c r="BR22" s="615"/>
      <c r="BS22" s="615"/>
      <c r="BT22" s="615"/>
      <c r="BU22" s="615"/>
      <c r="BV22" s="615"/>
      <c r="BW22" s="615"/>
      <c r="BX22" s="615"/>
      <c r="BY22" s="615"/>
      <c r="BZ22" s="615"/>
      <c r="CA22" s="6672" t="str">
        <f t="shared" si="1"/>
        <v/>
      </c>
      <c r="CB22" s="6672" t="str">
        <f t="shared" si="2"/>
        <v/>
      </c>
      <c r="CC22" s="6672" t="str">
        <f t="shared" si="3"/>
        <v/>
      </c>
      <c r="CD22" s="6672" t="str">
        <f t="shared" si="4"/>
        <v/>
      </c>
      <c r="CE22" s="6672" t="str">
        <f t="shared" si="6"/>
        <v/>
      </c>
      <c r="CI22" s="5565">
        <f t="shared" si="7"/>
        <v>0</v>
      </c>
      <c r="CJ22" s="5565">
        <f t="shared" si="8"/>
        <v>0</v>
      </c>
      <c r="CK22" s="5565">
        <f t="shared" si="9"/>
        <v>0</v>
      </c>
      <c r="CL22" s="5565">
        <f t="shared" si="10"/>
        <v>0</v>
      </c>
      <c r="CM22" s="5565">
        <f t="shared" si="11"/>
        <v>0</v>
      </c>
      <c r="CN22" s="1067"/>
      <c r="CO22" s="1067"/>
      <c r="CS22" s="615"/>
      <c r="CT22" s="5660"/>
      <c r="CU22" s="6198"/>
      <c r="CV22" s="6198"/>
      <c r="CW22" s="6198"/>
      <c r="CX22" s="6198"/>
      <c r="CY22" s="6198"/>
      <c r="CZ22" s="6198"/>
    </row>
    <row r="23" spans="1:104" s="65" customFormat="1" ht="15" customHeight="1">
      <c r="A23" s="8240"/>
      <c r="B23" s="6730" t="s">
        <v>2672</v>
      </c>
      <c r="C23" s="6682"/>
      <c r="D23" s="6682"/>
      <c r="E23" s="6685"/>
      <c r="F23" s="6685"/>
      <c r="G23" s="5855"/>
      <c r="H23" s="6683"/>
      <c r="I23" s="6685"/>
      <c r="J23" s="6685"/>
      <c r="K23" s="5855"/>
      <c r="L23" s="6686"/>
      <c r="M23" s="6685"/>
      <c r="N23" s="6685"/>
      <c r="O23" s="6685"/>
      <c r="P23" s="6685"/>
      <c r="Q23" s="6685"/>
      <c r="R23" s="6687"/>
      <c r="S23" s="5855"/>
      <c r="T23" s="6688"/>
      <c r="U23" s="6689"/>
      <c r="V23" s="6684"/>
      <c r="W23" s="6690"/>
      <c r="X23" s="6688"/>
      <c r="Y23" s="6685"/>
      <c r="Z23" s="5943"/>
      <c r="AA23" s="5945"/>
      <c r="AB23" s="5942"/>
      <c r="AC23" s="5942"/>
      <c r="AD23" s="6690"/>
      <c r="AE23" s="6684"/>
      <c r="AF23" s="5855"/>
      <c r="AG23" s="923" t="str">
        <f t="shared" si="5"/>
        <v/>
      </c>
      <c r="AH23" s="615"/>
      <c r="AI23" s="615"/>
      <c r="AJ23" s="615"/>
      <c r="AK23" s="615"/>
      <c r="AL23" s="615"/>
      <c r="AM23" s="615"/>
      <c r="AN23" s="615"/>
      <c r="AO23" s="615"/>
      <c r="AP23" s="615"/>
      <c r="AQ23" s="615"/>
      <c r="AR23" s="615"/>
      <c r="AS23" s="615"/>
      <c r="AT23" s="615"/>
      <c r="AU23" s="615"/>
      <c r="AV23" s="615"/>
      <c r="AW23" s="615"/>
      <c r="AX23" s="615"/>
      <c r="AY23" s="615"/>
      <c r="AZ23" s="615"/>
      <c r="BA23" s="615"/>
      <c r="BB23" s="615"/>
      <c r="BC23" s="615"/>
      <c r="BD23" s="615"/>
      <c r="BE23" s="615"/>
      <c r="BF23" s="615"/>
      <c r="BG23" s="615"/>
      <c r="BH23" s="615"/>
      <c r="BI23" s="615"/>
      <c r="BJ23" s="615"/>
      <c r="BK23" s="615"/>
      <c r="BL23" s="615"/>
      <c r="BM23" s="615"/>
      <c r="BN23" s="615"/>
      <c r="BO23" s="615"/>
      <c r="BP23" s="615"/>
      <c r="BQ23" s="615"/>
      <c r="BR23" s="615"/>
      <c r="BS23" s="615"/>
      <c r="BT23" s="615"/>
      <c r="BU23" s="615"/>
      <c r="BV23" s="615"/>
      <c r="BW23" s="615"/>
      <c r="BX23" s="615"/>
      <c r="BY23" s="615"/>
      <c r="BZ23" s="615"/>
      <c r="CA23" s="6672" t="str">
        <f t="shared" si="1"/>
        <v/>
      </c>
      <c r="CB23" s="6672" t="str">
        <f t="shared" si="2"/>
        <v/>
      </c>
      <c r="CC23" s="6672" t="str">
        <f t="shared" si="3"/>
        <v/>
      </c>
      <c r="CD23" s="6672" t="str">
        <f t="shared" si="4"/>
        <v/>
      </c>
      <c r="CE23" s="6672" t="str">
        <f t="shared" si="6"/>
        <v/>
      </c>
      <c r="CI23" s="5565">
        <f t="shared" si="7"/>
        <v>0</v>
      </c>
      <c r="CJ23" s="5565">
        <f t="shared" si="8"/>
        <v>0</v>
      </c>
      <c r="CK23" s="5565">
        <f t="shared" si="9"/>
        <v>0</v>
      </c>
      <c r="CL23" s="5565">
        <f t="shared" si="10"/>
        <v>0</v>
      </c>
      <c r="CM23" s="5565">
        <f t="shared" si="11"/>
        <v>0</v>
      </c>
      <c r="CN23" s="1067"/>
      <c r="CO23" s="1067"/>
      <c r="CS23" s="615"/>
      <c r="CT23" s="5660"/>
      <c r="CU23" s="6198"/>
      <c r="CV23" s="6198"/>
      <c r="CW23" s="6198"/>
      <c r="CX23" s="6198"/>
      <c r="CY23" s="6198"/>
      <c r="CZ23" s="6198"/>
    </row>
    <row r="24" spans="1:104" s="6198" customFormat="1" ht="18" customHeight="1">
      <c r="A24" s="5545" t="s">
        <v>2673</v>
      </c>
      <c r="B24" s="5545"/>
      <c r="C24" s="6731"/>
      <c r="D24" s="6732"/>
      <c r="E24" s="6732"/>
      <c r="F24" s="6733"/>
    </row>
    <row r="25" spans="1:104" s="65" customFormat="1" ht="21">
      <c r="A25" s="8830" t="s">
        <v>2674</v>
      </c>
      <c r="B25" s="8831"/>
      <c r="C25" s="6734" t="s">
        <v>77</v>
      </c>
      <c r="D25" s="6735" t="s">
        <v>2675</v>
      </c>
      <c r="E25" s="6736" t="s">
        <v>2676</v>
      </c>
      <c r="F25" s="6639" t="s">
        <v>2677</v>
      </c>
      <c r="CA25" s="6198"/>
      <c r="CB25" s="6198"/>
      <c r="CC25" s="6198"/>
      <c r="CD25" s="6198"/>
      <c r="CE25" s="6198"/>
      <c r="CF25" s="6198"/>
      <c r="CG25" s="6198"/>
      <c r="CH25" s="6198"/>
      <c r="CI25" s="6198"/>
      <c r="CJ25" s="6198"/>
      <c r="CK25" s="6198"/>
      <c r="CL25" s="6198"/>
      <c r="CM25" s="6198"/>
      <c r="CN25" s="6198"/>
      <c r="CO25" s="6198"/>
      <c r="CP25" s="6198"/>
      <c r="CQ25" s="6198"/>
      <c r="CR25" s="6198"/>
      <c r="CS25" s="6198"/>
      <c r="CT25" s="6198"/>
      <c r="CU25" s="6198"/>
      <c r="CV25" s="6198"/>
    </row>
    <row r="26" spans="1:104" s="65" customFormat="1" ht="15" customHeight="1">
      <c r="A26" s="8819" t="s">
        <v>2678</v>
      </c>
      <c r="B26" s="8820"/>
      <c r="C26" s="6737">
        <f t="shared" ref="C26:C38" si="12">SUM(D26:F26)</f>
        <v>0</v>
      </c>
      <c r="D26" s="6738"/>
      <c r="E26" s="6739"/>
      <c r="F26" s="6740"/>
      <c r="CA26" s="6198"/>
      <c r="CB26" s="6198"/>
      <c r="CC26" s="6198"/>
      <c r="CD26" s="6198"/>
      <c r="CE26" s="6198"/>
      <c r="CF26" s="6198"/>
      <c r="CG26" s="6198"/>
      <c r="CH26" s="6198"/>
      <c r="CI26" s="6198"/>
      <c r="CJ26" s="6198"/>
      <c r="CK26" s="6198"/>
      <c r="CL26" s="6198"/>
      <c r="CM26" s="6198"/>
      <c r="CN26" s="6198"/>
      <c r="CO26" s="6198"/>
      <c r="CP26" s="6198"/>
      <c r="CQ26" s="6198"/>
      <c r="CR26" s="6198"/>
      <c r="CS26" s="6198"/>
      <c r="CT26" s="6198"/>
      <c r="CU26" s="6198"/>
      <c r="CV26" s="6198"/>
    </row>
    <row r="27" spans="1:104" s="65" customFormat="1" ht="15" customHeight="1">
      <c r="A27" s="8849" t="s">
        <v>2679</v>
      </c>
      <c r="B27" s="6741" t="s">
        <v>2680</v>
      </c>
      <c r="C27" s="6742">
        <f t="shared" si="12"/>
        <v>0</v>
      </c>
      <c r="D27" s="6743"/>
      <c r="E27" s="6744"/>
      <c r="F27" s="6745"/>
      <c r="CA27" s="6198"/>
      <c r="CB27" s="6198"/>
      <c r="CC27" s="6198"/>
      <c r="CD27" s="6198"/>
      <c r="CE27" s="6198"/>
      <c r="CF27" s="6198"/>
      <c r="CG27" s="6198"/>
      <c r="CH27" s="6198"/>
      <c r="CI27" s="6198"/>
      <c r="CJ27" s="6198"/>
      <c r="CK27" s="6198"/>
      <c r="CL27" s="6198"/>
      <c r="CM27" s="6198"/>
      <c r="CN27" s="6198"/>
      <c r="CO27" s="6198"/>
      <c r="CP27" s="6198"/>
      <c r="CQ27" s="6198"/>
      <c r="CR27" s="6198"/>
      <c r="CS27" s="6198"/>
      <c r="CT27" s="6198"/>
      <c r="CU27" s="6198"/>
      <c r="CV27" s="6198"/>
    </row>
    <row r="28" spans="1:104" s="65" customFormat="1" ht="15" customHeight="1">
      <c r="A28" s="8850"/>
      <c r="B28" s="6746" t="s">
        <v>2681</v>
      </c>
      <c r="C28" s="6747">
        <f t="shared" si="12"/>
        <v>0</v>
      </c>
      <c r="D28" s="6748"/>
      <c r="E28" s="6749"/>
      <c r="F28" s="6750"/>
      <c r="CA28" s="6198"/>
      <c r="CB28" s="6198"/>
      <c r="CC28" s="6198"/>
      <c r="CD28" s="6198"/>
      <c r="CE28" s="6198"/>
      <c r="CF28" s="6198"/>
      <c r="CG28" s="6198"/>
      <c r="CH28" s="6198"/>
      <c r="CI28" s="6198"/>
      <c r="CJ28" s="6198"/>
      <c r="CK28" s="6198"/>
      <c r="CL28" s="6198"/>
      <c r="CM28" s="6198"/>
      <c r="CN28" s="6198"/>
      <c r="CO28" s="6198"/>
      <c r="CP28" s="6198"/>
      <c r="CQ28" s="6198"/>
      <c r="CR28" s="6198"/>
      <c r="CS28" s="6198"/>
      <c r="CT28" s="6198"/>
      <c r="CU28" s="6198"/>
      <c r="CV28" s="6198"/>
    </row>
    <row r="29" spans="1:104" s="65" customFormat="1" ht="15" customHeight="1">
      <c r="A29" s="8821" t="s">
        <v>2682</v>
      </c>
      <c r="B29" s="8822"/>
      <c r="C29" s="6742">
        <f t="shared" si="12"/>
        <v>0</v>
      </c>
      <c r="D29" s="6743"/>
      <c r="E29" s="6744"/>
      <c r="F29" s="6745"/>
      <c r="CA29" s="6198"/>
      <c r="CB29" s="6198"/>
      <c r="CC29" s="6198"/>
      <c r="CD29" s="6198"/>
      <c r="CE29" s="6198"/>
      <c r="CF29" s="6198"/>
      <c r="CG29" s="6198"/>
      <c r="CH29" s="6198"/>
      <c r="CI29" s="6198"/>
      <c r="CJ29" s="6198"/>
      <c r="CK29" s="6198"/>
      <c r="CL29" s="6198"/>
      <c r="CM29" s="6198"/>
      <c r="CN29" s="6198"/>
      <c r="CO29" s="6198"/>
      <c r="CP29" s="6198"/>
      <c r="CQ29" s="6198"/>
      <c r="CR29" s="6198"/>
      <c r="CS29" s="6198"/>
      <c r="CT29" s="6198"/>
      <c r="CU29" s="6198"/>
      <c r="CV29" s="6198"/>
    </row>
    <row r="30" spans="1:104" s="65" customFormat="1" ht="15" customHeight="1">
      <c r="A30" s="8823" t="s">
        <v>2683</v>
      </c>
      <c r="B30" s="8824"/>
      <c r="C30" s="6751">
        <f t="shared" si="12"/>
        <v>0</v>
      </c>
      <c r="D30" s="6752"/>
      <c r="E30" s="6753"/>
      <c r="F30" s="6754"/>
      <c r="CA30" s="6198"/>
      <c r="CB30" s="6198"/>
      <c r="CC30" s="6198"/>
      <c r="CD30" s="6198"/>
      <c r="CE30" s="6198"/>
      <c r="CF30" s="6198"/>
      <c r="CG30" s="6198"/>
      <c r="CH30" s="6198"/>
      <c r="CI30" s="6198"/>
      <c r="CJ30" s="6198"/>
      <c r="CK30" s="6198"/>
      <c r="CL30" s="6198"/>
      <c r="CM30" s="6198"/>
      <c r="CN30" s="6198"/>
      <c r="CO30" s="6198"/>
      <c r="CP30" s="6198"/>
      <c r="CQ30" s="6198"/>
      <c r="CR30" s="6198"/>
      <c r="CS30" s="6198"/>
      <c r="CT30" s="6198"/>
      <c r="CU30" s="6198"/>
      <c r="CV30" s="6198"/>
    </row>
    <row r="31" spans="1:104" s="65" customFormat="1" ht="15" customHeight="1">
      <c r="A31" s="8818" t="s">
        <v>2684</v>
      </c>
      <c r="B31" s="8207"/>
      <c r="C31" s="6747">
        <f t="shared" si="12"/>
        <v>0</v>
      </c>
      <c r="D31" s="6748"/>
      <c r="E31" s="6749"/>
      <c r="F31" s="6750"/>
      <c r="CA31" s="6198"/>
      <c r="CB31" s="6198"/>
      <c r="CC31" s="6198"/>
      <c r="CD31" s="6198"/>
      <c r="CE31" s="6198"/>
      <c r="CF31" s="6198"/>
      <c r="CG31" s="6198"/>
      <c r="CH31" s="6198"/>
      <c r="CI31" s="6198"/>
      <c r="CJ31" s="6198"/>
      <c r="CK31" s="6198"/>
      <c r="CL31" s="6198"/>
      <c r="CM31" s="6198"/>
      <c r="CN31" s="6198"/>
      <c r="CO31" s="6198"/>
      <c r="CP31" s="6198"/>
      <c r="CQ31" s="6198"/>
      <c r="CR31" s="6198"/>
      <c r="CS31" s="6198"/>
      <c r="CT31" s="6198"/>
      <c r="CU31" s="6198"/>
      <c r="CV31" s="6198"/>
    </row>
    <row r="32" spans="1:104" s="65" customFormat="1" ht="15" customHeight="1">
      <c r="A32" s="8853" t="s">
        <v>2685</v>
      </c>
      <c r="B32" s="6755" t="s">
        <v>2686</v>
      </c>
      <c r="C32" s="6742">
        <f t="shared" ref="C32:C33" si="13">SUM(D32:F32)</f>
        <v>0</v>
      </c>
      <c r="D32" s="6743"/>
      <c r="E32" s="6744"/>
      <c r="F32" s="6745"/>
      <c r="CA32" s="6198"/>
      <c r="CB32" s="6198"/>
      <c r="CC32" s="6198"/>
      <c r="CD32" s="6198"/>
      <c r="CE32" s="6198"/>
      <c r="CF32" s="6198"/>
      <c r="CG32" s="6198"/>
      <c r="CH32" s="6198"/>
      <c r="CI32" s="6198"/>
      <c r="CJ32" s="6198"/>
      <c r="CK32" s="6198"/>
      <c r="CL32" s="6198"/>
      <c r="CM32" s="6198"/>
      <c r="CN32" s="6198"/>
      <c r="CO32" s="6198"/>
      <c r="CP32" s="6198"/>
      <c r="CQ32" s="6198"/>
      <c r="CR32" s="6198"/>
      <c r="CS32" s="6198"/>
      <c r="CT32" s="6198"/>
      <c r="CU32" s="6198"/>
      <c r="CV32" s="6198"/>
    </row>
    <row r="33" spans="1:100" s="65" customFormat="1" ht="15" customHeight="1">
      <c r="A33" s="8240"/>
      <c r="B33" s="6501" t="s">
        <v>2687</v>
      </c>
      <c r="C33" s="6747">
        <f t="shared" si="13"/>
        <v>0</v>
      </c>
      <c r="D33" s="6748"/>
      <c r="E33" s="6749"/>
      <c r="F33" s="6750"/>
      <c r="CA33" s="6198"/>
      <c r="CB33" s="6198"/>
      <c r="CC33" s="6198"/>
      <c r="CD33" s="6198"/>
      <c r="CE33" s="6198"/>
      <c r="CF33" s="6198"/>
      <c r="CG33" s="6198"/>
      <c r="CH33" s="6198"/>
      <c r="CI33" s="6198"/>
      <c r="CJ33" s="6198"/>
      <c r="CK33" s="6198"/>
      <c r="CL33" s="6198"/>
      <c r="CM33" s="6198"/>
      <c r="CN33" s="6198"/>
      <c r="CO33" s="6198"/>
      <c r="CP33" s="6198"/>
      <c r="CQ33" s="6198"/>
      <c r="CR33" s="6198"/>
      <c r="CS33" s="6198"/>
      <c r="CT33" s="6198"/>
      <c r="CU33" s="6198"/>
      <c r="CV33" s="6198"/>
    </row>
    <row r="34" spans="1:100" s="65" customFormat="1" ht="15" customHeight="1">
      <c r="A34" s="8853" t="s">
        <v>2688</v>
      </c>
      <c r="B34" s="6755" t="s">
        <v>2689</v>
      </c>
      <c r="C34" s="6742">
        <f t="shared" si="12"/>
        <v>0</v>
      </c>
      <c r="D34" s="6743"/>
      <c r="E34" s="6744"/>
      <c r="F34" s="6745"/>
      <c r="CA34" s="6198"/>
      <c r="CB34" s="6198"/>
      <c r="CC34" s="6198"/>
      <c r="CD34" s="6198"/>
      <c r="CE34" s="6198"/>
      <c r="CF34" s="6198"/>
      <c r="CG34" s="6198"/>
      <c r="CH34" s="6198"/>
      <c r="CI34" s="6198"/>
      <c r="CJ34" s="6198"/>
      <c r="CK34" s="6198"/>
      <c r="CL34" s="6198"/>
      <c r="CM34" s="6198"/>
      <c r="CN34" s="6198"/>
      <c r="CO34" s="6198"/>
      <c r="CP34" s="6198"/>
      <c r="CQ34" s="6198"/>
      <c r="CR34" s="6198"/>
      <c r="CS34" s="6198"/>
      <c r="CT34" s="6198"/>
      <c r="CU34" s="6198"/>
      <c r="CV34" s="6198"/>
    </row>
    <row r="35" spans="1:100" s="65" customFormat="1" ht="15" customHeight="1">
      <c r="A35" s="8240"/>
      <c r="B35" s="6501" t="s">
        <v>2690</v>
      </c>
      <c r="C35" s="6747">
        <f t="shared" si="12"/>
        <v>0</v>
      </c>
      <c r="D35" s="6748"/>
      <c r="E35" s="6749"/>
      <c r="F35" s="6750"/>
      <c r="CA35" s="6198"/>
      <c r="CB35" s="6198"/>
      <c r="CC35" s="6198"/>
      <c r="CD35" s="6198"/>
      <c r="CE35" s="6198"/>
      <c r="CF35" s="6198"/>
      <c r="CG35" s="6198"/>
      <c r="CH35" s="6198"/>
      <c r="CI35" s="6198"/>
      <c r="CJ35" s="6198"/>
      <c r="CK35" s="6198"/>
      <c r="CL35" s="6198"/>
      <c r="CM35" s="6198"/>
      <c r="CN35" s="6198"/>
      <c r="CO35" s="6198"/>
      <c r="CP35" s="6198"/>
      <c r="CQ35" s="6198"/>
      <c r="CR35" s="6198"/>
      <c r="CS35" s="6198"/>
      <c r="CT35" s="6198"/>
      <c r="CU35" s="6198"/>
      <c r="CV35" s="6198"/>
    </row>
    <row r="36" spans="1:100" s="65" customFormat="1" ht="15" customHeight="1">
      <c r="A36" s="8854" t="s">
        <v>2691</v>
      </c>
      <c r="B36" s="8855"/>
      <c r="C36" s="6756">
        <f t="shared" si="12"/>
        <v>0</v>
      </c>
      <c r="D36" s="6738"/>
      <c r="E36" s="6739"/>
      <c r="F36" s="6740"/>
      <c r="CA36" s="6198"/>
      <c r="CB36" s="6198"/>
      <c r="CC36" s="6198"/>
      <c r="CD36" s="6198"/>
      <c r="CE36" s="6198"/>
      <c r="CF36" s="6198"/>
      <c r="CG36" s="6198"/>
      <c r="CH36" s="6198"/>
      <c r="CI36" s="6198"/>
      <c r="CJ36" s="6198"/>
      <c r="CK36" s="6198"/>
      <c r="CL36" s="6198"/>
      <c r="CM36" s="6198"/>
      <c r="CN36" s="6198"/>
      <c r="CO36" s="6198"/>
      <c r="CP36" s="6198"/>
      <c r="CQ36" s="6198"/>
      <c r="CR36" s="6198"/>
      <c r="CS36" s="6198"/>
      <c r="CT36" s="6198"/>
      <c r="CU36" s="6198"/>
      <c r="CV36" s="6198"/>
    </row>
    <row r="37" spans="1:100" s="65" customFormat="1" ht="15" customHeight="1">
      <c r="A37" s="8853" t="s">
        <v>2692</v>
      </c>
      <c r="B37" s="6757" t="s">
        <v>2693</v>
      </c>
      <c r="C37" s="1635">
        <f t="shared" si="12"/>
        <v>0</v>
      </c>
      <c r="D37" s="6743"/>
      <c r="E37" s="6744"/>
      <c r="F37" s="6745"/>
      <c r="CA37" s="6198"/>
      <c r="CB37" s="6198"/>
      <c r="CC37" s="6198"/>
      <c r="CD37" s="6198"/>
      <c r="CE37" s="6198"/>
      <c r="CF37" s="6198"/>
      <c r="CG37" s="6198"/>
      <c r="CH37" s="6198"/>
      <c r="CI37" s="6198"/>
      <c r="CJ37" s="6198"/>
      <c r="CK37" s="6198"/>
      <c r="CL37" s="6198"/>
      <c r="CM37" s="6198"/>
      <c r="CN37" s="6198"/>
      <c r="CO37" s="6198"/>
      <c r="CP37" s="6198"/>
      <c r="CQ37" s="6198"/>
      <c r="CR37" s="6198"/>
      <c r="CS37" s="6198"/>
      <c r="CT37" s="6198"/>
      <c r="CU37" s="6198"/>
      <c r="CV37" s="6198"/>
    </row>
    <row r="38" spans="1:100" s="65" customFormat="1" ht="15" customHeight="1">
      <c r="A38" s="8240"/>
      <c r="B38" s="6746" t="s">
        <v>2694</v>
      </c>
      <c r="C38" s="6747">
        <f t="shared" si="12"/>
        <v>0</v>
      </c>
      <c r="D38" s="6748"/>
      <c r="E38" s="6749"/>
      <c r="F38" s="6750"/>
      <c r="CA38" s="6198"/>
      <c r="CB38" s="6198"/>
      <c r="CC38" s="6198"/>
      <c r="CD38" s="6198"/>
      <c r="CE38" s="6198"/>
      <c r="CF38" s="6198"/>
      <c r="CG38" s="6198"/>
      <c r="CH38" s="6198"/>
      <c r="CI38" s="6198"/>
      <c r="CJ38" s="6198"/>
      <c r="CK38" s="6198"/>
      <c r="CL38" s="6198"/>
      <c r="CM38" s="6198"/>
      <c r="CN38" s="6198"/>
      <c r="CO38" s="6198"/>
      <c r="CP38" s="6198"/>
      <c r="CQ38" s="6198"/>
      <c r="CR38" s="6198"/>
      <c r="CS38" s="6198"/>
      <c r="CT38" s="6198"/>
      <c r="CU38" s="6198"/>
      <c r="CV38" s="6198"/>
    </row>
    <row r="39" spans="1:100" s="6758" customFormat="1" ht="15" customHeight="1">
      <c r="A39" s="6235" t="s">
        <v>2695</v>
      </c>
      <c r="CA39" s="6198"/>
      <c r="CB39" s="6198"/>
      <c r="CC39" s="6198"/>
      <c r="CD39" s="6198"/>
      <c r="CE39" s="6198"/>
      <c r="CF39" s="6198"/>
      <c r="CG39" s="6198"/>
      <c r="CH39" s="6198"/>
      <c r="CI39" s="6198"/>
      <c r="CJ39" s="6198"/>
      <c r="CK39" s="6198"/>
      <c r="CL39" s="6198"/>
      <c r="CM39" s="6198"/>
      <c r="CN39" s="6198"/>
      <c r="CO39" s="6198"/>
      <c r="CP39" s="6198"/>
      <c r="CQ39" s="6198"/>
      <c r="CR39" s="6198"/>
      <c r="CS39" s="6198"/>
      <c r="CT39" s="6198"/>
      <c r="CU39" s="6198"/>
      <c r="CV39" s="6198"/>
    </row>
    <row r="40" spans="1:100" s="6198" customFormat="1" ht="18" customHeight="1">
      <c r="A40" s="6220" t="s">
        <v>2696</v>
      </c>
      <c r="B40" s="6759"/>
      <c r="C40" s="6760"/>
      <c r="D40" s="6761"/>
    </row>
    <row r="41" spans="1:100">
      <c r="A41" s="8856" t="s">
        <v>2697</v>
      </c>
      <c r="B41" s="8857"/>
      <c r="C41" s="6762" t="s">
        <v>2698</v>
      </c>
      <c r="D41" s="6645" t="s">
        <v>560</v>
      </c>
    </row>
    <row r="42" spans="1:100" ht="15" customHeight="1">
      <c r="A42" s="8851" t="s">
        <v>2699</v>
      </c>
      <c r="B42" s="8852"/>
      <c r="C42" s="6696"/>
      <c r="D42" s="6698"/>
    </row>
    <row r="43" spans="1:100" ht="21.95" customHeight="1">
      <c r="A43" s="8772" t="s">
        <v>2700</v>
      </c>
      <c r="B43" s="6763" t="s">
        <v>2701</v>
      </c>
      <c r="C43" s="5889"/>
      <c r="D43" s="6764"/>
    </row>
    <row r="44" spans="1:100" ht="15" customHeight="1">
      <c r="A44" s="8773"/>
      <c r="B44" s="6766" t="s">
        <v>2702</v>
      </c>
      <c r="C44" s="6683"/>
      <c r="D44" s="6348"/>
    </row>
    <row r="45" spans="1:100" ht="24.95" customHeight="1">
      <c r="A45" s="8851" t="s">
        <v>2703</v>
      </c>
      <c r="B45" s="8852"/>
      <c r="C45" s="6696"/>
      <c r="D45" s="6698"/>
    </row>
    <row r="46" spans="1:100" ht="21.95" customHeight="1">
      <c r="A46" s="8858" t="s">
        <v>2704</v>
      </c>
      <c r="B46" s="6763" t="s">
        <v>2701</v>
      </c>
      <c r="C46" s="6767"/>
      <c r="D46" s="6667"/>
    </row>
    <row r="47" spans="1:100" ht="15" customHeight="1">
      <c r="A47" s="8859"/>
      <c r="B47" s="6766" t="s">
        <v>2702</v>
      </c>
      <c r="C47" s="6338"/>
      <c r="D47" s="6768"/>
    </row>
    <row r="48" spans="1:100" ht="15" customHeight="1">
      <c r="A48" s="8772" t="s">
        <v>2705</v>
      </c>
      <c r="B48" s="6769" t="s">
        <v>2706</v>
      </c>
      <c r="C48" s="5831"/>
      <c r="D48" s="6764"/>
    </row>
    <row r="49" spans="1:102" ht="21">
      <c r="A49" s="8773"/>
      <c r="B49" s="6765" t="s">
        <v>2707</v>
      </c>
      <c r="C49" s="6683"/>
      <c r="D49" s="5855"/>
    </row>
    <row r="50" spans="1:102" ht="24.95" customHeight="1">
      <c r="A50" s="8851" t="s">
        <v>2708</v>
      </c>
      <c r="B50" s="8852"/>
      <c r="C50" s="6696"/>
      <c r="D50" s="6698"/>
    </row>
    <row r="51" spans="1:102" ht="15" customHeight="1">
      <c r="A51" s="8851" t="s">
        <v>2709</v>
      </c>
      <c r="B51" s="8852"/>
      <c r="C51" s="6696"/>
      <c r="D51" s="6698"/>
    </row>
    <row r="52" spans="1:102" ht="24.95" customHeight="1">
      <c r="A52" s="8851" t="s">
        <v>2710</v>
      </c>
      <c r="B52" s="8852"/>
      <c r="C52" s="6696"/>
      <c r="D52" s="6698"/>
    </row>
    <row r="53" spans="1:102" ht="24.95" customHeight="1">
      <c r="A53" s="8851" t="s">
        <v>2711</v>
      </c>
      <c r="B53" s="8852"/>
      <c r="C53" s="6696"/>
      <c r="D53" s="6698"/>
    </row>
    <row r="54" spans="1:102" ht="24.75" customHeight="1">
      <c r="A54" s="8851" t="s">
        <v>2712</v>
      </c>
      <c r="B54" s="8852"/>
      <c r="C54" s="6696"/>
      <c r="D54" s="6698"/>
    </row>
    <row r="55" spans="1:102" ht="15" customHeight="1">
      <c r="A55" s="8772" t="s">
        <v>2713</v>
      </c>
      <c r="B55" s="6769" t="s">
        <v>2714</v>
      </c>
      <c r="C55" s="5831"/>
      <c r="D55" s="6770"/>
    </row>
    <row r="56" spans="1:102" ht="15" customHeight="1">
      <c r="A56" s="8773"/>
      <c r="B56" s="6765" t="s">
        <v>2715</v>
      </c>
      <c r="C56" s="6683"/>
      <c r="D56" s="6348"/>
    </row>
    <row r="57" spans="1:102" ht="15" customHeight="1">
      <c r="A57" s="8860" t="s">
        <v>2716</v>
      </c>
      <c r="B57" s="8860"/>
      <c r="C57" s="6338"/>
      <c r="D57" s="6339"/>
    </row>
    <row r="58" spans="1:102" s="6198" customFormat="1" ht="18" customHeight="1">
      <c r="A58" s="6220" t="s">
        <v>2717</v>
      </c>
      <c r="B58" s="6759"/>
      <c r="C58" s="6760"/>
      <c r="D58" s="6761"/>
    </row>
    <row r="59" spans="1:102" ht="24.95" customHeight="1">
      <c r="A59" s="8861" t="s">
        <v>2718</v>
      </c>
      <c r="B59" s="8862"/>
      <c r="C59" s="8778" t="s">
        <v>2719</v>
      </c>
      <c r="D59" s="8779"/>
      <c r="E59" s="8878"/>
      <c r="F59" s="8879" t="s">
        <v>2670</v>
      </c>
      <c r="CA59" s="615"/>
      <c r="CB59" s="615"/>
      <c r="CW59" s="6198"/>
      <c r="CX59" s="6198"/>
    </row>
    <row r="60" spans="1:102" ht="24.95" customHeight="1">
      <c r="A60" s="8863"/>
      <c r="B60" s="8864"/>
      <c r="C60" s="6762" t="s">
        <v>2720</v>
      </c>
      <c r="D60" s="6773" t="s">
        <v>2721</v>
      </c>
      <c r="E60" s="6645" t="s">
        <v>2722</v>
      </c>
      <c r="F60" s="7503"/>
      <c r="CA60" s="615"/>
      <c r="CB60" s="615"/>
      <c r="CW60" s="6198"/>
      <c r="CX60" s="6198"/>
    </row>
    <row r="61" spans="1:102" ht="15" customHeight="1">
      <c r="A61" s="7219" t="s">
        <v>2723</v>
      </c>
      <c r="B61" s="6774" t="s">
        <v>2724</v>
      </c>
      <c r="C61" s="5831"/>
      <c r="D61" s="6213"/>
      <c r="E61" s="6764"/>
      <c r="F61" s="5933"/>
      <c r="CA61" s="615"/>
      <c r="CB61" s="615"/>
      <c r="CW61" s="6198"/>
      <c r="CX61" s="6198"/>
    </row>
    <row r="62" spans="1:102" ht="15" customHeight="1">
      <c r="A62" s="7219"/>
      <c r="B62" s="6775" t="s">
        <v>2725</v>
      </c>
      <c r="C62" s="5831"/>
      <c r="D62" s="6213"/>
      <c r="E62" s="6764"/>
      <c r="F62" s="5933"/>
      <c r="CA62" s="615"/>
      <c r="CB62" s="615"/>
      <c r="CW62" s="6198"/>
      <c r="CX62" s="6198"/>
    </row>
    <row r="63" spans="1:102" ht="15" customHeight="1">
      <c r="A63" s="7219"/>
      <c r="B63" s="6775" t="s">
        <v>2726</v>
      </c>
      <c r="C63" s="5831"/>
      <c r="D63" s="6213"/>
      <c r="E63" s="6764"/>
      <c r="F63" s="5933"/>
      <c r="CA63" s="615"/>
      <c r="CB63" s="615"/>
      <c r="CW63" s="6198"/>
      <c r="CX63" s="6198"/>
    </row>
    <row r="64" spans="1:102" ht="15" customHeight="1">
      <c r="A64" s="7219"/>
      <c r="B64" s="6775" t="s">
        <v>2727</v>
      </c>
      <c r="C64" s="5831"/>
      <c r="D64" s="6213"/>
      <c r="E64" s="6764"/>
      <c r="F64" s="5933"/>
      <c r="CA64" s="615"/>
      <c r="CB64" s="615"/>
      <c r="CW64" s="6198"/>
      <c r="CX64" s="6198"/>
    </row>
    <row r="65" spans="1:103" ht="21">
      <c r="A65" s="8850"/>
      <c r="B65" s="6776" t="s">
        <v>2728</v>
      </c>
      <c r="C65" s="6338"/>
      <c r="D65" s="6215"/>
      <c r="E65" s="6339"/>
      <c r="F65" s="6536"/>
      <c r="CA65" s="615"/>
      <c r="CB65" s="615"/>
      <c r="CW65" s="6198"/>
      <c r="CX65" s="6198"/>
    </row>
    <row r="66" spans="1:103" ht="15" customHeight="1">
      <c r="A66" s="8821" t="s">
        <v>2729</v>
      </c>
      <c r="B66" s="8822"/>
      <c r="C66" s="5831"/>
      <c r="D66" s="6213"/>
      <c r="E66" s="6764"/>
      <c r="F66" s="5933"/>
      <c r="CA66" s="615"/>
      <c r="CB66" s="615"/>
      <c r="CW66" s="6198"/>
      <c r="CX66" s="6198"/>
    </row>
    <row r="67" spans="1:103" ht="15" customHeight="1">
      <c r="A67" s="8823" t="s">
        <v>1535</v>
      </c>
      <c r="B67" s="8824"/>
      <c r="C67" s="5831"/>
      <c r="D67" s="6213"/>
      <c r="E67" s="6764"/>
      <c r="F67" s="5933"/>
      <c r="CA67" s="615"/>
      <c r="CB67" s="615"/>
      <c r="CW67" s="6198"/>
      <c r="CX67" s="6198"/>
    </row>
    <row r="68" spans="1:103" ht="15" customHeight="1">
      <c r="A68" s="8823" t="s">
        <v>2730</v>
      </c>
      <c r="B68" s="8824"/>
      <c r="C68" s="5831"/>
      <c r="D68" s="6213"/>
      <c r="E68" s="6764"/>
      <c r="F68" s="5933"/>
      <c r="CA68" s="615"/>
      <c r="CB68" s="615"/>
      <c r="CW68" s="6198"/>
      <c r="CX68" s="6198"/>
    </row>
    <row r="69" spans="1:103" ht="15" customHeight="1">
      <c r="A69" s="8210" t="s">
        <v>2731</v>
      </c>
      <c r="B69" s="8880"/>
      <c r="C69" s="5831"/>
      <c r="D69" s="6213"/>
      <c r="E69" s="6764"/>
      <c r="F69" s="5933"/>
      <c r="CA69" s="615"/>
      <c r="CB69" s="615"/>
      <c r="CW69" s="6198"/>
      <c r="CX69" s="6198"/>
    </row>
    <row r="70" spans="1:103" ht="15" customHeight="1">
      <c r="A70" s="8823" t="s">
        <v>2732</v>
      </c>
      <c r="B70" s="8824"/>
      <c r="C70" s="5831"/>
      <c r="D70" s="6213"/>
      <c r="E70" s="6764"/>
      <c r="F70" s="5933"/>
      <c r="CA70" s="615"/>
      <c r="CB70" s="615"/>
      <c r="CW70" s="6198"/>
      <c r="CX70" s="6198"/>
    </row>
    <row r="71" spans="1:103" ht="15" customHeight="1">
      <c r="A71" s="8818" t="s">
        <v>2733</v>
      </c>
      <c r="B71" s="8207"/>
      <c r="C71" s="6683"/>
      <c r="D71" s="6685"/>
      <c r="E71" s="5855"/>
      <c r="F71" s="6686"/>
      <c r="CA71" s="615"/>
      <c r="CB71" s="615"/>
      <c r="CW71" s="6198"/>
      <c r="CX71" s="6198"/>
    </row>
    <row r="72" spans="1:103" s="6198" customFormat="1" ht="18" customHeight="1">
      <c r="A72" s="6777" t="s">
        <v>2734</v>
      </c>
      <c r="B72" s="6778"/>
      <c r="C72" s="6779"/>
      <c r="D72" s="6779"/>
      <c r="E72" s="6780"/>
      <c r="F72" s="6732"/>
      <c r="G72" s="6732"/>
      <c r="H72" s="6732"/>
      <c r="I72" s="6781"/>
      <c r="J72" s="6733"/>
      <c r="K72" s="6732"/>
      <c r="L72" s="6732"/>
      <c r="M72" s="6369"/>
      <c r="N72" s="6234"/>
      <c r="O72" s="6234"/>
      <c r="P72" s="6234"/>
      <c r="Q72" s="6234"/>
      <c r="R72" s="6234"/>
      <c r="S72" s="6234"/>
      <c r="T72" s="6234"/>
    </row>
    <row r="73" spans="1:103" s="6198" customFormat="1" ht="18" customHeight="1">
      <c r="A73" s="8865" t="s">
        <v>2735</v>
      </c>
      <c r="B73" s="8867" t="s">
        <v>2736</v>
      </c>
      <c r="C73" s="8868"/>
      <c r="D73" s="8868"/>
      <c r="E73" s="8869" t="s">
        <v>2737</v>
      </c>
      <c r="F73" s="8870"/>
      <c r="G73" s="8871"/>
      <c r="H73" s="8872" t="s">
        <v>2738</v>
      </c>
      <c r="I73" s="7221" t="s">
        <v>36</v>
      </c>
      <c r="J73" s="8875" t="s">
        <v>37</v>
      </c>
      <c r="K73" s="8884" t="s">
        <v>60</v>
      </c>
      <c r="L73" s="7216" t="s">
        <v>1765</v>
      </c>
      <c r="M73" s="6782"/>
      <c r="N73" s="6234"/>
      <c r="O73" s="6234"/>
      <c r="P73" s="6234"/>
      <c r="Q73" s="6234"/>
      <c r="R73" s="6234"/>
    </row>
    <row r="74" spans="1:103" ht="15" customHeight="1">
      <c r="A74" s="8865"/>
      <c r="B74" s="8830" t="s">
        <v>2739</v>
      </c>
      <c r="C74" s="8887"/>
      <c r="D74" s="8887"/>
      <c r="E74" s="8888" t="s">
        <v>2739</v>
      </c>
      <c r="F74" s="8889"/>
      <c r="G74" s="8890"/>
      <c r="H74" s="8873"/>
      <c r="I74" s="7357"/>
      <c r="J74" s="8876"/>
      <c r="K74" s="8885"/>
      <c r="L74" s="8174"/>
      <c r="M74" s="6226"/>
      <c r="BS74" s="6198"/>
      <c r="BT74" s="6198"/>
      <c r="BU74" s="6198"/>
      <c r="BV74" s="6198"/>
      <c r="BW74" s="6198"/>
      <c r="BX74" s="6198"/>
      <c r="BY74" s="6198"/>
      <c r="BZ74" s="6198"/>
      <c r="CO74" s="615"/>
      <c r="CP74" s="615"/>
      <c r="CQ74" s="615"/>
      <c r="CR74" s="615"/>
      <c r="CS74" s="615"/>
      <c r="CT74" s="615"/>
      <c r="CU74" s="615"/>
      <c r="CV74" s="615"/>
    </row>
    <row r="75" spans="1:103" ht="21.95" customHeight="1">
      <c r="A75" s="8866"/>
      <c r="B75" s="6784" t="s">
        <v>2740</v>
      </c>
      <c r="C75" s="6785" t="s">
        <v>2741</v>
      </c>
      <c r="D75" s="6786" t="s">
        <v>1123</v>
      </c>
      <c r="E75" s="6787" t="s">
        <v>2740</v>
      </c>
      <c r="F75" s="6788" t="s">
        <v>2741</v>
      </c>
      <c r="G75" s="6789" t="s">
        <v>1123</v>
      </c>
      <c r="H75" s="8874"/>
      <c r="I75" s="7222"/>
      <c r="J75" s="8877"/>
      <c r="K75" s="8886"/>
      <c r="L75" s="7217"/>
      <c r="M75" s="6226"/>
      <c r="BS75" s="6198"/>
      <c r="BT75" s="6198"/>
      <c r="BU75" s="6198"/>
      <c r="BV75" s="6198"/>
      <c r="BW75" s="6198"/>
      <c r="BX75" s="6198"/>
      <c r="BY75" s="6198"/>
      <c r="BZ75" s="6198"/>
      <c r="CO75" s="615"/>
      <c r="CP75" s="615"/>
      <c r="CQ75" s="615"/>
      <c r="CR75" s="615"/>
      <c r="CS75" s="615"/>
      <c r="CT75" s="615"/>
      <c r="CU75" s="615"/>
      <c r="CV75" s="615"/>
    </row>
    <row r="76" spans="1:103">
      <c r="A76" s="6790" t="s">
        <v>77</v>
      </c>
      <c r="B76" s="6791">
        <f t="shared" ref="B76:L76" si="14">SUM(B77:B79)</f>
        <v>0</v>
      </c>
      <c r="C76" s="6792">
        <f t="shared" si="14"/>
        <v>0</v>
      </c>
      <c r="D76" s="6793">
        <f>SUM(D77:D79)</f>
        <v>0</v>
      </c>
      <c r="E76" s="6791">
        <f t="shared" si="14"/>
        <v>0</v>
      </c>
      <c r="F76" s="6792">
        <f t="shared" si="14"/>
        <v>0</v>
      </c>
      <c r="G76" s="6794">
        <f t="shared" si="14"/>
        <v>0</v>
      </c>
      <c r="H76" s="6795">
        <f t="shared" si="14"/>
        <v>0</v>
      </c>
      <c r="I76" s="6796">
        <f t="shared" si="14"/>
        <v>0</v>
      </c>
      <c r="J76" s="6797">
        <f t="shared" si="14"/>
        <v>0</v>
      </c>
      <c r="K76" s="6798">
        <f t="shared" si="14"/>
        <v>0</v>
      </c>
      <c r="L76" s="6799">
        <f t="shared" si="14"/>
        <v>0</v>
      </c>
      <c r="M76" s="6226"/>
      <c r="BS76" s="6198"/>
      <c r="BT76" s="6198"/>
      <c r="BU76" s="6198"/>
      <c r="BV76" s="6198"/>
      <c r="BW76" s="6198"/>
      <c r="BX76" s="6198"/>
      <c r="BY76" s="6198"/>
      <c r="BZ76" s="6198"/>
      <c r="CO76" s="615"/>
      <c r="CP76" s="615"/>
      <c r="CQ76" s="615"/>
      <c r="CR76" s="615"/>
      <c r="CS76" s="615"/>
      <c r="CT76" s="615"/>
      <c r="CU76" s="615"/>
      <c r="CV76" s="615"/>
    </row>
    <row r="77" spans="1:103" ht="15" customHeight="1">
      <c r="A77" s="6800" t="s">
        <v>2742</v>
      </c>
      <c r="B77" s="6801"/>
      <c r="C77" s="6802"/>
      <c r="D77" s="6803"/>
      <c r="E77" s="6804"/>
      <c r="F77" s="6805"/>
      <c r="G77" s="6806"/>
      <c r="H77" s="6807"/>
      <c r="I77" s="6808"/>
      <c r="J77" s="6803"/>
      <c r="K77" s="6803"/>
      <c r="L77" s="6809"/>
      <c r="M77" s="6810" t="str">
        <f>$CA77&amp;CB77&amp;CC77&amp;CD77&amp;CE77</f>
        <v/>
      </c>
      <c r="CA77" s="667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7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7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7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7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35"/>
      <c r="CG77" s="5635"/>
      <c r="CH77" s="5635"/>
      <c r="CI77" s="5565">
        <f>IF(AND(SUM(B77:G77)&gt;0,OR(ISBLANK(H77),H77&gt;SUM(B77:G77))),1,0)</f>
        <v>0</v>
      </c>
      <c r="CJ77" s="5565">
        <f>IF(AND(SUM(B77:G77)&gt;0,I77=""),1,IF(I77&gt;SUM(B77:G77),1,0))</f>
        <v>0</v>
      </c>
      <c r="CK77" s="5565">
        <f>IF(AND(SUM(B77:G77)&gt;0,J77=""),1,IF(J77&gt;SUM(B77:G77),1,0))</f>
        <v>0</v>
      </c>
      <c r="CL77" s="5565">
        <f t="shared" ref="CL77:CM79" si="15">IF(AND(SUM($B77:$G77)&gt;0,OR(K77="")),1,IF(K77&gt;SUM($B77:$G77),1,0))</f>
        <v>0</v>
      </c>
      <c r="CM77" s="5565">
        <f t="shared" si="15"/>
        <v>0</v>
      </c>
      <c r="CN77" s="615"/>
      <c r="CO77" s="615"/>
      <c r="CP77" s="615"/>
      <c r="CQ77" s="615"/>
      <c r="CR77" s="615"/>
      <c r="CS77" s="615"/>
      <c r="CT77" s="615"/>
      <c r="CU77" s="615"/>
      <c r="CV77" s="615"/>
    </row>
    <row r="78" spans="1:103" ht="15" customHeight="1">
      <c r="A78" s="6811" t="s">
        <v>2743</v>
      </c>
      <c r="B78" s="5831"/>
      <c r="C78" s="6675"/>
      <c r="D78" s="6812"/>
      <c r="E78" s="6813"/>
      <c r="F78" s="6676"/>
      <c r="G78" s="6814"/>
      <c r="H78" s="6815"/>
      <c r="I78" s="6816"/>
      <c r="J78" s="6812"/>
      <c r="K78" s="6812"/>
      <c r="L78" s="6816"/>
      <c r="M78" s="923" t="str">
        <f>$CA78&amp;CB78&amp;CC78&amp;CD78&amp;CE78</f>
        <v/>
      </c>
      <c r="CA78" s="667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7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7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7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7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35"/>
      <c r="CG78" s="5635"/>
      <c r="CH78" s="5635"/>
      <c r="CI78" s="5565">
        <f t="shared" ref="CI78:CI79" si="16">IF(AND(SUM(B78:G78)&gt;0,OR(ISBLANK(H78),H78&gt;SUM(B78:G78))),1,0)</f>
        <v>0</v>
      </c>
      <c r="CJ78" s="5565">
        <f>IF(AND(SUM(B78:G78)&gt;0,I78=""),1,IF(I78&gt;SUM(B78:G78),1,0))</f>
        <v>0</v>
      </c>
      <c r="CK78" s="5565">
        <f>IF(AND(SUM(B78:G78)&gt;0,J78=""),1,IF(J78&gt;SUM(B78:G78),1,0))</f>
        <v>0</v>
      </c>
      <c r="CL78" s="5565">
        <f t="shared" si="15"/>
        <v>0</v>
      </c>
      <c r="CM78" s="5565">
        <f t="shared" si="15"/>
        <v>0</v>
      </c>
      <c r="CN78" s="615"/>
      <c r="CO78" s="615"/>
      <c r="CP78" s="615"/>
      <c r="CQ78" s="615"/>
      <c r="CR78" s="615"/>
      <c r="CS78" s="615"/>
      <c r="CT78" s="615"/>
      <c r="CU78" s="615"/>
      <c r="CV78" s="615"/>
    </row>
    <row r="79" spans="1:103" ht="15" customHeight="1">
      <c r="A79" s="6817" t="s">
        <v>2744</v>
      </c>
      <c r="B79" s="6683"/>
      <c r="C79" s="6684"/>
      <c r="D79" s="6818"/>
      <c r="E79" s="6819"/>
      <c r="F79" s="6685"/>
      <c r="G79" s="6820"/>
      <c r="H79" s="6821"/>
      <c r="I79" s="6822"/>
      <c r="J79" s="6818"/>
      <c r="K79" s="6818"/>
      <c r="L79" s="6822"/>
      <c r="M79" s="923" t="str">
        <f>$CA79&amp;CB79&amp;CC79&amp;CD79&amp;CE79</f>
        <v/>
      </c>
      <c r="CA79" s="667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7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7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7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7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35"/>
      <c r="CG79" s="5635"/>
      <c r="CH79" s="5635"/>
      <c r="CI79" s="5565">
        <f t="shared" si="16"/>
        <v>0</v>
      </c>
      <c r="CJ79" s="5565">
        <f>IF(AND(SUM(B79:G79)&gt;0,I79=""),1,IF(I79&gt;SUM(B79:G79),1,0))</f>
        <v>0</v>
      </c>
      <c r="CK79" s="5565">
        <f>IF(AND(SUM(B79:G79)&gt;0,J79=""),1,IF(J79&gt;SUM(B79:G79),1,0))</f>
        <v>0</v>
      </c>
      <c r="CL79" s="5565">
        <f t="shared" si="15"/>
        <v>0</v>
      </c>
      <c r="CM79" s="5565">
        <f t="shared" si="15"/>
        <v>0</v>
      </c>
      <c r="CN79" s="615"/>
      <c r="CO79" s="615"/>
      <c r="CP79" s="615"/>
      <c r="CQ79" s="615"/>
      <c r="CR79" s="615"/>
      <c r="CS79" s="615"/>
      <c r="CT79" s="615"/>
      <c r="CU79" s="615"/>
      <c r="CV79" s="615"/>
    </row>
    <row r="80" spans="1:103" ht="15" customHeight="1">
      <c r="A80" s="6759" t="s">
        <v>2745</v>
      </c>
      <c r="K80" s="6355"/>
      <c r="L80" s="6355"/>
      <c r="M80" s="6355"/>
      <c r="N80" s="6355"/>
      <c r="O80" s="6355"/>
      <c r="P80" s="6355"/>
      <c r="Q80" s="6355"/>
      <c r="R80" s="6355"/>
      <c r="S80" s="6355"/>
      <c r="T80" s="6355"/>
      <c r="U80" s="6355"/>
      <c r="V80" s="6355"/>
      <c r="W80" s="6355"/>
      <c r="X80" s="923"/>
      <c r="CA80" s="615"/>
      <c r="CB80" s="615"/>
      <c r="CC80" s="615"/>
      <c r="CD80" s="5635"/>
      <c r="CE80" s="5635"/>
      <c r="CF80" s="5635"/>
      <c r="CG80" s="5635"/>
      <c r="CH80" s="5635"/>
      <c r="CI80" s="5635"/>
      <c r="CJ80" s="5635"/>
      <c r="CK80" s="5635"/>
      <c r="CL80" s="5635"/>
      <c r="CM80" s="1067"/>
      <c r="CN80" s="1067"/>
      <c r="CO80" s="615"/>
      <c r="CP80" s="615"/>
      <c r="CQ80" s="615"/>
      <c r="CR80" s="615"/>
      <c r="CS80" s="615"/>
      <c r="CW80" s="6198"/>
      <c r="CX80" s="6198"/>
      <c r="CY80" s="6198"/>
    </row>
    <row r="81" spans="1:94" ht="15" customHeight="1">
      <c r="A81" s="8832" t="s">
        <v>2746</v>
      </c>
      <c r="B81" s="8830" t="s">
        <v>29</v>
      </c>
      <c r="C81" s="8887"/>
      <c r="D81" s="8887"/>
      <c r="E81" s="8805" t="s">
        <v>2747</v>
      </c>
      <c r="F81" s="8805"/>
      <c r="G81" s="8805"/>
      <c r="H81" s="6355"/>
      <c r="I81" s="6355"/>
      <c r="J81" s="6355"/>
      <c r="K81" s="6355"/>
      <c r="L81" s="6355"/>
      <c r="M81" s="6355"/>
      <c r="N81" s="6355"/>
      <c r="O81" s="6355"/>
      <c r="P81" s="6355"/>
      <c r="Q81" s="6355"/>
      <c r="R81" s="6355"/>
      <c r="S81" s="6355"/>
      <c r="T81" s="6355"/>
      <c r="U81" s="923"/>
      <c r="CA81" s="5635"/>
      <c r="CB81" s="5635"/>
      <c r="CC81" s="5635"/>
      <c r="CD81" s="5635"/>
      <c r="CE81" s="5635"/>
      <c r="CF81" s="5635"/>
      <c r="CG81" s="5635"/>
      <c r="CH81" s="5635"/>
      <c r="CI81" s="5635"/>
      <c r="CJ81" s="1067"/>
      <c r="CK81" s="1067"/>
      <c r="CL81" s="615"/>
      <c r="CM81" s="615"/>
      <c r="CN81" s="615"/>
      <c r="CO81" s="615"/>
      <c r="CP81" s="615"/>
    </row>
    <row r="82" spans="1:94" ht="15" customHeight="1">
      <c r="A82" s="7491"/>
      <c r="B82" s="6784" t="s">
        <v>2740</v>
      </c>
      <c r="C82" s="6785" t="s">
        <v>2741</v>
      </c>
      <c r="D82" s="6786" t="s">
        <v>1123</v>
      </c>
      <c r="E82" s="6784" t="s">
        <v>2748</v>
      </c>
      <c r="F82" s="6785" t="s">
        <v>2749</v>
      </c>
      <c r="G82" s="6641" t="s">
        <v>2750</v>
      </c>
      <c r="H82" s="6355"/>
      <c r="I82" s="6355"/>
      <c r="J82" s="6355"/>
      <c r="K82" s="6355"/>
      <c r="L82" s="6355"/>
      <c r="M82" s="6355"/>
      <c r="N82" s="6355"/>
      <c r="O82" s="6355"/>
      <c r="P82" s="6355"/>
      <c r="Q82" s="6355"/>
      <c r="R82" s="6355"/>
      <c r="S82" s="6355"/>
      <c r="T82" s="6355"/>
      <c r="U82" s="923"/>
      <c r="CA82" s="5635"/>
      <c r="CB82" s="5635"/>
      <c r="CC82" s="5635"/>
      <c r="CD82" s="5635"/>
      <c r="CE82" s="5635"/>
      <c r="CF82" s="5635"/>
      <c r="CG82" s="5635"/>
      <c r="CH82" s="5635"/>
      <c r="CI82" s="5635"/>
      <c r="CJ82" s="1067"/>
      <c r="CK82" s="1067"/>
      <c r="CL82" s="615"/>
      <c r="CM82" s="615"/>
      <c r="CN82" s="615"/>
      <c r="CO82" s="615"/>
      <c r="CP82" s="615"/>
    </row>
    <row r="83" spans="1:94" ht="15" customHeight="1">
      <c r="A83" s="6642" t="s">
        <v>77</v>
      </c>
      <c r="B83" s="6824">
        <f t="shared" ref="B83:G83" si="17">B84+B85+B86+B87+B88</f>
        <v>0</v>
      </c>
      <c r="C83" s="6825">
        <f t="shared" si="17"/>
        <v>0</v>
      </c>
      <c r="D83" s="6826">
        <f t="shared" si="17"/>
        <v>0</v>
      </c>
      <c r="E83" s="6824">
        <f t="shared" si="17"/>
        <v>0</v>
      </c>
      <c r="F83" s="6827">
        <f t="shared" si="17"/>
        <v>0</v>
      </c>
      <c r="G83" s="6828">
        <f t="shared" si="17"/>
        <v>0</v>
      </c>
      <c r="H83" s="6355"/>
      <c r="I83" s="6355"/>
      <c r="J83" s="6355"/>
      <c r="K83" s="6355"/>
      <c r="L83" s="6355"/>
      <c r="M83" s="6355"/>
      <c r="N83" s="6355"/>
      <c r="O83" s="6355"/>
      <c r="P83" s="6355"/>
      <c r="Q83" s="6355"/>
      <c r="R83" s="6355"/>
      <c r="S83" s="6355"/>
      <c r="T83" s="6355"/>
      <c r="U83" s="923"/>
      <c r="CA83" s="5635"/>
      <c r="CB83" s="5635"/>
      <c r="CC83" s="5635"/>
      <c r="CD83" s="5635"/>
      <c r="CE83" s="5635"/>
      <c r="CF83" s="5635"/>
      <c r="CG83" s="5635"/>
      <c r="CH83" s="5635"/>
      <c r="CI83" s="5635"/>
      <c r="CJ83" s="1067"/>
      <c r="CK83" s="1067"/>
      <c r="CL83" s="615"/>
      <c r="CM83" s="615"/>
      <c r="CN83" s="615"/>
      <c r="CO83" s="615"/>
      <c r="CP83" s="615"/>
    </row>
    <row r="84" spans="1:94" ht="15" customHeight="1">
      <c r="A84" s="6741" t="s">
        <v>2751</v>
      </c>
      <c r="B84" s="6259"/>
      <c r="C84" s="6258"/>
      <c r="D84" s="6374"/>
      <c r="E84" s="6259"/>
      <c r="F84" s="6207"/>
      <c r="G84" s="6667"/>
      <c r="H84" s="6355"/>
      <c r="I84" s="6355"/>
      <c r="J84" s="6355"/>
      <c r="K84" s="6355"/>
      <c r="L84" s="6355"/>
      <c r="M84" s="6355"/>
      <c r="N84" s="6355"/>
      <c r="O84" s="6355"/>
      <c r="P84" s="6355"/>
      <c r="Q84" s="6355"/>
      <c r="R84" s="6355"/>
      <c r="S84" s="6355"/>
      <c r="T84" s="6355"/>
      <c r="U84" s="923"/>
      <c r="CA84" s="5635"/>
      <c r="CB84" s="5635"/>
      <c r="CC84" s="5635"/>
      <c r="CD84" s="5635"/>
      <c r="CE84" s="5635"/>
      <c r="CF84" s="5635"/>
      <c r="CG84" s="5635"/>
      <c r="CH84" s="5635"/>
      <c r="CI84" s="5635"/>
      <c r="CJ84" s="1067"/>
      <c r="CK84" s="1067"/>
      <c r="CL84" s="615"/>
      <c r="CM84" s="615"/>
      <c r="CN84" s="615"/>
      <c r="CO84" s="615"/>
      <c r="CP84" s="615"/>
    </row>
    <row r="85" spans="1:94" ht="15" customHeight="1">
      <c r="A85" s="6829" t="s">
        <v>2752</v>
      </c>
      <c r="B85" s="5831"/>
      <c r="C85" s="6092"/>
      <c r="D85" s="6830"/>
      <c r="E85" s="5831"/>
      <c r="F85" s="6213"/>
      <c r="G85" s="6764"/>
      <c r="H85" s="6355"/>
      <c r="I85" s="6355"/>
      <c r="J85" s="6355"/>
      <c r="K85" s="6355"/>
      <c r="L85" s="6355"/>
      <c r="M85" s="6355"/>
      <c r="N85" s="6355"/>
      <c r="O85" s="6355"/>
      <c r="P85" s="6355"/>
      <c r="Q85" s="6355"/>
      <c r="R85" s="6355"/>
      <c r="S85" s="6355"/>
      <c r="T85" s="6355"/>
      <c r="U85" s="923"/>
      <c r="CA85" s="5635"/>
      <c r="CB85" s="5635"/>
      <c r="CC85" s="5635"/>
      <c r="CD85" s="5635"/>
      <c r="CE85" s="5635"/>
      <c r="CF85" s="5635"/>
      <c r="CG85" s="5635"/>
      <c r="CH85" s="5635"/>
      <c r="CI85" s="5635"/>
      <c r="CJ85" s="1067"/>
      <c r="CK85" s="1067"/>
      <c r="CL85" s="615"/>
      <c r="CM85" s="615"/>
      <c r="CN85" s="615"/>
      <c r="CO85" s="615"/>
      <c r="CP85" s="615"/>
    </row>
    <row r="86" spans="1:94" ht="15" customHeight="1">
      <c r="A86" s="6829" t="s">
        <v>2753</v>
      </c>
      <c r="B86" s="6674"/>
      <c r="C86" s="6676"/>
      <c r="D86" s="6831"/>
      <c r="E86" s="6674"/>
      <c r="F86" s="6676"/>
      <c r="G86" s="6547"/>
      <c r="H86" s="6355"/>
      <c r="I86" s="6355"/>
      <c r="J86" s="6355"/>
      <c r="K86" s="6355"/>
      <c r="L86" s="6355"/>
      <c r="M86" s="6355"/>
      <c r="N86" s="6355"/>
      <c r="O86" s="6355"/>
      <c r="P86" s="6355"/>
      <c r="Q86" s="6355"/>
      <c r="R86" s="6355"/>
      <c r="S86" s="6355"/>
      <c r="T86" s="6355"/>
      <c r="U86" s="923"/>
      <c r="CA86" s="5635"/>
      <c r="CB86" s="5635"/>
      <c r="CC86" s="5635"/>
      <c r="CD86" s="5635"/>
      <c r="CE86" s="5635"/>
      <c r="CF86" s="5635"/>
      <c r="CG86" s="5635"/>
      <c r="CH86" s="5635"/>
      <c r="CI86" s="5635"/>
      <c r="CJ86" s="1067"/>
      <c r="CK86" s="1067"/>
      <c r="CL86" s="615"/>
      <c r="CM86" s="615"/>
      <c r="CN86" s="615"/>
      <c r="CO86" s="615"/>
      <c r="CP86" s="615"/>
    </row>
    <row r="87" spans="1:94" ht="15" customHeight="1">
      <c r="A87" s="6832" t="s">
        <v>2754</v>
      </c>
      <c r="B87" s="6338"/>
      <c r="C87" s="6340"/>
      <c r="D87" s="6689"/>
      <c r="E87" s="6338"/>
      <c r="F87" s="6215"/>
      <c r="G87" s="6339"/>
      <c r="H87" s="6355"/>
      <c r="I87" s="6355"/>
      <c r="J87" s="6355"/>
      <c r="K87" s="6355"/>
      <c r="L87" s="6355"/>
      <c r="M87" s="6355"/>
      <c r="N87" s="6355"/>
      <c r="O87" s="6355"/>
      <c r="P87" s="6355"/>
      <c r="Q87" s="6355"/>
      <c r="R87" s="6355"/>
      <c r="S87" s="6355"/>
      <c r="T87" s="6355"/>
      <c r="U87" s="923"/>
      <c r="CA87" s="5635"/>
      <c r="CB87" s="5635"/>
      <c r="CC87" s="5635"/>
      <c r="CD87" s="5635"/>
      <c r="CE87" s="5635"/>
      <c r="CF87" s="5635"/>
      <c r="CG87" s="5635"/>
      <c r="CH87" s="5635"/>
      <c r="CI87" s="5635"/>
      <c r="CJ87" s="1067"/>
      <c r="CK87" s="1067"/>
      <c r="CL87" s="615"/>
      <c r="CM87" s="615"/>
      <c r="CN87" s="615"/>
      <c r="CO87" s="615"/>
      <c r="CP87" s="615"/>
    </row>
    <row r="88" spans="1:94" ht="15" customHeight="1">
      <c r="A88" s="6833" t="s">
        <v>2755</v>
      </c>
      <c r="B88" s="6338"/>
      <c r="C88" s="6340"/>
      <c r="D88" s="6834"/>
      <c r="E88" s="6338"/>
      <c r="F88" s="6215"/>
      <c r="G88" s="6339"/>
      <c r="H88" s="6355"/>
      <c r="I88" s="6355"/>
      <c r="J88" s="6355"/>
      <c r="K88" s="6355"/>
      <c r="L88" s="6355"/>
      <c r="M88" s="6355"/>
      <c r="N88" s="6355"/>
      <c r="O88" s="6355"/>
      <c r="P88" s="6355"/>
      <c r="Q88" s="6355"/>
      <c r="R88" s="6355"/>
      <c r="S88" s="6355"/>
      <c r="T88" s="6355"/>
      <c r="U88" s="923"/>
      <c r="CA88" s="5635"/>
      <c r="CB88" s="5635"/>
      <c r="CC88" s="5635"/>
      <c r="CD88" s="5635"/>
      <c r="CE88" s="5635"/>
      <c r="CF88" s="5635"/>
      <c r="CG88" s="5635"/>
      <c r="CH88" s="5635"/>
      <c r="CI88" s="5635"/>
      <c r="CJ88" s="1067"/>
      <c r="CK88" s="1067"/>
      <c r="CL88" s="615"/>
      <c r="CM88" s="615"/>
      <c r="CN88" s="615"/>
      <c r="CO88" s="615"/>
      <c r="CP88" s="615"/>
    </row>
    <row r="89" spans="1:94" s="6198" customFormat="1" ht="18" customHeight="1">
      <c r="A89" s="6220" t="s">
        <v>2756</v>
      </c>
      <c r="B89" s="6759"/>
      <c r="C89" s="6239"/>
      <c r="D89" s="6239"/>
      <c r="E89" s="6239"/>
      <c r="F89" s="6835"/>
      <c r="G89" s="6836"/>
      <c r="H89" s="6239"/>
    </row>
    <row r="90" spans="1:94" ht="15" customHeight="1">
      <c r="A90" s="8891" t="s">
        <v>2757</v>
      </c>
      <c r="B90" s="8892"/>
      <c r="C90" s="8895" t="s">
        <v>68</v>
      </c>
      <c r="D90" s="8897" t="s">
        <v>2758</v>
      </c>
      <c r="E90" s="8897" t="s">
        <v>67</v>
      </c>
      <c r="F90" s="8899" t="s">
        <v>2759</v>
      </c>
      <c r="G90" s="8797" t="s">
        <v>29</v>
      </c>
      <c r="H90" s="8797"/>
      <c r="I90" s="8798"/>
    </row>
    <row r="91" spans="1:94" ht="15" customHeight="1">
      <c r="A91" s="8893"/>
      <c r="B91" s="8894"/>
      <c r="C91" s="8896"/>
      <c r="D91" s="8898"/>
      <c r="E91" s="8898"/>
      <c r="F91" s="8900"/>
      <c r="G91" s="6644" t="s">
        <v>2644</v>
      </c>
      <c r="H91" s="6773" t="s">
        <v>309</v>
      </c>
      <c r="I91" s="6645" t="s">
        <v>718</v>
      </c>
    </row>
    <row r="92" spans="1:94" ht="15" customHeight="1">
      <c r="A92" s="8821" t="s">
        <v>2760</v>
      </c>
      <c r="B92" s="8822"/>
      <c r="C92" s="6259"/>
      <c r="D92" s="6837"/>
      <c r="E92" s="6207"/>
      <c r="F92" s="6367"/>
      <c r="G92" s="6259"/>
      <c r="H92" s="6207"/>
      <c r="I92" s="6667"/>
    </row>
    <row r="93" spans="1:94" ht="15" customHeight="1">
      <c r="A93" s="8881" t="s">
        <v>2761</v>
      </c>
      <c r="B93" s="8234"/>
      <c r="C93" s="6338"/>
      <c r="D93" s="6838"/>
      <c r="E93" s="6215"/>
      <c r="F93" s="6230"/>
      <c r="G93" s="6338"/>
      <c r="H93" s="6215"/>
      <c r="I93" s="6339"/>
    </row>
    <row r="94" spans="1:94" ht="15" customHeight="1">
      <c r="A94" s="8882" t="s">
        <v>754</v>
      </c>
      <c r="B94" s="6665" t="s">
        <v>755</v>
      </c>
      <c r="C94" s="5831"/>
      <c r="D94" s="6839"/>
      <c r="E94" s="6213"/>
      <c r="F94" s="6091"/>
      <c r="G94" s="5831"/>
      <c r="H94" s="6213"/>
      <c r="I94" s="6764"/>
    </row>
    <row r="95" spans="1:94" ht="15" customHeight="1">
      <c r="A95" s="8883"/>
      <c r="B95" s="6774" t="s">
        <v>756</v>
      </c>
      <c r="C95" s="6674"/>
      <c r="D95" s="6840"/>
      <c r="E95" s="6676"/>
      <c r="F95" s="6679"/>
      <c r="G95" s="6674"/>
      <c r="H95" s="6676"/>
      <c r="I95" s="6547"/>
    </row>
    <row r="96" spans="1:94" ht="15" customHeight="1">
      <c r="A96" s="8883"/>
      <c r="B96" s="6841" t="s">
        <v>757</v>
      </c>
      <c r="C96" s="6674"/>
      <c r="D96" s="6840"/>
      <c r="E96" s="6676"/>
      <c r="F96" s="6679"/>
      <c r="G96" s="6674"/>
      <c r="H96" s="6676"/>
      <c r="I96" s="6547"/>
    </row>
    <row r="97" spans="1:102" ht="15" customHeight="1">
      <c r="A97" s="8883"/>
      <c r="B97" s="6842" t="s">
        <v>758</v>
      </c>
      <c r="C97" s="6674"/>
      <c r="D97" s="6840"/>
      <c r="E97" s="6676"/>
      <c r="F97" s="6679"/>
      <c r="G97" s="6674"/>
      <c r="H97" s="6676"/>
      <c r="I97" s="6547"/>
    </row>
    <row r="98" spans="1:102" ht="21">
      <c r="A98" s="8883"/>
      <c r="B98" s="6843" t="s">
        <v>759</v>
      </c>
      <c r="C98" s="6674"/>
      <c r="D98" s="6840"/>
      <c r="E98" s="6676"/>
      <c r="F98" s="6679"/>
      <c r="G98" s="6674"/>
      <c r="H98" s="6676"/>
      <c r="I98" s="6547"/>
    </row>
    <row r="99" spans="1:102" ht="21">
      <c r="A99" s="8883"/>
      <c r="B99" s="6843" t="s">
        <v>760</v>
      </c>
      <c r="C99" s="6674"/>
      <c r="D99" s="6840"/>
      <c r="E99" s="6676"/>
      <c r="F99" s="6679"/>
      <c r="G99" s="6674"/>
      <c r="H99" s="6676"/>
      <c r="I99" s="6547"/>
    </row>
    <row r="100" spans="1:102" ht="15" customHeight="1">
      <c r="A100" s="8860"/>
      <c r="B100" s="6844" t="s">
        <v>2762</v>
      </c>
      <c r="C100" s="6683"/>
      <c r="D100" s="6838"/>
      <c r="E100" s="6685"/>
      <c r="F100" s="6689"/>
      <c r="G100" s="6683"/>
      <c r="H100" s="6685"/>
      <c r="I100" s="5855"/>
    </row>
    <row r="101" spans="1:102" ht="15" customHeight="1">
      <c r="A101" s="8821" t="s">
        <v>2763</v>
      </c>
      <c r="B101" s="8822"/>
      <c r="C101" s="6259"/>
      <c r="D101" s="6837"/>
      <c r="E101" s="6207"/>
      <c r="F101" s="6367"/>
      <c r="G101" s="6259"/>
      <c r="H101" s="6207"/>
      <c r="I101" s="6667"/>
    </row>
    <row r="102" spans="1:102" ht="15" customHeight="1">
      <c r="A102" s="8901" t="s">
        <v>2764</v>
      </c>
      <c r="B102" s="8902"/>
      <c r="C102" s="5831"/>
      <c r="D102" s="6213"/>
      <c r="E102" s="6213"/>
      <c r="F102" s="6091"/>
      <c r="G102" s="5831"/>
      <c r="H102" s="6213"/>
      <c r="I102" s="6764"/>
    </row>
    <row r="103" spans="1:102" ht="15" customHeight="1">
      <c r="A103" s="8903" t="s">
        <v>2765</v>
      </c>
      <c r="B103" s="8904"/>
      <c r="C103" s="6696"/>
      <c r="D103" s="6845"/>
      <c r="E103" s="6699"/>
      <c r="F103" s="6702"/>
      <c r="G103" s="6696"/>
      <c r="H103" s="6699"/>
      <c r="I103" s="6698"/>
    </row>
    <row r="104" spans="1:102" ht="15" customHeight="1">
      <c r="A104" s="8856" t="s">
        <v>2766</v>
      </c>
      <c r="B104" s="8857"/>
      <c r="C104" s="6846">
        <f>SUM(C92:C103)</f>
        <v>0</v>
      </c>
      <c r="D104" s="6847">
        <f>D102</f>
        <v>0</v>
      </c>
      <c r="E104" s="6847">
        <f t="shared" ref="E104:I104" si="18">SUM(E92:E103)</f>
        <v>0</v>
      </c>
      <c r="F104" s="6848">
        <f t="shared" si="18"/>
        <v>0</v>
      </c>
      <c r="G104" s="6846">
        <f t="shared" si="18"/>
        <v>0</v>
      </c>
      <c r="H104" s="6847">
        <f t="shared" si="18"/>
        <v>0</v>
      </c>
      <c r="I104" s="6849">
        <f t="shared" si="18"/>
        <v>0</v>
      </c>
    </row>
    <row r="105" spans="1:102" s="6198" customFormat="1" ht="18" customHeight="1">
      <c r="A105" s="8905" t="s">
        <v>2767</v>
      </c>
      <c r="B105" s="7471"/>
      <c r="C105" s="7471"/>
      <c r="D105" s="7471"/>
      <c r="E105" s="7471"/>
      <c r="F105" s="7471"/>
      <c r="G105" s="7471"/>
      <c r="H105" s="6850"/>
      <c r="I105" s="6850"/>
      <c r="J105" s="6850"/>
      <c r="K105" s="6850"/>
      <c r="L105" s="955"/>
    </row>
    <row r="106" spans="1:102" s="6198" customFormat="1" ht="18" customHeight="1">
      <c r="A106" s="8906" t="s">
        <v>2768</v>
      </c>
      <c r="B106" s="8907"/>
      <c r="C106" s="8907"/>
      <c r="D106" s="8907"/>
      <c r="E106" s="8907"/>
      <c r="F106" s="8907"/>
      <c r="G106" s="8907"/>
      <c r="H106" s="6234"/>
      <c r="I106" s="6234"/>
      <c r="J106" s="6234"/>
      <c r="K106" s="6234"/>
      <c r="L106" s="6234"/>
    </row>
    <row r="107" spans="1:102">
      <c r="A107" s="8832" t="s">
        <v>280</v>
      </c>
      <c r="B107" s="8802"/>
      <c r="C107" s="8800" t="s">
        <v>77</v>
      </c>
      <c r="D107" s="8791" t="s">
        <v>2769</v>
      </c>
      <c r="E107" s="8792"/>
      <c r="F107" s="8792"/>
      <c r="G107" s="8792"/>
      <c r="H107" s="8792"/>
      <c r="I107" s="8792"/>
      <c r="J107" s="8792"/>
      <c r="K107" s="8801"/>
      <c r="L107" s="8802" t="s">
        <v>2770</v>
      </c>
    </row>
    <row r="108" spans="1:102" ht="21">
      <c r="A108" s="8777"/>
      <c r="B108" s="8144"/>
      <c r="C108" s="8790"/>
      <c r="D108" s="6784" t="s">
        <v>2771</v>
      </c>
      <c r="E108" s="6647" t="s">
        <v>2772</v>
      </c>
      <c r="F108" s="6785" t="s">
        <v>2773</v>
      </c>
      <c r="G108" s="6785" t="s">
        <v>2774</v>
      </c>
      <c r="H108" s="6785" t="s">
        <v>2775</v>
      </c>
      <c r="I108" s="6785" t="s">
        <v>2776</v>
      </c>
      <c r="J108" s="6785" t="s">
        <v>2777</v>
      </c>
      <c r="K108" s="6851" t="s">
        <v>2778</v>
      </c>
      <c r="L108" s="8144"/>
    </row>
    <row r="109" spans="1:102" ht="15" customHeight="1">
      <c r="A109" s="8803" t="s">
        <v>2779</v>
      </c>
      <c r="B109" s="8804"/>
      <c r="C109" s="6658">
        <f>SUM(D109:K109)</f>
        <v>0</v>
      </c>
      <c r="D109" s="6696"/>
      <c r="E109" s="6697"/>
      <c r="F109" s="6699"/>
      <c r="G109" s="6699"/>
      <c r="H109" s="6699"/>
      <c r="I109" s="6699"/>
      <c r="J109" s="6699"/>
      <c r="K109" s="6700"/>
      <c r="L109" s="6698"/>
      <c r="M109" s="956" t="str">
        <f>CA109</f>
        <v/>
      </c>
      <c r="N109" s="6852"/>
      <c r="O109" s="956"/>
      <c r="P109" s="6077"/>
      <c r="Q109" s="6077"/>
      <c r="R109" s="6077"/>
      <c r="S109" s="5542"/>
      <c r="T109" s="5542"/>
      <c r="U109" s="5542"/>
      <c r="V109" s="5543"/>
      <c r="W109" s="5543"/>
      <c r="X109" s="5543"/>
      <c r="Y109" s="5543"/>
      <c r="Z109" s="5543"/>
      <c r="AA109" s="5543"/>
      <c r="AB109" s="5543"/>
      <c r="AC109" s="5543"/>
      <c r="AD109" s="5543"/>
      <c r="AE109" s="5543"/>
      <c r="AF109" s="5543"/>
      <c r="AG109" s="5543"/>
      <c r="AH109" s="5543"/>
      <c r="AI109" s="5543"/>
      <c r="AJ109" s="5543"/>
      <c r="AK109" s="5543"/>
      <c r="AL109" s="5543"/>
      <c r="AM109" s="5543"/>
      <c r="AN109" s="5543"/>
      <c r="AO109" s="5543"/>
      <c r="AP109" s="5543"/>
      <c r="AQ109" s="5543"/>
      <c r="AR109" s="5543"/>
      <c r="AS109" s="5543"/>
      <c r="AT109" s="5543"/>
      <c r="AU109" s="5543"/>
      <c r="AV109" s="5543"/>
      <c r="AW109" s="5543"/>
      <c r="AX109" s="5543"/>
      <c r="AY109" s="5543"/>
      <c r="AZ109" s="5543"/>
      <c r="BA109" s="5543"/>
      <c r="BB109" s="5543"/>
      <c r="BC109" s="5543"/>
      <c r="BD109" s="5543"/>
      <c r="BE109" s="5543"/>
      <c r="BF109" s="5543"/>
      <c r="BG109" s="5543"/>
      <c r="BH109" s="5543"/>
      <c r="BI109" s="5543"/>
      <c r="BJ109" s="5543"/>
      <c r="BK109" s="5543"/>
      <c r="BL109" s="5543"/>
      <c r="BM109" s="5543"/>
      <c r="BN109" s="5543"/>
      <c r="BO109" s="5543"/>
      <c r="BP109" s="5543"/>
      <c r="BQ109" s="5543"/>
      <c r="BR109" s="5543"/>
      <c r="BS109" s="5543"/>
      <c r="BT109" s="5543"/>
      <c r="BU109" s="5543"/>
      <c r="BV109" s="5543"/>
      <c r="BW109" s="5543"/>
      <c r="BX109" s="5543"/>
      <c r="BY109" s="5543"/>
      <c r="BZ109" s="6233"/>
      <c r="CA109" s="5563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65">
        <f>IF(AND($C109&lt;&gt;0,L109=""),1,IF(L109&gt;$C109,1,0))</f>
        <v>0</v>
      </c>
      <c r="CT109" s="615"/>
      <c r="CU109" s="615"/>
      <c r="CV109" s="615"/>
    </row>
    <row r="110" spans="1:102" s="6198" customFormat="1" ht="18" customHeight="1">
      <c r="A110" s="5545" t="s">
        <v>2780</v>
      </c>
      <c r="B110" s="5545"/>
      <c r="C110" s="6234"/>
      <c r="D110" s="6234"/>
      <c r="E110" s="6234"/>
      <c r="F110" s="6234"/>
      <c r="G110" s="6853"/>
      <c r="H110" s="6234"/>
      <c r="I110" s="6234"/>
      <c r="J110" s="6234"/>
      <c r="K110" s="6234"/>
      <c r="L110" s="6854"/>
      <c r="M110" s="6234"/>
    </row>
    <row r="111" spans="1:102" ht="15" customHeight="1">
      <c r="A111" s="8805" t="s">
        <v>280</v>
      </c>
      <c r="B111" s="8805"/>
      <c r="C111" s="8806" t="s">
        <v>2781</v>
      </c>
      <c r="D111" s="8769"/>
      <c r="E111" s="8791" t="s">
        <v>2782</v>
      </c>
      <c r="F111" s="8792"/>
      <c r="G111" s="8792"/>
      <c r="H111" s="8793"/>
      <c r="I111" s="8807" t="s">
        <v>2783</v>
      </c>
      <c r="J111" s="8807"/>
      <c r="K111" s="8794" t="s">
        <v>2784</v>
      </c>
      <c r="L111" s="8794" t="s">
        <v>2785</v>
      </c>
      <c r="M111" s="8776" t="s">
        <v>2786</v>
      </c>
      <c r="N111" s="8776" t="s">
        <v>2787</v>
      </c>
      <c r="O111" s="8776" t="s">
        <v>2788</v>
      </c>
      <c r="CA111" s="615"/>
      <c r="CB111" s="615"/>
      <c r="CW111" s="6198"/>
      <c r="CX111" s="6198"/>
    </row>
    <row r="112" spans="1:102" ht="31.5">
      <c r="A112" s="8805"/>
      <c r="B112" s="8805"/>
      <c r="C112" s="6735" t="s">
        <v>2789</v>
      </c>
      <c r="D112" s="6639" t="s">
        <v>2790</v>
      </c>
      <c r="E112" s="6735" t="s">
        <v>2791</v>
      </c>
      <c r="F112" s="6736" t="s">
        <v>2792</v>
      </c>
      <c r="G112" s="6736" t="s">
        <v>2793</v>
      </c>
      <c r="H112" s="6639" t="s">
        <v>2794</v>
      </c>
      <c r="I112" s="6644" t="s">
        <v>2795</v>
      </c>
      <c r="J112" s="6641" t="s">
        <v>2796</v>
      </c>
      <c r="K112" s="8795"/>
      <c r="L112" s="8795"/>
      <c r="M112" s="7491"/>
      <c r="N112" s="7491"/>
      <c r="O112" s="7491"/>
      <c r="CA112" s="615"/>
      <c r="CB112" s="615"/>
      <c r="CW112" s="6198"/>
      <c r="CX112" s="6198"/>
    </row>
    <row r="113" spans="1:102" ht="15" customHeight="1">
      <c r="A113" s="8786" t="s">
        <v>2779</v>
      </c>
      <c r="B113" s="8787"/>
      <c r="C113" s="6857"/>
      <c r="D113" s="6858"/>
      <c r="E113" s="6857"/>
      <c r="F113" s="6859"/>
      <c r="G113" s="6859"/>
      <c r="H113" s="6858"/>
      <c r="I113" s="6857"/>
      <c r="J113" s="6858"/>
      <c r="K113" s="6858"/>
      <c r="L113" s="6858"/>
      <c r="M113" s="6858"/>
      <c r="N113" s="6858"/>
      <c r="O113" s="6858"/>
      <c r="CA113" s="615"/>
      <c r="CB113" s="615"/>
      <c r="CW113" s="6198"/>
      <c r="CX113" s="6198"/>
    </row>
    <row r="114" spans="1:102" s="6198" customFormat="1" ht="18" customHeight="1">
      <c r="A114" s="8788" t="s">
        <v>2797</v>
      </c>
      <c r="B114" s="8789"/>
      <c r="C114" s="8789"/>
      <c r="D114" s="8789"/>
      <c r="E114" s="8789"/>
      <c r="F114" s="8789"/>
      <c r="G114" s="8789"/>
      <c r="H114" s="6234"/>
      <c r="I114" s="6234"/>
      <c r="J114" s="6234"/>
      <c r="K114" s="6234"/>
      <c r="L114" s="6234"/>
      <c r="M114" s="6234"/>
      <c r="N114" s="6234"/>
      <c r="O114" s="6234"/>
    </row>
    <row r="115" spans="1:102" ht="15" customHeight="1">
      <c r="A115" s="8776" t="s">
        <v>280</v>
      </c>
      <c r="B115" s="7176" t="s">
        <v>77</v>
      </c>
      <c r="C115" s="8791" t="s">
        <v>2769</v>
      </c>
      <c r="D115" s="8792"/>
      <c r="E115" s="8792"/>
      <c r="F115" s="8792"/>
      <c r="G115" s="8792"/>
      <c r="H115" s="8792"/>
      <c r="I115" s="8792"/>
      <c r="J115" s="8793"/>
      <c r="K115" s="8794" t="s">
        <v>2798</v>
      </c>
      <c r="L115" s="8796" t="s">
        <v>2799</v>
      </c>
      <c r="M115" s="8797"/>
      <c r="N115" s="8797"/>
      <c r="O115" s="8798"/>
    </row>
    <row r="116" spans="1:102" ht="42">
      <c r="A116" s="7491"/>
      <c r="B116" s="8790"/>
      <c r="C116" s="6784" t="s">
        <v>2771</v>
      </c>
      <c r="D116" s="6647" t="s">
        <v>2772</v>
      </c>
      <c r="E116" s="6785" t="s">
        <v>2773</v>
      </c>
      <c r="F116" s="6785" t="s">
        <v>2774</v>
      </c>
      <c r="G116" s="6785" t="s">
        <v>2775</v>
      </c>
      <c r="H116" s="6785" t="s">
        <v>2776</v>
      </c>
      <c r="I116" s="6785" t="s">
        <v>2777</v>
      </c>
      <c r="J116" s="6648" t="s">
        <v>2778</v>
      </c>
      <c r="K116" s="8795"/>
      <c r="L116" s="6762" t="s">
        <v>2800</v>
      </c>
      <c r="M116" s="6773" t="s">
        <v>2801</v>
      </c>
      <c r="N116" s="6773" t="s">
        <v>2802</v>
      </c>
      <c r="O116" s="6645" t="s">
        <v>2803</v>
      </c>
    </row>
    <row r="117" spans="1:102" ht="15" customHeight="1">
      <c r="A117" s="6860" t="s">
        <v>2804</v>
      </c>
      <c r="B117" s="6861">
        <f>SUM(C117)</f>
        <v>0</v>
      </c>
      <c r="C117" s="5831"/>
      <c r="D117" s="6837"/>
      <c r="E117" s="6837"/>
      <c r="F117" s="6837"/>
      <c r="G117" s="6837"/>
      <c r="H117" s="6837"/>
      <c r="I117" s="6837"/>
      <c r="J117" s="6770"/>
      <c r="K117" s="6091"/>
      <c r="L117" s="5831"/>
      <c r="M117" s="6213"/>
      <c r="N117" s="6213"/>
      <c r="O117" s="6764"/>
    </row>
    <row r="118" spans="1:102" ht="15" customHeight="1">
      <c r="A118" s="6862" t="s">
        <v>2805</v>
      </c>
      <c r="B118" s="6526">
        <f>SUM(C118:J118)</f>
        <v>0</v>
      </c>
      <c r="C118" s="5831"/>
      <c r="D118" s="6213"/>
      <c r="E118" s="6213"/>
      <c r="F118" s="6213"/>
      <c r="G118" s="6213"/>
      <c r="H118" s="6213"/>
      <c r="I118" s="6213"/>
      <c r="J118" s="6764"/>
      <c r="K118" s="6091"/>
      <c r="L118" s="5831"/>
      <c r="M118" s="6213"/>
      <c r="N118" s="6213"/>
      <c r="O118" s="6764"/>
    </row>
    <row r="119" spans="1:102" ht="15" customHeight="1">
      <c r="A119" s="6863" t="s">
        <v>2806</v>
      </c>
      <c r="B119" s="6864">
        <f>SUM(C119:J119)</f>
        <v>0</v>
      </c>
      <c r="C119" s="6683"/>
      <c r="D119" s="6685"/>
      <c r="E119" s="6685"/>
      <c r="F119" s="6685"/>
      <c r="G119" s="6685"/>
      <c r="H119" s="6685"/>
      <c r="I119" s="6685"/>
      <c r="J119" s="5855"/>
      <c r="K119" s="5855"/>
      <c r="L119" s="6683"/>
      <c r="M119" s="6685"/>
      <c r="N119" s="6685"/>
      <c r="O119" s="5855"/>
    </row>
    <row r="120" spans="1:102" s="6198" customFormat="1" ht="18" customHeight="1">
      <c r="A120" s="918" t="s">
        <v>2807</v>
      </c>
      <c r="B120" s="6234"/>
      <c r="C120" s="6234"/>
      <c r="D120" s="6234"/>
      <c r="E120" s="6234"/>
    </row>
    <row r="121" spans="1:102" ht="21.75" customHeight="1">
      <c r="A121" s="6823" t="s">
        <v>2808</v>
      </c>
      <c r="B121" s="6865" t="s">
        <v>2809</v>
      </c>
      <c r="C121" s="6643" t="s">
        <v>2810</v>
      </c>
      <c r="D121" s="6646" t="s">
        <v>327</v>
      </c>
      <c r="E121" s="6641" t="s">
        <v>37</v>
      </c>
    </row>
    <row r="122" spans="1:102" ht="15" customHeight="1">
      <c r="A122" s="6658" t="s">
        <v>2811</v>
      </c>
      <c r="B122" s="6866"/>
      <c r="C122" s="6867"/>
      <c r="D122" s="6868"/>
      <c r="E122" s="6869"/>
      <c r="F122" s="923" t="str">
        <f t="shared" ref="F122:F130" si="19">CA122&amp;CB122</f>
        <v/>
      </c>
      <c r="CA122" s="6870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70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67"/>
      <c r="CD122" s="1067"/>
      <c r="CI122" s="6871">
        <f t="shared" ref="CI122:CI130" si="22">IF(AND(OR(B122&gt;0,C122&gt;0),D122=""),1,IF(D122&gt;(B122+C122),1,0))</f>
        <v>0</v>
      </c>
      <c r="CJ122" s="6871">
        <f t="shared" ref="CJ122:CJ130" si="23">IF(AND(OR(B122&gt;0,C122&gt;0),E122=""),1,IF(E122&gt;(B122+C122),1,0))</f>
        <v>0</v>
      </c>
      <c r="CK122" s="1067"/>
      <c r="CL122" s="1067"/>
      <c r="CR122" s="615"/>
      <c r="CS122" s="615"/>
      <c r="CT122" s="615"/>
      <c r="CU122" s="615"/>
      <c r="CV122" s="615"/>
    </row>
    <row r="123" spans="1:102" ht="21.95" customHeight="1">
      <c r="A123" s="1648" t="s">
        <v>2812</v>
      </c>
      <c r="B123" s="6872"/>
      <c r="C123" s="6873"/>
      <c r="D123" s="6874"/>
      <c r="E123" s="6875"/>
      <c r="F123" s="923" t="str">
        <f t="shared" si="19"/>
        <v/>
      </c>
      <c r="CA123" s="6870" t="str">
        <f t="shared" si="20"/>
        <v/>
      </c>
      <c r="CB123" s="6870" t="str">
        <f t="shared" si="21"/>
        <v/>
      </c>
      <c r="CC123" s="1067"/>
      <c r="CD123" s="1067"/>
      <c r="CG123" s="1067"/>
      <c r="CH123" s="1067"/>
      <c r="CI123" s="6871">
        <f t="shared" si="22"/>
        <v>0</v>
      </c>
      <c r="CJ123" s="6871">
        <f t="shared" si="23"/>
        <v>0</v>
      </c>
      <c r="CK123" s="1067"/>
      <c r="CL123" s="1067"/>
      <c r="CR123" s="615"/>
      <c r="CS123" s="615"/>
      <c r="CT123" s="615"/>
      <c r="CU123" s="615"/>
      <c r="CV123" s="615"/>
    </row>
    <row r="124" spans="1:102" ht="21.95" customHeight="1">
      <c r="A124" s="6876" t="s">
        <v>2813</v>
      </c>
      <c r="B124" s="6877"/>
      <c r="C124" s="6878"/>
      <c r="D124" s="6879"/>
      <c r="E124" s="6880"/>
      <c r="F124" s="923" t="str">
        <f t="shared" si="19"/>
        <v/>
      </c>
      <c r="CA124" s="6870" t="str">
        <f t="shared" si="20"/>
        <v/>
      </c>
      <c r="CB124" s="6870" t="str">
        <f t="shared" si="21"/>
        <v/>
      </c>
      <c r="CC124" s="1067"/>
      <c r="CD124" s="1067"/>
      <c r="CI124" s="6871">
        <f t="shared" si="22"/>
        <v>0</v>
      </c>
      <c r="CJ124" s="6871">
        <f t="shared" si="23"/>
        <v>0</v>
      </c>
      <c r="CK124" s="1067"/>
      <c r="CL124" s="1067"/>
      <c r="CR124" s="615"/>
      <c r="CS124" s="615"/>
      <c r="CT124" s="615"/>
      <c r="CU124" s="615"/>
      <c r="CV124" s="615"/>
    </row>
    <row r="125" spans="1:102" ht="21.95" customHeight="1">
      <c r="A125" s="6881" t="s">
        <v>2814</v>
      </c>
      <c r="B125" s="6877"/>
      <c r="C125" s="6878"/>
      <c r="D125" s="6879"/>
      <c r="E125" s="6880"/>
      <c r="F125" s="923" t="str">
        <f t="shared" si="19"/>
        <v/>
      </c>
      <c r="CA125" s="6870" t="str">
        <f t="shared" si="20"/>
        <v/>
      </c>
      <c r="CB125" s="6870" t="str">
        <f t="shared" si="21"/>
        <v/>
      </c>
      <c r="CC125" s="1067"/>
      <c r="CD125" s="1067"/>
      <c r="CI125" s="6871">
        <f t="shared" si="22"/>
        <v>0</v>
      </c>
      <c r="CJ125" s="6871">
        <f t="shared" si="23"/>
        <v>0</v>
      </c>
      <c r="CK125" s="1067"/>
      <c r="CL125" s="1067"/>
      <c r="CR125" s="615"/>
      <c r="CS125" s="615"/>
      <c r="CT125" s="615"/>
      <c r="CU125" s="615"/>
      <c r="CV125" s="615"/>
    </row>
    <row r="126" spans="1:102" ht="42">
      <c r="A126" s="6876" t="s">
        <v>2815</v>
      </c>
      <c r="B126" s="6877"/>
      <c r="C126" s="6878"/>
      <c r="D126" s="6879"/>
      <c r="E126" s="6880"/>
      <c r="F126" s="923" t="str">
        <f t="shared" si="19"/>
        <v/>
      </c>
      <c r="CA126" s="6870" t="str">
        <f t="shared" si="20"/>
        <v/>
      </c>
      <c r="CB126" s="6870" t="str">
        <f t="shared" si="21"/>
        <v/>
      </c>
      <c r="CC126" s="1067"/>
      <c r="CD126" s="1067"/>
      <c r="CI126" s="6871">
        <f t="shared" si="22"/>
        <v>0</v>
      </c>
      <c r="CJ126" s="6871">
        <f t="shared" si="23"/>
        <v>0</v>
      </c>
      <c r="CK126" s="1067"/>
      <c r="CL126" s="1067"/>
      <c r="CR126" s="615"/>
      <c r="CS126" s="615"/>
      <c r="CT126" s="615"/>
      <c r="CU126" s="615"/>
      <c r="CV126" s="615"/>
    </row>
    <row r="127" spans="1:102" ht="21.95" customHeight="1">
      <c r="A127" s="6881" t="s">
        <v>2816</v>
      </c>
      <c r="B127" s="6877"/>
      <c r="C127" s="6882"/>
      <c r="D127" s="6883"/>
      <c r="E127" s="6884"/>
      <c r="F127" s="923" t="str">
        <f t="shared" si="19"/>
        <v/>
      </c>
      <c r="CA127" s="6870" t="str">
        <f t="shared" si="20"/>
        <v/>
      </c>
      <c r="CB127" s="6870" t="str">
        <f t="shared" si="21"/>
        <v/>
      </c>
      <c r="CC127" s="1067"/>
      <c r="CD127" s="1067"/>
      <c r="CG127" s="1067"/>
      <c r="CH127" s="1067"/>
      <c r="CI127" s="6871">
        <f t="shared" si="22"/>
        <v>0</v>
      </c>
      <c r="CJ127" s="6871">
        <f t="shared" si="23"/>
        <v>0</v>
      </c>
      <c r="CK127" s="1067"/>
      <c r="CL127" s="1067"/>
      <c r="CR127" s="615"/>
      <c r="CS127" s="615"/>
      <c r="CT127" s="615"/>
      <c r="CU127" s="615"/>
      <c r="CV127" s="615"/>
    </row>
    <row r="128" spans="1:102" ht="21.95" customHeight="1">
      <c r="A128" s="6876" t="s">
        <v>2817</v>
      </c>
      <c r="B128" s="6872"/>
      <c r="C128" s="6878"/>
      <c r="D128" s="6879"/>
      <c r="E128" s="6880"/>
      <c r="F128" s="923" t="str">
        <f t="shared" si="19"/>
        <v/>
      </c>
      <c r="CA128" s="6870" t="str">
        <f t="shared" si="20"/>
        <v/>
      </c>
      <c r="CB128" s="6870" t="str">
        <f t="shared" si="21"/>
        <v/>
      </c>
      <c r="CC128" s="1067"/>
      <c r="CD128" s="1067"/>
      <c r="CI128" s="6871">
        <f t="shared" si="22"/>
        <v>0</v>
      </c>
      <c r="CJ128" s="6871">
        <f t="shared" si="23"/>
        <v>0</v>
      </c>
      <c r="CK128" s="1067"/>
      <c r="CL128" s="1067"/>
      <c r="CR128" s="615"/>
      <c r="CS128" s="615"/>
      <c r="CT128" s="615"/>
      <c r="CU128" s="615"/>
      <c r="CV128" s="615"/>
    </row>
    <row r="129" spans="1:101" ht="21.95" customHeight="1">
      <c r="A129" s="6876" t="s">
        <v>2818</v>
      </c>
      <c r="B129" s="6877"/>
      <c r="C129" s="6878"/>
      <c r="D129" s="6879"/>
      <c r="E129" s="6880"/>
      <c r="F129" s="923" t="str">
        <f t="shared" si="19"/>
        <v/>
      </c>
      <c r="CA129" s="6870" t="str">
        <f t="shared" si="20"/>
        <v/>
      </c>
      <c r="CB129" s="6870" t="str">
        <f t="shared" si="21"/>
        <v/>
      </c>
      <c r="CC129" s="1067"/>
      <c r="CD129" s="1067"/>
      <c r="CG129" s="1067"/>
      <c r="CH129" s="1067"/>
      <c r="CI129" s="6871">
        <f t="shared" si="22"/>
        <v>0</v>
      </c>
      <c r="CJ129" s="6871">
        <f t="shared" si="23"/>
        <v>0</v>
      </c>
      <c r="CK129" s="1067"/>
      <c r="CL129" s="1067"/>
      <c r="CR129" s="615"/>
      <c r="CS129" s="615"/>
      <c r="CT129" s="615"/>
      <c r="CU129" s="615"/>
      <c r="CV129" s="615"/>
    </row>
    <row r="130" spans="1:101" ht="35.1" customHeight="1">
      <c r="A130" s="6885" t="s">
        <v>2819</v>
      </c>
      <c r="B130" s="6886"/>
      <c r="C130" s="6887"/>
      <c r="D130" s="6888"/>
      <c r="E130" s="6889"/>
      <c r="F130" s="923" t="str">
        <f t="shared" si="19"/>
        <v/>
      </c>
      <c r="CA130" s="6870" t="str">
        <f t="shared" si="20"/>
        <v/>
      </c>
      <c r="CB130" s="6870" t="str">
        <f t="shared" si="21"/>
        <v/>
      </c>
      <c r="CC130" s="1067"/>
      <c r="CD130" s="1067"/>
      <c r="CG130" s="1067"/>
      <c r="CH130" s="1067"/>
      <c r="CI130" s="6871">
        <f t="shared" si="22"/>
        <v>0</v>
      </c>
      <c r="CJ130" s="6871">
        <f t="shared" si="23"/>
        <v>0</v>
      </c>
      <c r="CK130" s="1067"/>
      <c r="CL130" s="1067"/>
      <c r="CR130" s="615"/>
      <c r="CS130" s="615"/>
      <c r="CT130" s="615"/>
      <c r="CU130" s="615"/>
      <c r="CV130" s="615"/>
    </row>
    <row r="131" spans="1:101" ht="15" customHeight="1">
      <c r="A131" s="8799" t="s">
        <v>2820</v>
      </c>
      <c r="B131" s="8799"/>
    </row>
    <row r="132" spans="1:101" s="6198" customFormat="1" ht="18" customHeight="1">
      <c r="A132" s="955" t="s">
        <v>2821</v>
      </c>
      <c r="B132" s="955"/>
      <c r="C132" s="955"/>
    </row>
    <row r="133" spans="1:101" ht="37.5" customHeight="1">
      <c r="A133" s="8771" t="s">
        <v>614</v>
      </c>
      <c r="B133" s="8771"/>
      <c r="C133" s="6890" t="s">
        <v>2809</v>
      </c>
      <c r="D133" s="6641" t="s">
        <v>2810</v>
      </c>
    </row>
    <row r="134" spans="1:101">
      <c r="A134" s="8772" t="s">
        <v>2822</v>
      </c>
      <c r="B134" s="6891" t="s">
        <v>2823</v>
      </c>
      <c r="C134" s="6892"/>
      <c r="D134" s="6893"/>
    </row>
    <row r="135" spans="1:101">
      <c r="A135" s="8773"/>
      <c r="B135" s="6894" t="s">
        <v>2824</v>
      </c>
      <c r="C135" s="6338"/>
      <c r="D135" s="6339"/>
    </row>
    <row r="136" spans="1:101" ht="15" customHeight="1">
      <c r="A136" s="8772" t="s">
        <v>2825</v>
      </c>
      <c r="B136" s="6895" t="s">
        <v>971</v>
      </c>
      <c r="C136" s="6259"/>
      <c r="D136" s="6667"/>
    </row>
    <row r="137" spans="1:101" ht="15" customHeight="1">
      <c r="A137" s="8774"/>
      <c r="B137" s="6896" t="s">
        <v>2826</v>
      </c>
      <c r="C137" s="6674"/>
      <c r="D137" s="6547"/>
    </row>
    <row r="138" spans="1:101" ht="15" customHeight="1">
      <c r="A138" s="8774"/>
      <c r="B138" s="6896" t="s">
        <v>98</v>
      </c>
      <c r="C138" s="6674"/>
      <c r="D138" s="6547"/>
    </row>
    <row r="139" spans="1:101" ht="15" customHeight="1">
      <c r="A139" s="8773"/>
      <c r="B139" s="6897" t="s">
        <v>105</v>
      </c>
      <c r="C139" s="6886"/>
      <c r="D139" s="6889"/>
    </row>
    <row r="140" spans="1:101" s="6198" customFormat="1" ht="18" customHeight="1">
      <c r="A140" s="6898" t="s">
        <v>2827</v>
      </c>
      <c r="B140" s="6579"/>
      <c r="C140" s="6579"/>
      <c r="D140" s="918"/>
      <c r="E140" s="6234"/>
      <c r="F140" s="6234"/>
      <c r="G140" s="6234"/>
      <c r="H140" s="6234"/>
      <c r="I140" s="6234"/>
      <c r="J140" s="6234"/>
      <c r="K140" s="6234"/>
      <c r="L140" s="6234"/>
      <c r="M140" s="6234"/>
    </row>
    <row r="141" spans="1:101" ht="27.95" customHeight="1">
      <c r="A141" s="8775" t="s">
        <v>289</v>
      </c>
      <c r="B141" s="8776" t="s">
        <v>77</v>
      </c>
      <c r="C141" s="8778" t="s">
        <v>29</v>
      </c>
      <c r="D141" s="8779"/>
      <c r="E141" s="8779"/>
      <c r="F141" s="8779"/>
      <c r="G141" s="8779"/>
      <c r="H141" s="8779"/>
      <c r="I141" s="8779"/>
      <c r="J141" s="8779"/>
      <c r="K141" s="8780"/>
      <c r="L141" s="8781" t="s">
        <v>36</v>
      </c>
      <c r="M141" s="8783" t="s">
        <v>37</v>
      </c>
      <c r="N141" s="8785" t="s">
        <v>2828</v>
      </c>
      <c r="CA141" s="615"/>
      <c r="CW141" s="6198"/>
    </row>
    <row r="142" spans="1:101" ht="27.95" customHeight="1">
      <c r="A142" s="7475"/>
      <c r="B142" s="8777"/>
      <c r="C142" s="6865" t="s">
        <v>94</v>
      </c>
      <c r="D142" s="6899" t="s">
        <v>44</v>
      </c>
      <c r="E142" s="6899" t="s">
        <v>45</v>
      </c>
      <c r="F142" s="6899" t="s">
        <v>46</v>
      </c>
      <c r="G142" s="6899" t="s">
        <v>47</v>
      </c>
      <c r="H142" s="6899" t="s">
        <v>48</v>
      </c>
      <c r="I142" s="6899" t="s">
        <v>49</v>
      </c>
      <c r="J142" s="6899" t="s">
        <v>50</v>
      </c>
      <c r="K142" s="6900" t="s">
        <v>51</v>
      </c>
      <c r="L142" s="8782"/>
      <c r="M142" s="8784"/>
      <c r="N142" s="7316"/>
      <c r="CA142" s="615"/>
      <c r="CW142" s="6198"/>
    </row>
    <row r="143" spans="1:101" ht="21">
      <c r="A143" s="6901" t="s">
        <v>2829</v>
      </c>
      <c r="B143" s="6668"/>
      <c r="C143" s="6767"/>
      <c r="D143" s="6837"/>
      <c r="E143" s="6837"/>
      <c r="F143" s="6837"/>
      <c r="G143" s="6837"/>
      <c r="H143" s="6837"/>
      <c r="I143" s="6837"/>
      <c r="J143" s="6837"/>
      <c r="K143" s="6902"/>
      <c r="L143" s="6903"/>
      <c r="M143" s="6904"/>
      <c r="N143" s="6904"/>
      <c r="CA143" s="615"/>
      <c r="CW143" s="6198"/>
    </row>
    <row r="144" spans="1:101" ht="21">
      <c r="A144" s="6844" t="s">
        <v>2830</v>
      </c>
      <c r="B144" s="6905">
        <f>SUM(C144:K144)</f>
        <v>0</v>
      </c>
      <c r="C144" s="6338"/>
      <c r="D144" s="6215"/>
      <c r="E144" s="6215"/>
      <c r="F144" s="6215"/>
      <c r="G144" s="6215"/>
      <c r="H144" s="6215"/>
      <c r="I144" s="6215"/>
      <c r="J144" s="6215"/>
      <c r="K144" s="6216"/>
      <c r="L144" s="6906"/>
      <c r="M144" s="6536"/>
      <c r="N144" s="6536"/>
      <c r="O144" s="923" t="str">
        <f>$CA144&amp;CB144&amp;CC144</f>
        <v/>
      </c>
      <c r="CA144" s="6870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70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70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71">
        <f>IF(AND($B144&lt;&gt;0,L144=""),1,IF(L144&gt;$B144,1,0))</f>
        <v>0</v>
      </c>
      <c r="CJ144" s="6871">
        <f>IF(AND($B144&lt;&gt;0,N144=""),1,IF(N144&gt;$B144,1,0))</f>
        <v>0</v>
      </c>
      <c r="CU144" s="615"/>
      <c r="CV144" s="615"/>
    </row>
    <row r="145" spans="1:100" s="6198" customFormat="1" ht="18" customHeight="1">
      <c r="A145" s="955" t="s">
        <v>2831</v>
      </c>
      <c r="B145" s="955"/>
      <c r="C145" s="6234"/>
      <c r="D145" s="6234"/>
      <c r="E145" s="6234"/>
      <c r="F145" s="6234"/>
    </row>
    <row r="146" spans="1:100" s="6198" customFormat="1" ht="18" customHeight="1">
      <c r="A146" s="955" t="s">
        <v>4427</v>
      </c>
      <c r="B146" s="955"/>
      <c r="C146" s="6234"/>
      <c r="D146" s="6234"/>
      <c r="E146" s="6234"/>
      <c r="F146" s="6234"/>
    </row>
    <row r="147" spans="1:100" ht="21">
      <c r="A147" s="8768" t="s">
        <v>2832</v>
      </c>
      <c r="B147" s="8769" t="s">
        <v>4428</v>
      </c>
      <c r="C147" s="8770"/>
      <c r="D147" s="8770"/>
      <c r="E147" s="8770"/>
      <c r="F147" s="6907" t="s">
        <v>2833</v>
      </c>
    </row>
    <row r="148" spans="1:100" ht="21">
      <c r="A148" s="8243"/>
      <c r="B148" s="6647" t="s">
        <v>4437</v>
      </c>
      <c r="C148" s="6785" t="s">
        <v>2834</v>
      </c>
      <c r="D148" s="6647" t="s">
        <v>2835</v>
      </c>
      <c r="E148" s="6641" t="s">
        <v>4432</v>
      </c>
      <c r="F148" s="6907" t="s">
        <v>2836</v>
      </c>
    </row>
    <row r="149" spans="1:100">
      <c r="A149" s="6908" t="s">
        <v>4433</v>
      </c>
      <c r="B149" s="6697"/>
      <c r="C149" s="6845"/>
      <c r="D149" s="6909"/>
      <c r="E149" s="6698"/>
      <c r="F149" s="6910"/>
    </row>
    <row r="150" spans="1:100" s="6198" customFormat="1" ht="18" customHeight="1">
      <c r="A150" s="955" t="s">
        <v>2837</v>
      </c>
      <c r="B150" s="6234"/>
      <c r="C150" s="6234"/>
      <c r="D150" s="6234"/>
      <c r="E150" s="6234"/>
    </row>
    <row r="151" spans="1:100" ht="21">
      <c r="A151" s="6823" t="s">
        <v>2838</v>
      </c>
      <c r="B151" s="6642" t="s">
        <v>2839</v>
      </c>
      <c r="C151" s="6784" t="s">
        <v>2840</v>
      </c>
      <c r="D151" s="6643" t="s">
        <v>2400</v>
      </c>
      <c r="E151" s="6641" t="s">
        <v>36</v>
      </c>
    </row>
    <row r="152" spans="1:100" ht="15" customHeight="1">
      <c r="A152" s="6757" t="s">
        <v>2841</v>
      </c>
      <c r="B152" s="6911"/>
      <c r="C152" s="6892"/>
      <c r="D152" s="6912"/>
      <c r="E152" s="6893"/>
      <c r="F152" s="923" t="str">
        <f>$CA152</f>
        <v/>
      </c>
      <c r="CA152" s="6870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67"/>
      <c r="CI152" s="6871">
        <f>IF(AND($B152&lt;&gt;0,E152=""),1,IF(E152&gt;$B152,1,0))</f>
        <v>0</v>
      </c>
      <c r="CJ152" s="1067"/>
      <c r="CT152" s="615"/>
      <c r="CU152" s="615"/>
      <c r="CV152" s="615"/>
    </row>
    <row r="153" spans="1:100" ht="15" customHeight="1">
      <c r="A153" s="6913" t="s">
        <v>2842</v>
      </c>
      <c r="B153" s="6151"/>
      <c r="C153" s="6674"/>
      <c r="D153" s="6680"/>
      <c r="E153" s="6547"/>
      <c r="F153" s="923" t="str">
        <f>$CL153&amp;CA153</f>
        <v/>
      </c>
      <c r="CA153" s="6870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67"/>
      <c r="CI153" s="6871">
        <f t="shared" ref="CI153:CI154" si="24">IF(AND($B153&lt;&gt;0,E153=""),1,IF(E153&gt;$B153,1,0))</f>
        <v>0</v>
      </c>
      <c r="CT153" s="615"/>
      <c r="CU153" s="615"/>
      <c r="CV153" s="615"/>
    </row>
    <row r="154" spans="1:100" ht="15" customHeight="1">
      <c r="A154" s="6914" t="s">
        <v>2843</v>
      </c>
      <c r="B154" s="6915"/>
      <c r="C154" s="6916"/>
      <c r="D154" s="6917"/>
      <c r="E154" s="6918"/>
      <c r="F154" s="923" t="str">
        <f>$CL154&amp;CA154</f>
        <v/>
      </c>
      <c r="CA154" s="6870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67"/>
      <c r="CI154" s="6871">
        <f t="shared" si="24"/>
        <v>0</v>
      </c>
      <c r="CT154" s="615"/>
      <c r="CU154" s="615"/>
      <c r="CV154" s="615"/>
    </row>
    <row r="155" spans="1:100" ht="21">
      <c r="A155" s="6099" t="s">
        <v>2844</v>
      </c>
      <c r="B155" s="5537" t="s">
        <v>2845</v>
      </c>
      <c r="C155" s="6919" t="s">
        <v>2846</v>
      </c>
      <c r="D155" s="6247" t="s">
        <v>36</v>
      </c>
      <c r="E155" s="5542"/>
      <c r="CT155" s="615"/>
      <c r="CU155" s="615"/>
      <c r="CV155" s="615"/>
    </row>
    <row r="156" spans="1:100">
      <c r="A156" s="6757" t="s">
        <v>2847</v>
      </c>
      <c r="B156" s="6911"/>
      <c r="C156" s="6920"/>
      <c r="D156" s="6893"/>
      <c r="E156" s="923" t="str">
        <f>$CA156</f>
        <v/>
      </c>
      <c r="CA156" s="6870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67"/>
      <c r="CI156" s="6871">
        <f>IF(AND($B156&lt;&gt;0,D156=""),1,IF(D156&gt;$B156,1,0))</f>
        <v>0</v>
      </c>
      <c r="CT156" s="615"/>
      <c r="CU156" s="615"/>
      <c r="CV156" s="615"/>
    </row>
    <row r="157" spans="1:100">
      <c r="A157" s="6913" t="s">
        <v>1225</v>
      </c>
      <c r="B157" s="6151"/>
      <c r="C157" s="6921"/>
      <c r="D157" s="6547"/>
      <c r="E157" s="923" t="str">
        <f t="shared" ref="E157:E158" si="25">$CA157</f>
        <v/>
      </c>
      <c r="CA157" s="6870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67"/>
      <c r="CI157" s="6871">
        <f t="shared" ref="CI157:CI158" si="26">IF(AND($B157&lt;&gt;0,D157=""),1,IF(D157&gt;$B157,1,0))</f>
        <v>0</v>
      </c>
      <c r="CT157" s="615"/>
      <c r="CU157" s="615"/>
      <c r="CV157" s="615"/>
    </row>
    <row r="158" spans="1:100" ht="21">
      <c r="A158" s="6914" t="s">
        <v>2848</v>
      </c>
      <c r="B158" s="6915"/>
      <c r="C158" s="6922"/>
      <c r="D158" s="6918"/>
      <c r="E158" s="923" t="str">
        <f t="shared" si="25"/>
        <v/>
      </c>
      <c r="CA158" s="6870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67"/>
      <c r="CI158" s="6871">
        <f t="shared" si="26"/>
        <v>0</v>
      </c>
      <c r="CT158" s="615"/>
      <c r="CU158" s="615"/>
      <c r="CV158" s="615"/>
    </row>
    <row r="159" spans="1:100">
      <c r="A159" s="955" t="s">
        <v>2849</v>
      </c>
      <c r="B159" s="957"/>
      <c r="C159" s="5542"/>
    </row>
    <row r="160" spans="1:100" ht="31.5">
      <c r="A160" s="6649" t="s">
        <v>2844</v>
      </c>
      <c r="B160" s="6784" t="s">
        <v>2850</v>
      </c>
      <c r="C160" s="6638" t="s">
        <v>2851</v>
      </c>
    </row>
    <row r="161" spans="1:3">
      <c r="A161" s="6923" t="s">
        <v>2847</v>
      </c>
      <c r="B161" s="6892"/>
      <c r="C161" s="6893"/>
    </row>
    <row r="162" spans="1:3">
      <c r="A162" s="6924" t="s">
        <v>1225</v>
      </c>
      <c r="B162" s="6886"/>
      <c r="C162" s="6889"/>
    </row>
    <row r="179" spans="1:2" ht="33.75" hidden="1" customHeight="1">
      <c r="A179" s="5789">
        <f>SUM(C13:Z23,C26:C38,C42:D57,C61:F71,B77:G79,B84:G88,C92:I103,C109,C113:O113,B117:B119,B122:C130,C134:D139,B143:B144,B149:F149,B152:D154,B156:C158,B161:C162)</f>
        <v>0</v>
      </c>
      <c r="B179" s="5789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>
      <formula1>0</formula1>
    </dataValidation>
    <dataValidation type="whole" operator="greaterThanOrEqual" allowBlank="1" showInputMessage="1" showErrorMessage="1" sqref="B84:G88 B161:C162">
      <formula1>0</formula1>
    </dataValidation>
    <dataValidation operator="greaterThanOrEqual" allowBlank="1" showInputMessage="1" showErrorMessage="1" error="Valor no Permitido" sqref="E81:G81"/>
    <dataValidation type="whole" allowBlank="1" showInputMessage="1" showErrorMessage="1" sqref="C92:I103">
      <formula1>0</formula1>
      <formula2>9.99999999999999E+35</formula2>
    </dataValidation>
    <dataValidation type="whole" allowBlank="1" showInputMessage="1" showErrorMessage="1" sqref="C117:O119">
      <formula1>0</formula1>
      <formula2>9.99999999999999E+37</formula2>
    </dataValidation>
    <dataValidation type="whole" allowBlank="1" showInputMessage="1" showErrorMessage="1" sqref="B143:N143">
      <formula1>0</formula1>
      <formula2>9.99999999999999E+38</formula2>
    </dataValidation>
    <dataValidation type="whole" operator="equal" allowBlank="1" showInputMessage="1" showErrorMessage="1" error="Valor no Permitido" sqref="D47 C46 D44 C43 D55:D56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/>
  <cols>
    <col min="1" max="1" width="44.85546875" style="615" customWidth="1"/>
    <col min="2" max="2" width="18.140625" style="615" customWidth="1"/>
    <col min="3" max="3" width="23.85546875" style="615" customWidth="1"/>
    <col min="4" max="4" width="18.5703125" style="615" customWidth="1"/>
    <col min="5" max="5" width="12.85546875" style="615" customWidth="1"/>
    <col min="6" max="6" width="12.7109375" style="615" customWidth="1"/>
    <col min="7" max="7" width="15.7109375" style="615" customWidth="1"/>
    <col min="8" max="8" width="16.42578125" style="615" customWidth="1"/>
    <col min="9" max="16384" width="11.42578125" style="615"/>
  </cols>
  <sheetData>
    <row r="1" spans="1:30">
      <c r="A1" s="5539" t="s">
        <v>23</v>
      </c>
    </row>
    <row r="2" spans="1:30">
      <c r="A2" s="5539" t="str">
        <f>CONCATENATE("COMUNA: ",NOMBRE!B2, " (",NOMBRE!C2,NOMBRE!D2,NOMBRE!E2,NOMBRE!F2,NOMBRE!G2,")")</f>
        <v>COMUNA: MAIPU ()</v>
      </c>
    </row>
    <row r="3" spans="1:30">
      <c r="A3" s="5539" t="str">
        <f>CONCATENATE("ESTABLECIMIENTO/ESTRATEGIA: ", NOMBRE!B3, " (",NOMBRE!C3,NOMBRE!D3,NOMBRE!E3,NOMBRE!F3,NOMBRE!G3,NOMBRE!H3,")")</f>
        <v>ESTABLECIMIENTO/ESTRATEGIA: PADDS ()</v>
      </c>
    </row>
    <row r="4" spans="1:30">
      <c r="A4" s="5539" t="str">
        <f>CONCATENATE("MES: ",NOMBRE!B6, " (",NOMBRE!C6,NOMBRE!D6,")")</f>
        <v>MES: MARZO (03)</v>
      </c>
    </row>
    <row r="5" spans="1:30">
      <c r="A5" s="5539" t="str">
        <f>CONCATENATE("AÑO: ",NOMBRE!B7)</f>
        <v>AÑO: 2026</v>
      </c>
    </row>
    <row r="6" spans="1:30" ht="18" customHeight="1">
      <c r="A6" s="8910" t="s">
        <v>2852</v>
      </c>
      <c r="B6" s="8910"/>
      <c r="C6" s="8910"/>
      <c r="D6" s="8910"/>
      <c r="E6" s="8910"/>
      <c r="F6" s="8910"/>
      <c r="G6" s="8910"/>
      <c r="H6" s="8910"/>
      <c r="I6" s="8910"/>
      <c r="J6" s="8910"/>
      <c r="K6" s="8910"/>
      <c r="L6" s="8910"/>
      <c r="M6" s="8910"/>
      <c r="N6" s="8910"/>
      <c r="O6" s="8910"/>
      <c r="P6" s="8910"/>
      <c r="Q6" s="8910"/>
      <c r="R6" s="8910"/>
      <c r="S6" s="8910"/>
      <c r="T6" s="8910"/>
      <c r="U6" s="8910"/>
      <c r="V6" s="8910"/>
    </row>
    <row r="8" spans="1:30" s="930" customFormat="1" ht="18" customHeight="1">
      <c r="A8" s="8943" t="s">
        <v>2853</v>
      </c>
      <c r="B8" s="8943"/>
      <c r="C8" s="8943"/>
    </row>
    <row r="9" spans="1:30" s="65" customFormat="1" ht="15" customHeight="1">
      <c r="A9" s="8836" t="s">
        <v>2854</v>
      </c>
      <c r="B9" s="8836" t="s">
        <v>2855</v>
      </c>
      <c r="C9" s="8836"/>
      <c r="D9" s="8832" t="s">
        <v>77</v>
      </c>
      <c r="E9" s="8827"/>
      <c r="F9" s="8802"/>
      <c r="G9" s="8791" t="s">
        <v>101</v>
      </c>
      <c r="H9" s="8792"/>
      <c r="I9" s="8792"/>
      <c r="J9" s="8792"/>
      <c r="K9" s="8792"/>
      <c r="L9" s="8792"/>
      <c r="M9" s="8792"/>
      <c r="N9" s="8792"/>
      <c r="O9" s="8792"/>
      <c r="P9" s="8792"/>
      <c r="Q9" s="8792"/>
      <c r="R9" s="8792"/>
      <c r="S9" s="8792"/>
      <c r="T9" s="8792"/>
      <c r="U9" s="8792"/>
      <c r="V9" s="8792"/>
      <c r="W9" s="8792"/>
      <c r="X9" s="8792"/>
      <c r="Y9" s="8792"/>
      <c r="Z9" s="8792"/>
      <c r="AA9" s="8792"/>
      <c r="AB9" s="8792"/>
      <c r="AC9" s="8792"/>
      <c r="AD9" s="8793"/>
    </row>
    <row r="10" spans="1:30" s="65" customFormat="1" ht="15" customHeight="1">
      <c r="A10" s="8836"/>
      <c r="B10" s="8836"/>
      <c r="C10" s="8836"/>
      <c r="D10" s="8777"/>
      <c r="E10" s="8149"/>
      <c r="F10" s="8144"/>
      <c r="G10" s="8830" t="s">
        <v>2856</v>
      </c>
      <c r="H10" s="8831"/>
      <c r="I10" s="8830" t="s">
        <v>1340</v>
      </c>
      <c r="J10" s="8831"/>
      <c r="K10" s="8805" t="s">
        <v>310</v>
      </c>
      <c r="L10" s="8805"/>
      <c r="M10" s="8805" t="s">
        <v>987</v>
      </c>
      <c r="N10" s="8805"/>
      <c r="O10" s="8805" t="s">
        <v>640</v>
      </c>
      <c r="P10" s="8805"/>
      <c r="Q10" s="8805" t="s">
        <v>2113</v>
      </c>
      <c r="R10" s="8805"/>
      <c r="S10" s="8805" t="s">
        <v>641</v>
      </c>
      <c r="T10" s="8805"/>
      <c r="U10" s="8805" t="s">
        <v>2114</v>
      </c>
      <c r="V10" s="8805"/>
      <c r="W10" s="8805" t="s">
        <v>2115</v>
      </c>
      <c r="X10" s="8805"/>
      <c r="Y10" s="8805" t="s">
        <v>1997</v>
      </c>
      <c r="Z10" s="8805"/>
      <c r="AA10" s="8805" t="s">
        <v>1625</v>
      </c>
      <c r="AB10" s="8805"/>
      <c r="AC10" s="8805" t="s">
        <v>675</v>
      </c>
      <c r="AD10" s="8805"/>
    </row>
    <row r="11" spans="1:30" s="65" customFormat="1" ht="15" customHeight="1">
      <c r="A11" s="8836"/>
      <c r="B11" s="8836"/>
      <c r="C11" s="8836"/>
      <c r="D11" s="6784" t="s">
        <v>79</v>
      </c>
      <c r="E11" s="6785" t="s">
        <v>58</v>
      </c>
      <c r="F11" s="6641" t="s">
        <v>59</v>
      </c>
      <c r="G11" s="6925" t="s">
        <v>58</v>
      </c>
      <c r="H11" s="6650" t="s">
        <v>59</v>
      </c>
      <c r="I11" s="6925" t="s">
        <v>58</v>
      </c>
      <c r="J11" s="6650" t="s">
        <v>59</v>
      </c>
      <c r="K11" s="6926" t="s">
        <v>58</v>
      </c>
      <c r="L11" s="1664" t="s">
        <v>59</v>
      </c>
      <c r="M11" s="6926" t="s">
        <v>58</v>
      </c>
      <c r="N11" s="1664" t="s">
        <v>59</v>
      </c>
      <c r="O11" s="6926" t="s">
        <v>58</v>
      </c>
      <c r="P11" s="1664" t="s">
        <v>59</v>
      </c>
      <c r="Q11" s="6926" t="s">
        <v>58</v>
      </c>
      <c r="R11" s="1664" t="s">
        <v>59</v>
      </c>
      <c r="S11" s="6926" t="s">
        <v>58</v>
      </c>
      <c r="T11" s="1664" t="s">
        <v>59</v>
      </c>
      <c r="U11" s="6926" t="s">
        <v>58</v>
      </c>
      <c r="V11" s="1664" t="s">
        <v>59</v>
      </c>
      <c r="W11" s="6926" t="s">
        <v>58</v>
      </c>
      <c r="X11" s="1664" t="s">
        <v>59</v>
      </c>
      <c r="Y11" s="6926" t="s">
        <v>58</v>
      </c>
      <c r="Z11" s="1664" t="s">
        <v>59</v>
      </c>
      <c r="AA11" s="6926" t="s">
        <v>58</v>
      </c>
      <c r="AB11" s="1664" t="s">
        <v>59</v>
      </c>
      <c r="AC11" s="6926" t="s">
        <v>58</v>
      </c>
      <c r="AD11" s="1664" t="s">
        <v>59</v>
      </c>
    </row>
    <row r="12" spans="1:30" s="65" customFormat="1" ht="15" customHeight="1">
      <c r="A12" s="8849" t="s">
        <v>2857</v>
      </c>
      <c r="B12" s="6757" t="s">
        <v>2858</v>
      </c>
      <c r="C12" s="6741" t="s">
        <v>2859</v>
      </c>
      <c r="D12" s="6927">
        <f>SUM(E12+F12)</f>
        <v>0</v>
      </c>
      <c r="E12" s="926">
        <f>SUM(G12+I12+K12+M12+O12+Q12+S12+U12+W12+Y12+AA12+AC12)</f>
        <v>0</v>
      </c>
      <c r="F12" s="6257">
        <f>SUM(H12+J12+L12+N12+P12+R12+T12+V12+X12+Z12+AB12+AD12)</f>
        <v>0</v>
      </c>
      <c r="G12" s="6259"/>
      <c r="H12" s="6667"/>
      <c r="I12" s="6259"/>
      <c r="J12" s="6667"/>
      <c r="K12" s="6259"/>
      <c r="L12" s="6667"/>
      <c r="M12" s="6259"/>
      <c r="N12" s="6667"/>
      <c r="O12" s="6259"/>
      <c r="P12" s="6667"/>
      <c r="Q12" s="6259"/>
      <c r="R12" s="6667"/>
      <c r="S12" s="6259"/>
      <c r="T12" s="6667"/>
      <c r="U12" s="6259"/>
      <c r="V12" s="6667"/>
      <c r="W12" s="6259"/>
      <c r="X12" s="6667"/>
      <c r="Y12" s="6259"/>
      <c r="Z12" s="6667"/>
      <c r="AA12" s="6259"/>
      <c r="AB12" s="6667"/>
      <c r="AC12" s="6259"/>
      <c r="AD12" s="6667"/>
    </row>
    <row r="13" spans="1:30" s="65" customFormat="1" ht="15" customHeight="1">
      <c r="A13" s="8908"/>
      <c r="B13" s="5522" t="s">
        <v>2860</v>
      </c>
      <c r="C13" s="6928" t="s">
        <v>2859</v>
      </c>
      <c r="D13" s="5844">
        <f>SUM(E13+F13)</f>
        <v>0</v>
      </c>
      <c r="E13" s="6929">
        <f>SUM(G13+I13+K13+M13+O13+Q13+S13+U13+W13+Y13+AA13+AC13)</f>
        <v>0</v>
      </c>
      <c r="F13" s="6930">
        <f t="shared" ref="F13:F14" si="0">SUM(H13+J13+L13+N13+P13+R13+T13+V13+X13+Z13+AB13+AD13)</f>
        <v>0</v>
      </c>
      <c r="G13" s="6338"/>
      <c r="H13" s="6339"/>
      <c r="I13" s="6338"/>
      <c r="J13" s="6339"/>
      <c r="K13" s="5831"/>
      <c r="L13" s="6764"/>
      <c r="M13" s="5831"/>
      <c r="N13" s="6764"/>
      <c r="O13" s="5831"/>
      <c r="P13" s="6764"/>
      <c r="Q13" s="5831"/>
      <c r="R13" s="6764"/>
      <c r="S13" s="5831"/>
      <c r="T13" s="6764"/>
      <c r="U13" s="5831"/>
      <c r="V13" s="6764"/>
      <c r="W13" s="5831"/>
      <c r="X13" s="6764"/>
      <c r="Y13" s="5831"/>
      <c r="Z13" s="6764"/>
      <c r="AA13" s="5831"/>
      <c r="AB13" s="6764"/>
      <c r="AC13" s="5831"/>
      <c r="AD13" s="6764"/>
    </row>
    <row r="14" spans="1:30" s="65" customFormat="1" ht="15" customHeight="1">
      <c r="A14" s="8909" t="s">
        <v>2861</v>
      </c>
      <c r="B14" s="8787"/>
      <c r="C14" s="6931" t="s">
        <v>2859</v>
      </c>
      <c r="D14" s="6932">
        <f>SUM(E14+F14)</f>
        <v>0</v>
      </c>
      <c r="E14" s="6933">
        <f>SUM(G14+I14+K14+M14+O14+Q14+S14+U14+W14+Y14+AA14+AC14)</f>
        <v>0</v>
      </c>
      <c r="F14" s="6934">
        <f t="shared" si="0"/>
        <v>0</v>
      </c>
      <c r="G14" s="6696"/>
      <c r="H14" s="6698"/>
      <c r="I14" s="6696"/>
      <c r="J14" s="6698"/>
      <c r="K14" s="6696"/>
      <c r="L14" s="6698"/>
      <c r="M14" s="6696"/>
      <c r="N14" s="6698"/>
      <c r="O14" s="6696"/>
      <c r="P14" s="6698"/>
      <c r="Q14" s="6696"/>
      <c r="R14" s="6698"/>
      <c r="S14" s="6696"/>
      <c r="T14" s="6698"/>
      <c r="U14" s="6696"/>
      <c r="V14" s="6698"/>
      <c r="W14" s="6696"/>
      <c r="X14" s="6698"/>
      <c r="Y14" s="6696"/>
      <c r="Z14" s="6698"/>
      <c r="AA14" s="6696"/>
      <c r="AB14" s="6698"/>
      <c r="AC14" s="6696"/>
      <c r="AD14" s="6698"/>
    </row>
    <row r="15" spans="1:30" s="65" customFormat="1" ht="15" customHeight="1">
      <c r="A15" s="8911" t="s">
        <v>77</v>
      </c>
      <c r="B15" s="8912"/>
      <c r="C15" s="8913"/>
      <c r="D15" s="6932">
        <f>SUM(E15+F15)</f>
        <v>0</v>
      </c>
      <c r="E15" s="6933">
        <f>SUM(G15+I15+K15+M15+O15+Q15+S15+U15+W15+Y15+AA15+AC15)</f>
        <v>0</v>
      </c>
      <c r="F15" s="6935">
        <f>SUM(H15+J15+L15+N15+P15+R15+T15+V15+X15+Z15+AB15+AD15)</f>
        <v>0</v>
      </c>
      <c r="G15" s="6936">
        <f t="shared" ref="G15:H15" si="1">SUM(G12:G14)</f>
        <v>0</v>
      </c>
      <c r="H15" s="6937">
        <f t="shared" si="1"/>
        <v>0</v>
      </c>
      <c r="I15" s="6936">
        <f t="shared" ref="I15:AD15" si="2">SUM(I12:I14)</f>
        <v>0</v>
      </c>
      <c r="J15" s="6937">
        <f t="shared" si="2"/>
        <v>0</v>
      </c>
      <c r="K15" s="6938">
        <f t="shared" si="2"/>
        <v>0</v>
      </c>
      <c r="L15" s="6939">
        <f t="shared" si="2"/>
        <v>0</v>
      </c>
      <c r="M15" s="6936">
        <f t="shared" si="2"/>
        <v>0</v>
      </c>
      <c r="N15" s="6939">
        <f t="shared" si="2"/>
        <v>0</v>
      </c>
      <c r="O15" s="6936">
        <f t="shared" si="2"/>
        <v>0</v>
      </c>
      <c r="P15" s="6939">
        <f t="shared" si="2"/>
        <v>0</v>
      </c>
      <c r="Q15" s="6936">
        <f t="shared" si="2"/>
        <v>0</v>
      </c>
      <c r="R15" s="6939">
        <f t="shared" si="2"/>
        <v>0</v>
      </c>
      <c r="S15" s="6936">
        <f t="shared" si="2"/>
        <v>0</v>
      </c>
      <c r="T15" s="6939">
        <f t="shared" si="2"/>
        <v>0</v>
      </c>
      <c r="U15" s="6936">
        <f t="shared" si="2"/>
        <v>0</v>
      </c>
      <c r="V15" s="6939">
        <f t="shared" si="2"/>
        <v>0</v>
      </c>
      <c r="W15" s="6936">
        <f t="shared" si="2"/>
        <v>0</v>
      </c>
      <c r="X15" s="6939">
        <f t="shared" si="2"/>
        <v>0</v>
      </c>
      <c r="Y15" s="6936">
        <f t="shared" si="2"/>
        <v>0</v>
      </c>
      <c r="Z15" s="6939">
        <f t="shared" si="2"/>
        <v>0</v>
      </c>
      <c r="AA15" s="6936">
        <f t="shared" si="2"/>
        <v>0</v>
      </c>
      <c r="AB15" s="6939">
        <f t="shared" si="2"/>
        <v>0</v>
      </c>
      <c r="AC15" s="6936">
        <f t="shared" si="2"/>
        <v>0</v>
      </c>
      <c r="AD15" s="6939">
        <f t="shared" si="2"/>
        <v>0</v>
      </c>
    </row>
    <row r="16" spans="1:30" s="65" customFormat="1" ht="15" customHeight="1">
      <c r="A16" s="8914" t="s">
        <v>2862</v>
      </c>
      <c r="B16" s="8915"/>
      <c r="C16" s="8916"/>
      <c r="D16" s="6259"/>
      <c r="E16" s="6940"/>
      <c r="F16" s="6941"/>
      <c r="G16" s="6942"/>
      <c r="H16" s="6942"/>
      <c r="I16" s="6943"/>
      <c r="J16" s="6941"/>
      <c r="K16" s="6943"/>
      <c r="L16" s="6941"/>
      <c r="M16" s="6943"/>
      <c r="N16" s="6941"/>
      <c r="O16" s="6943"/>
      <c r="P16" s="6941"/>
      <c r="Q16" s="6943"/>
      <c r="R16" s="6941"/>
      <c r="S16" s="6943"/>
      <c r="T16" s="6941"/>
      <c r="U16" s="6943"/>
      <c r="V16" s="6941"/>
      <c r="W16" s="6943"/>
      <c r="X16" s="6941"/>
      <c r="Y16" s="6943"/>
      <c r="Z16" s="6941"/>
      <c r="AA16" s="6943"/>
      <c r="AB16" s="6944"/>
      <c r="AC16" s="6945"/>
      <c r="AD16" s="6946"/>
    </row>
    <row r="17" spans="1:30" s="65" customFormat="1" ht="15" customHeight="1">
      <c r="A17" s="8917" t="s">
        <v>2863</v>
      </c>
      <c r="B17" s="7468"/>
      <c r="C17" s="7469"/>
      <c r="D17" s="6338"/>
      <c r="E17" s="6947"/>
      <c r="F17" s="6948"/>
      <c r="G17" s="6949"/>
      <c r="H17" s="6949"/>
      <c r="I17" s="6950"/>
      <c r="J17" s="6948"/>
      <c r="K17" s="6950"/>
      <c r="L17" s="6948"/>
      <c r="M17" s="6950"/>
      <c r="N17" s="6948"/>
      <c r="O17" s="6950"/>
      <c r="P17" s="6948"/>
      <c r="Q17" s="6950"/>
      <c r="R17" s="6948"/>
      <c r="S17" s="6950"/>
      <c r="T17" s="6948"/>
      <c r="U17" s="6950"/>
      <c r="V17" s="6948"/>
      <c r="W17" s="6950"/>
      <c r="X17" s="6948"/>
      <c r="Y17" s="6950"/>
      <c r="Z17" s="6948"/>
      <c r="AA17" s="6950"/>
      <c r="AB17" s="6540"/>
      <c r="AC17" s="6947"/>
      <c r="AD17" s="6540"/>
    </row>
    <row r="18" spans="1:30" s="930" customFormat="1" ht="18" customHeight="1">
      <c r="A18" s="8950" t="s">
        <v>2864</v>
      </c>
      <c r="B18" s="8950"/>
      <c r="C18" s="8950"/>
    </row>
    <row r="19" spans="1:30" ht="15" customHeight="1">
      <c r="A19" s="8836" t="s">
        <v>2854</v>
      </c>
      <c r="B19" s="8836" t="s">
        <v>2855</v>
      </c>
      <c r="C19" s="8836"/>
      <c r="D19" s="8832" t="s">
        <v>77</v>
      </c>
      <c r="E19" s="8827"/>
      <c r="F19" s="8802"/>
      <c r="G19" s="8791" t="s">
        <v>101</v>
      </c>
      <c r="H19" s="8792"/>
      <c r="I19" s="8792"/>
      <c r="J19" s="8792"/>
      <c r="K19" s="8792"/>
      <c r="L19" s="8792"/>
      <c r="M19" s="8792"/>
      <c r="N19" s="8792"/>
      <c r="O19" s="8792"/>
      <c r="P19" s="8792"/>
      <c r="Q19" s="8792"/>
      <c r="R19" s="8792"/>
      <c r="S19" s="8792"/>
      <c r="T19" s="8792"/>
      <c r="U19" s="8792"/>
      <c r="V19" s="8792"/>
      <c r="W19" s="8792"/>
      <c r="X19" s="8792"/>
      <c r="Y19" s="8792"/>
      <c r="Z19" s="8792"/>
      <c r="AA19" s="8792"/>
      <c r="AB19" s="8792"/>
      <c r="AC19" s="8792"/>
      <c r="AD19" s="8793"/>
    </row>
    <row r="20" spans="1:30" ht="15" customHeight="1">
      <c r="A20" s="8836"/>
      <c r="B20" s="8836"/>
      <c r="C20" s="8836"/>
      <c r="D20" s="8777"/>
      <c r="E20" s="8149"/>
      <c r="F20" s="8149"/>
      <c r="G20" s="8830" t="s">
        <v>2856</v>
      </c>
      <c r="H20" s="8831"/>
      <c r="I20" s="8805" t="s">
        <v>1340</v>
      </c>
      <c r="J20" s="8805"/>
      <c r="K20" s="8805" t="s">
        <v>310</v>
      </c>
      <c r="L20" s="8805"/>
      <c r="M20" s="8805" t="s">
        <v>987</v>
      </c>
      <c r="N20" s="8805"/>
      <c r="O20" s="8805" t="s">
        <v>640</v>
      </c>
      <c r="P20" s="8805"/>
      <c r="Q20" s="8805" t="s">
        <v>2113</v>
      </c>
      <c r="R20" s="8805"/>
      <c r="S20" s="8805" t="s">
        <v>641</v>
      </c>
      <c r="T20" s="8805"/>
      <c r="U20" s="8805" t="s">
        <v>2114</v>
      </c>
      <c r="V20" s="8805"/>
      <c r="W20" s="8805" t="s">
        <v>2115</v>
      </c>
      <c r="X20" s="8805"/>
      <c r="Y20" s="8805" t="s">
        <v>1997</v>
      </c>
      <c r="Z20" s="8805"/>
      <c r="AA20" s="8805" t="s">
        <v>1625</v>
      </c>
      <c r="AB20" s="8805"/>
      <c r="AC20" s="8805" t="s">
        <v>675</v>
      </c>
      <c r="AD20" s="8805"/>
    </row>
    <row r="21" spans="1:30" ht="15" customHeight="1">
      <c r="A21" s="8836"/>
      <c r="B21" s="8836"/>
      <c r="C21" s="8836"/>
      <c r="D21" s="6784" t="s">
        <v>79</v>
      </c>
      <c r="E21" s="6785" t="s">
        <v>58</v>
      </c>
      <c r="F21" s="6640" t="s">
        <v>59</v>
      </c>
      <c r="G21" s="6925" t="s">
        <v>58</v>
      </c>
      <c r="H21" s="6650" t="s">
        <v>59</v>
      </c>
      <c r="I21" s="6925" t="s">
        <v>58</v>
      </c>
      <c r="J21" s="6650" t="s">
        <v>59</v>
      </c>
      <c r="K21" s="6925" t="s">
        <v>58</v>
      </c>
      <c r="L21" s="6783" t="s">
        <v>59</v>
      </c>
      <c r="M21" s="6925" t="s">
        <v>58</v>
      </c>
      <c r="N21" s="6650" t="s">
        <v>59</v>
      </c>
      <c r="O21" s="6925" t="s">
        <v>58</v>
      </c>
      <c r="P21" s="6650" t="s">
        <v>59</v>
      </c>
      <c r="Q21" s="6925" t="s">
        <v>58</v>
      </c>
      <c r="R21" s="6650" t="s">
        <v>59</v>
      </c>
      <c r="S21" s="6925" t="s">
        <v>58</v>
      </c>
      <c r="T21" s="6650" t="s">
        <v>59</v>
      </c>
      <c r="U21" s="6925" t="s">
        <v>58</v>
      </c>
      <c r="V21" s="6650" t="s">
        <v>59</v>
      </c>
      <c r="W21" s="6925" t="s">
        <v>58</v>
      </c>
      <c r="X21" s="6650" t="s">
        <v>59</v>
      </c>
      <c r="Y21" s="6925" t="s">
        <v>58</v>
      </c>
      <c r="Z21" s="6650" t="s">
        <v>59</v>
      </c>
      <c r="AA21" s="6925" t="s">
        <v>58</v>
      </c>
      <c r="AB21" s="6650" t="s">
        <v>59</v>
      </c>
      <c r="AC21" s="6925" t="s">
        <v>58</v>
      </c>
      <c r="AD21" s="6650" t="s">
        <v>59</v>
      </c>
    </row>
    <row r="22" spans="1:30" ht="15" customHeight="1">
      <c r="A22" s="7219" t="s">
        <v>2857</v>
      </c>
      <c r="B22" s="8853" t="s">
        <v>2858</v>
      </c>
      <c r="C22" s="6951" t="s">
        <v>2865</v>
      </c>
      <c r="D22" s="1528">
        <f>SUM(E22+F22)</f>
        <v>0</v>
      </c>
      <c r="E22" s="932">
        <f t="shared" ref="E22:F27" si="3">SUM(G22+I22+K22+M22+O22+Q22+S22+U22+W22+Y22+AA22+AC22)</f>
        <v>0</v>
      </c>
      <c r="F22" s="6952">
        <f t="shared" si="3"/>
        <v>0</v>
      </c>
      <c r="G22" s="5831"/>
      <c r="H22" s="6091"/>
      <c r="I22" s="5831"/>
      <c r="J22" s="6091"/>
      <c r="K22" s="6259"/>
      <c r="L22" s="6667"/>
      <c r="M22" s="6666"/>
      <c r="N22" s="6367"/>
      <c r="O22" s="6666"/>
      <c r="P22" s="6367"/>
      <c r="Q22" s="6666"/>
      <c r="R22" s="6367"/>
      <c r="S22" s="6666"/>
      <c r="T22" s="6367"/>
      <c r="U22" s="6666"/>
      <c r="V22" s="6367"/>
      <c r="W22" s="6666"/>
      <c r="X22" s="6367"/>
      <c r="Y22" s="6666"/>
      <c r="Z22" s="6367"/>
      <c r="AA22" s="6259"/>
      <c r="AB22" s="6367"/>
      <c r="AC22" s="6259"/>
      <c r="AD22" s="6367"/>
    </row>
    <row r="23" spans="1:30" ht="15" customHeight="1">
      <c r="A23" s="7219"/>
      <c r="B23" s="8240"/>
      <c r="C23" s="6953" t="s">
        <v>2866</v>
      </c>
      <c r="D23" s="6954">
        <f t="shared" ref="D23:D27" si="4">SUM(E23+F23)</f>
        <v>0</v>
      </c>
      <c r="E23" s="6955">
        <f t="shared" si="3"/>
        <v>0</v>
      </c>
      <c r="F23" s="6337">
        <f t="shared" si="3"/>
        <v>0</v>
      </c>
      <c r="G23" s="6683"/>
      <c r="H23" s="6689"/>
      <c r="I23" s="6683"/>
      <c r="J23" s="6689"/>
      <c r="K23" s="6338"/>
      <c r="L23" s="6339"/>
      <c r="M23" s="6956"/>
      <c r="N23" s="6230"/>
      <c r="O23" s="6956"/>
      <c r="P23" s="6230"/>
      <c r="Q23" s="6956"/>
      <c r="R23" s="6230"/>
      <c r="S23" s="6956"/>
      <c r="T23" s="6230"/>
      <c r="U23" s="6956"/>
      <c r="V23" s="6230"/>
      <c r="W23" s="6956"/>
      <c r="X23" s="6230"/>
      <c r="Y23" s="6956"/>
      <c r="Z23" s="6230"/>
      <c r="AA23" s="6956"/>
      <c r="AB23" s="6230"/>
      <c r="AC23" s="6956"/>
      <c r="AD23" s="6230"/>
    </row>
    <row r="24" spans="1:30" ht="15" customHeight="1">
      <c r="A24" s="7219"/>
      <c r="B24" s="8853" t="s">
        <v>2860</v>
      </c>
      <c r="C24" s="6951" t="s">
        <v>2865</v>
      </c>
      <c r="D24" s="6957">
        <f t="shared" si="4"/>
        <v>0</v>
      </c>
      <c r="E24" s="932">
        <f t="shared" si="3"/>
        <v>0</v>
      </c>
      <c r="F24" s="6952">
        <f t="shared" si="3"/>
        <v>0</v>
      </c>
      <c r="G24" s="6674"/>
      <c r="H24" s="6679"/>
      <c r="I24" s="6674"/>
      <c r="J24" s="6679"/>
      <c r="K24" s="6674"/>
      <c r="L24" s="6547"/>
      <c r="M24" s="6673"/>
      <c r="N24" s="6679"/>
      <c r="O24" s="6673"/>
      <c r="P24" s="6679"/>
      <c r="Q24" s="6673"/>
      <c r="R24" s="6679"/>
      <c r="S24" s="6673"/>
      <c r="T24" s="6679"/>
      <c r="U24" s="6673"/>
      <c r="V24" s="6679"/>
      <c r="W24" s="6673"/>
      <c r="X24" s="6679"/>
      <c r="Y24" s="6673"/>
      <c r="Z24" s="6679"/>
      <c r="AA24" s="6673"/>
      <c r="AB24" s="6679"/>
      <c r="AC24" s="6673"/>
      <c r="AD24" s="6679"/>
    </row>
    <row r="25" spans="1:30" ht="15" customHeight="1">
      <c r="A25" s="8850"/>
      <c r="B25" s="8240"/>
      <c r="C25" s="6953" t="s">
        <v>2866</v>
      </c>
      <c r="D25" s="6954">
        <f t="shared" si="4"/>
        <v>0</v>
      </c>
      <c r="E25" s="6955">
        <f t="shared" si="3"/>
        <v>0</v>
      </c>
      <c r="F25" s="6337">
        <f t="shared" si="3"/>
        <v>0</v>
      </c>
      <c r="G25" s="6683"/>
      <c r="H25" s="6689"/>
      <c r="I25" s="6683"/>
      <c r="J25" s="6689"/>
      <c r="K25" s="6683"/>
      <c r="L25" s="5855"/>
      <c r="M25" s="6682"/>
      <c r="N25" s="6689"/>
      <c r="O25" s="6682"/>
      <c r="P25" s="6689"/>
      <c r="Q25" s="6682"/>
      <c r="R25" s="6689"/>
      <c r="S25" s="6682"/>
      <c r="T25" s="6689"/>
      <c r="U25" s="6682"/>
      <c r="V25" s="6689"/>
      <c r="W25" s="6682"/>
      <c r="X25" s="6689"/>
      <c r="Y25" s="6682"/>
      <c r="Z25" s="6689"/>
      <c r="AA25" s="6682"/>
      <c r="AB25" s="6689"/>
      <c r="AC25" s="6682"/>
      <c r="AD25" s="6689"/>
    </row>
    <row r="26" spans="1:30" ht="15" customHeight="1">
      <c r="A26" s="7506" t="s">
        <v>2861</v>
      </c>
      <c r="B26" s="8201"/>
      <c r="C26" s="6862" t="s">
        <v>2865</v>
      </c>
      <c r="D26" s="937">
        <f t="shared" si="4"/>
        <v>0</v>
      </c>
      <c r="E26" s="932">
        <f t="shared" si="3"/>
        <v>0</v>
      </c>
      <c r="F26" s="6952">
        <f t="shared" si="3"/>
        <v>0</v>
      </c>
      <c r="G26" s="6691"/>
      <c r="H26" s="6958"/>
      <c r="I26" s="6691"/>
      <c r="J26" s="6958"/>
      <c r="K26" s="6719"/>
      <c r="L26" s="6721"/>
      <c r="M26" s="6691"/>
      <c r="N26" s="6958"/>
      <c r="O26" s="6691"/>
      <c r="P26" s="6958"/>
      <c r="Q26" s="6691"/>
      <c r="R26" s="6958"/>
      <c r="S26" s="6691"/>
      <c r="T26" s="6958"/>
      <c r="U26" s="6691"/>
      <c r="V26" s="6958"/>
      <c r="W26" s="6691"/>
      <c r="X26" s="6958"/>
      <c r="Y26" s="6691"/>
      <c r="Z26" s="6958"/>
      <c r="AA26" s="6691"/>
      <c r="AB26" s="6958"/>
      <c r="AC26" s="6691"/>
      <c r="AD26" s="6958"/>
    </row>
    <row r="27" spans="1:30" ht="15" customHeight="1">
      <c r="A27" s="8909"/>
      <c r="B27" s="8203"/>
      <c r="C27" s="6959" t="s">
        <v>2866</v>
      </c>
      <c r="D27" s="6954">
        <f t="shared" si="4"/>
        <v>0</v>
      </c>
      <c r="E27" s="6955">
        <f t="shared" si="3"/>
        <v>0</v>
      </c>
      <c r="F27" s="6337">
        <f t="shared" si="3"/>
        <v>0</v>
      </c>
      <c r="G27" s="6682"/>
      <c r="H27" s="6689"/>
      <c r="I27" s="6682"/>
      <c r="J27" s="6689"/>
      <c r="K27" s="6683"/>
      <c r="L27" s="5855"/>
      <c r="M27" s="6682"/>
      <c r="N27" s="6689"/>
      <c r="O27" s="6682"/>
      <c r="P27" s="6689"/>
      <c r="Q27" s="6682"/>
      <c r="R27" s="6689"/>
      <c r="S27" s="6682"/>
      <c r="T27" s="6689"/>
      <c r="U27" s="6682"/>
      <c r="V27" s="6689"/>
      <c r="W27" s="6682"/>
      <c r="X27" s="6689"/>
      <c r="Y27" s="6682"/>
      <c r="Z27" s="6689"/>
      <c r="AA27" s="6682"/>
      <c r="AB27" s="6689"/>
      <c r="AC27" s="6682"/>
      <c r="AD27" s="6689"/>
    </row>
    <row r="28" spans="1:30" ht="15" customHeight="1">
      <c r="A28" s="8956" t="s">
        <v>77</v>
      </c>
      <c r="B28" s="8957"/>
      <c r="C28" s="8958"/>
      <c r="D28" s="6502">
        <f t="shared" ref="D28:AD28" si="5">SUM(D22:D27)</f>
        <v>0</v>
      </c>
      <c r="E28" s="6590">
        <f>SUM(E22:E27)</f>
        <v>0</v>
      </c>
      <c r="F28" s="6960">
        <f t="shared" si="5"/>
        <v>0</v>
      </c>
      <c r="G28" s="6905">
        <f t="shared" si="5"/>
        <v>0</v>
      </c>
      <c r="H28" s="6961">
        <f t="shared" si="5"/>
        <v>0</v>
      </c>
      <c r="I28" s="6905">
        <f t="shared" si="5"/>
        <v>0</v>
      </c>
      <c r="J28" s="6961">
        <f t="shared" si="5"/>
        <v>0</v>
      </c>
      <c r="K28" s="6962">
        <f t="shared" si="5"/>
        <v>0</v>
      </c>
      <c r="L28" s="6591">
        <f t="shared" si="5"/>
        <v>0</v>
      </c>
      <c r="M28" s="6905">
        <f t="shared" si="5"/>
        <v>0</v>
      </c>
      <c r="N28" s="6961">
        <f t="shared" si="5"/>
        <v>0</v>
      </c>
      <c r="O28" s="6905">
        <f t="shared" si="5"/>
        <v>0</v>
      </c>
      <c r="P28" s="6961">
        <f t="shared" si="5"/>
        <v>0</v>
      </c>
      <c r="Q28" s="6905">
        <f t="shared" si="5"/>
        <v>0</v>
      </c>
      <c r="R28" s="6961">
        <f t="shared" si="5"/>
        <v>0</v>
      </c>
      <c r="S28" s="6905">
        <f t="shared" si="5"/>
        <v>0</v>
      </c>
      <c r="T28" s="6961">
        <f t="shared" si="5"/>
        <v>0</v>
      </c>
      <c r="U28" s="6905">
        <f t="shared" si="5"/>
        <v>0</v>
      </c>
      <c r="V28" s="6961">
        <f t="shared" si="5"/>
        <v>0</v>
      </c>
      <c r="W28" s="6905">
        <f t="shared" si="5"/>
        <v>0</v>
      </c>
      <c r="X28" s="6961">
        <f t="shared" si="5"/>
        <v>0</v>
      </c>
      <c r="Y28" s="6905">
        <f t="shared" si="5"/>
        <v>0</v>
      </c>
      <c r="Z28" s="6961">
        <f t="shared" si="5"/>
        <v>0</v>
      </c>
      <c r="AA28" s="6905">
        <f t="shared" si="5"/>
        <v>0</v>
      </c>
      <c r="AB28" s="6961">
        <f t="shared" si="5"/>
        <v>0</v>
      </c>
      <c r="AC28" s="6905">
        <f t="shared" si="5"/>
        <v>0</v>
      </c>
      <c r="AD28" s="6961">
        <f t="shared" si="5"/>
        <v>0</v>
      </c>
    </row>
    <row r="29" spans="1:30" s="930" customFormat="1" ht="18" customHeight="1">
      <c r="A29" s="8959" t="s">
        <v>2867</v>
      </c>
      <c r="B29" s="8959"/>
      <c r="C29" s="8959"/>
      <c r="D29" s="8959"/>
      <c r="E29" s="8959"/>
      <c r="F29" s="8959"/>
    </row>
    <row r="30" spans="1:30" ht="15" customHeight="1">
      <c r="A30" s="6963" t="s">
        <v>608</v>
      </c>
      <c r="B30" s="6963" t="s">
        <v>280</v>
      </c>
      <c r="C30" s="8918" t="s">
        <v>2868</v>
      </c>
      <c r="D30" s="8919"/>
      <c r="E30" s="6964" t="s">
        <v>77</v>
      </c>
      <c r="F30" s="6965" t="s">
        <v>2869</v>
      </c>
      <c r="G30" s="6966" t="s">
        <v>2861</v>
      </c>
    </row>
    <row r="31" spans="1:30" ht="15" customHeight="1">
      <c r="A31" s="8772" t="s">
        <v>2870</v>
      </c>
      <c r="B31" s="8920" t="s">
        <v>2871</v>
      </c>
      <c r="C31" s="8921" t="s">
        <v>2872</v>
      </c>
      <c r="D31" s="8922"/>
      <c r="E31" s="6968">
        <f t="shared" ref="E31:E61" si="6">SUM(F31:G31)</f>
        <v>0</v>
      </c>
      <c r="F31" s="6293"/>
      <c r="G31" s="6969"/>
    </row>
    <row r="32" spans="1:30" ht="15" customHeight="1">
      <c r="A32" s="8774"/>
      <c r="B32" s="8920"/>
      <c r="C32" s="8923" t="s">
        <v>2873</v>
      </c>
      <c r="D32" s="8924"/>
      <c r="E32" s="6970">
        <f t="shared" si="6"/>
        <v>0</v>
      </c>
      <c r="F32" s="6971"/>
      <c r="G32" s="6972"/>
    </row>
    <row r="33" spans="1:7" ht="15" customHeight="1">
      <c r="A33" s="8774"/>
      <c r="B33" s="8920"/>
      <c r="C33" s="8925" t="s">
        <v>2874</v>
      </c>
      <c r="D33" s="8926"/>
      <c r="E33" s="6973">
        <f t="shared" si="6"/>
        <v>0</v>
      </c>
      <c r="F33" s="6974"/>
      <c r="G33" s="1511"/>
    </row>
    <row r="34" spans="1:7" ht="15" customHeight="1">
      <c r="A34" s="8774"/>
      <c r="B34" s="8772" t="s">
        <v>2875</v>
      </c>
      <c r="C34" s="8951" t="s">
        <v>2876</v>
      </c>
      <c r="D34" s="8952"/>
      <c r="E34" s="6975">
        <f t="shared" si="6"/>
        <v>0</v>
      </c>
      <c r="F34" s="5987"/>
      <c r="G34" s="5560"/>
    </row>
    <row r="35" spans="1:7" ht="15" customHeight="1">
      <c r="A35" s="8774"/>
      <c r="B35" s="8773"/>
      <c r="C35" s="8925" t="s">
        <v>2877</v>
      </c>
      <c r="D35" s="8926"/>
      <c r="E35" s="6973">
        <f t="shared" si="6"/>
        <v>0</v>
      </c>
      <c r="F35" s="6974"/>
      <c r="G35" s="1511"/>
    </row>
    <row r="36" spans="1:7" ht="15" customHeight="1">
      <c r="A36" s="8774"/>
      <c r="B36" s="8953" t="s">
        <v>2878</v>
      </c>
      <c r="C36" s="8951" t="s">
        <v>2879</v>
      </c>
      <c r="D36" s="8952"/>
      <c r="E36" s="6975">
        <f t="shared" si="6"/>
        <v>0</v>
      </c>
      <c r="F36" s="5987"/>
      <c r="G36" s="5560"/>
    </row>
    <row r="37" spans="1:7" ht="15" customHeight="1">
      <c r="A37" s="8774"/>
      <c r="B37" s="8954"/>
      <c r="C37" s="8948" t="s">
        <v>2880</v>
      </c>
      <c r="D37" s="8949"/>
      <c r="E37" s="6973">
        <f t="shared" si="6"/>
        <v>0</v>
      </c>
      <c r="F37" s="6974"/>
      <c r="G37" s="1511"/>
    </row>
    <row r="38" spans="1:7" ht="15" customHeight="1">
      <c r="A38" s="8774"/>
      <c r="B38" s="8953" t="s">
        <v>2881</v>
      </c>
      <c r="C38" s="8944" t="s">
        <v>2882</v>
      </c>
      <c r="D38" s="8945"/>
      <c r="E38" s="6975">
        <f t="shared" si="6"/>
        <v>0</v>
      </c>
      <c r="F38" s="5987"/>
      <c r="G38" s="5560"/>
    </row>
    <row r="39" spans="1:7" ht="15" customHeight="1">
      <c r="A39" s="8774"/>
      <c r="B39" s="8955"/>
      <c r="C39" s="8946" t="s">
        <v>2883</v>
      </c>
      <c r="D39" s="8947"/>
      <c r="E39" s="6970">
        <f t="shared" si="6"/>
        <v>0</v>
      </c>
      <c r="F39" s="6971"/>
      <c r="G39" s="6972"/>
    </row>
    <row r="40" spans="1:7" ht="15" customHeight="1">
      <c r="A40" s="8774"/>
      <c r="B40" s="8955"/>
      <c r="C40" s="8946" t="s">
        <v>2884</v>
      </c>
      <c r="D40" s="8947"/>
      <c r="E40" s="6970">
        <f t="shared" si="6"/>
        <v>0</v>
      </c>
      <c r="F40" s="6971"/>
      <c r="G40" s="6972"/>
    </row>
    <row r="41" spans="1:7" ht="15" customHeight="1">
      <c r="A41" s="8773"/>
      <c r="B41" s="8954"/>
      <c r="C41" s="8948" t="s">
        <v>2885</v>
      </c>
      <c r="D41" s="8949"/>
      <c r="E41" s="6973">
        <f t="shared" si="6"/>
        <v>0</v>
      </c>
      <c r="F41" s="6974"/>
      <c r="G41" s="1511"/>
    </row>
    <row r="42" spans="1:7" ht="15" customHeight="1">
      <c r="A42" s="8772" t="s">
        <v>2886</v>
      </c>
      <c r="B42" s="8772" t="s">
        <v>2887</v>
      </c>
      <c r="C42" s="8859" t="s">
        <v>2888</v>
      </c>
      <c r="D42" s="8935"/>
      <c r="E42" s="6976">
        <f t="shared" si="6"/>
        <v>0</v>
      </c>
      <c r="F42" s="6977"/>
      <c r="G42" s="6978"/>
    </row>
    <row r="43" spans="1:7" ht="21">
      <c r="A43" s="8774"/>
      <c r="B43" s="8774"/>
      <c r="C43" s="8772" t="s">
        <v>2889</v>
      </c>
      <c r="D43" s="6979" t="s">
        <v>2890</v>
      </c>
      <c r="E43" s="6980">
        <f t="shared" si="6"/>
        <v>0</v>
      </c>
      <c r="F43" s="6504"/>
      <c r="G43" s="6505"/>
    </row>
    <row r="44" spans="1:7" ht="31.5">
      <c r="A44" s="8774"/>
      <c r="B44" s="8774"/>
      <c r="C44" s="8773"/>
      <c r="D44" s="6981" t="s">
        <v>2891</v>
      </c>
      <c r="E44" s="6980">
        <f t="shared" si="6"/>
        <v>0</v>
      </c>
      <c r="F44" s="6504"/>
      <c r="G44" s="6505"/>
    </row>
    <row r="45" spans="1:7" ht="15" customHeight="1">
      <c r="A45" s="8774"/>
      <c r="B45" s="8774"/>
      <c r="C45" s="8928" t="s">
        <v>2892</v>
      </c>
      <c r="D45" s="8930"/>
      <c r="E45" s="6975">
        <f t="shared" si="6"/>
        <v>0</v>
      </c>
      <c r="F45" s="5987"/>
      <c r="G45" s="5560"/>
    </row>
    <row r="46" spans="1:7" ht="15" customHeight="1">
      <c r="A46" s="8774"/>
      <c r="B46" s="8774"/>
      <c r="C46" s="8931" t="s">
        <v>2893</v>
      </c>
      <c r="D46" s="8933"/>
      <c r="E46" s="6970">
        <f t="shared" si="6"/>
        <v>0</v>
      </c>
      <c r="F46" s="6971"/>
      <c r="G46" s="6972"/>
    </row>
    <row r="47" spans="1:7" ht="15" customHeight="1">
      <c r="A47" s="8774"/>
      <c r="B47" s="8774"/>
      <c r="C47" s="8931" t="s">
        <v>2894</v>
      </c>
      <c r="D47" s="8933"/>
      <c r="E47" s="6970">
        <f t="shared" si="6"/>
        <v>0</v>
      </c>
      <c r="F47" s="6971"/>
      <c r="G47" s="6972"/>
    </row>
    <row r="48" spans="1:7" ht="15" customHeight="1">
      <c r="A48" s="8773"/>
      <c r="B48" s="8773"/>
      <c r="C48" s="8859" t="s">
        <v>2895</v>
      </c>
      <c r="D48" s="8935"/>
      <c r="E48" s="6973">
        <f t="shared" si="6"/>
        <v>0</v>
      </c>
      <c r="F48" s="6974"/>
      <c r="G48" s="1511"/>
    </row>
    <row r="49" spans="1:8" ht="15" customHeight="1">
      <c r="A49" s="8772" t="s">
        <v>2896</v>
      </c>
      <c r="B49" s="8928" t="s">
        <v>2897</v>
      </c>
      <c r="C49" s="8929"/>
      <c r="D49" s="8930"/>
      <c r="E49" s="6968">
        <f t="shared" si="6"/>
        <v>0</v>
      </c>
      <c r="F49" s="6293"/>
      <c r="G49" s="6969"/>
    </row>
    <row r="50" spans="1:8" ht="15" customHeight="1">
      <c r="A50" s="8774"/>
      <c r="B50" s="8931" t="s">
        <v>2898</v>
      </c>
      <c r="C50" s="8932"/>
      <c r="D50" s="8933"/>
      <c r="E50" s="6970">
        <f t="shared" si="6"/>
        <v>0</v>
      </c>
      <c r="F50" s="6971"/>
      <c r="G50" s="6972"/>
    </row>
    <row r="51" spans="1:8" ht="15" customHeight="1">
      <c r="A51" s="8774"/>
      <c r="B51" s="8931" t="s">
        <v>2899</v>
      </c>
      <c r="C51" s="8932"/>
      <c r="D51" s="8933"/>
      <c r="E51" s="6970">
        <f t="shared" si="6"/>
        <v>0</v>
      </c>
      <c r="F51" s="6971"/>
      <c r="G51" s="6972"/>
    </row>
    <row r="52" spans="1:8" ht="15" customHeight="1">
      <c r="A52" s="8773"/>
      <c r="B52" s="8937" t="s">
        <v>2900</v>
      </c>
      <c r="C52" s="8938"/>
      <c r="D52" s="8939"/>
      <c r="E52" s="6973">
        <f t="shared" si="6"/>
        <v>0</v>
      </c>
      <c r="F52" s="6974"/>
      <c r="G52" s="1511"/>
    </row>
    <row r="53" spans="1:8" ht="15" customHeight="1">
      <c r="A53" s="8774" t="s">
        <v>2901</v>
      </c>
      <c r="B53" s="8940" t="s">
        <v>2902</v>
      </c>
      <c r="C53" s="8941"/>
      <c r="D53" s="8942"/>
      <c r="E53" s="6975">
        <f t="shared" si="6"/>
        <v>0</v>
      </c>
      <c r="F53" s="5987"/>
      <c r="G53" s="5560"/>
    </row>
    <row r="54" spans="1:8" ht="15" customHeight="1">
      <c r="A54" s="8773"/>
      <c r="B54" s="8937" t="s">
        <v>2903</v>
      </c>
      <c r="C54" s="8938"/>
      <c r="D54" s="8939"/>
      <c r="E54" s="6973">
        <f t="shared" si="6"/>
        <v>0</v>
      </c>
      <c r="F54" s="6974"/>
      <c r="G54" s="1511"/>
    </row>
    <row r="55" spans="1:8" ht="15" customHeight="1">
      <c r="A55" s="8772" t="s">
        <v>2904</v>
      </c>
      <c r="B55" s="8928" t="s">
        <v>2905</v>
      </c>
      <c r="C55" s="8929"/>
      <c r="D55" s="8930"/>
      <c r="E55" s="6975">
        <f t="shared" si="6"/>
        <v>0</v>
      </c>
      <c r="F55" s="5987"/>
      <c r="G55" s="5560"/>
    </row>
    <row r="56" spans="1:8" ht="15" customHeight="1">
      <c r="A56" s="8774"/>
      <c r="B56" s="8931" t="s">
        <v>2906</v>
      </c>
      <c r="C56" s="8932"/>
      <c r="D56" s="8933"/>
      <c r="E56" s="6970">
        <f t="shared" si="6"/>
        <v>0</v>
      </c>
      <c r="F56" s="6971"/>
      <c r="G56" s="6972"/>
    </row>
    <row r="57" spans="1:8" ht="15" customHeight="1">
      <c r="A57" s="8774"/>
      <c r="B57" s="8931" t="s">
        <v>2907</v>
      </c>
      <c r="C57" s="8932"/>
      <c r="D57" s="8933"/>
      <c r="E57" s="6970">
        <f t="shared" si="6"/>
        <v>0</v>
      </c>
      <c r="F57" s="6971"/>
      <c r="G57" s="6972"/>
    </row>
    <row r="58" spans="1:8" ht="15" customHeight="1">
      <c r="A58" s="8774"/>
      <c r="B58" s="8931" t="s">
        <v>2908</v>
      </c>
      <c r="C58" s="8932"/>
      <c r="D58" s="8933"/>
      <c r="E58" s="6970">
        <f t="shared" si="6"/>
        <v>0</v>
      </c>
      <c r="F58" s="6971"/>
      <c r="G58" s="6972"/>
    </row>
    <row r="59" spans="1:8" ht="15" customHeight="1">
      <c r="A59" s="8774"/>
      <c r="B59" s="8931" t="s">
        <v>2909</v>
      </c>
      <c r="C59" s="8932"/>
      <c r="D59" s="8933"/>
      <c r="E59" s="6970">
        <f t="shared" si="6"/>
        <v>0</v>
      </c>
      <c r="F59" s="6971"/>
      <c r="G59" s="6972"/>
    </row>
    <row r="60" spans="1:8" ht="15" customHeight="1">
      <c r="A60" s="8773"/>
      <c r="B60" s="8859" t="s">
        <v>2910</v>
      </c>
      <c r="C60" s="8934"/>
      <c r="D60" s="8935"/>
      <c r="E60" s="6973">
        <f t="shared" si="6"/>
        <v>0</v>
      </c>
      <c r="F60" s="6974"/>
      <c r="G60" s="1511"/>
    </row>
    <row r="61" spans="1:8" ht="15" customHeight="1">
      <c r="A61" s="6967" t="s">
        <v>2911</v>
      </c>
      <c r="B61" s="8851" t="s">
        <v>2912</v>
      </c>
      <c r="C61" s="8936"/>
      <c r="D61" s="8852"/>
      <c r="E61" s="6976">
        <f t="shared" si="6"/>
        <v>0</v>
      </c>
      <c r="F61" s="6977"/>
      <c r="G61" s="6978"/>
    </row>
    <row r="62" spans="1:8" s="930" customFormat="1" ht="18" customHeight="1">
      <c r="A62" s="8927" t="s">
        <v>2913</v>
      </c>
      <c r="B62" s="8927"/>
      <c r="C62" s="8927"/>
      <c r="D62" s="8927"/>
      <c r="E62" s="6982"/>
      <c r="F62" s="6982"/>
      <c r="G62" s="6982"/>
      <c r="H62" s="6982"/>
    </row>
    <row r="63" spans="1:8" ht="15" customHeight="1">
      <c r="A63" s="6855" t="s">
        <v>2914</v>
      </c>
      <c r="B63" s="6983" t="s">
        <v>77</v>
      </c>
    </row>
    <row r="64" spans="1:8" ht="15" customHeight="1">
      <c r="A64" s="6757" t="s">
        <v>2915</v>
      </c>
      <c r="B64" s="6668"/>
    </row>
    <row r="65" spans="1:3" ht="15" customHeight="1">
      <c r="A65" s="6914" t="s">
        <v>2916</v>
      </c>
      <c r="B65" s="6686"/>
    </row>
    <row r="66" spans="1:3" ht="15" customHeight="1">
      <c r="A66" s="5537" t="s">
        <v>77</v>
      </c>
      <c r="B66" s="6984">
        <f>SUM(B64+B65)</f>
        <v>0</v>
      </c>
    </row>
    <row r="67" spans="1:3" s="930" customFormat="1" ht="18" customHeight="1">
      <c r="A67" s="8961" t="s">
        <v>2917</v>
      </c>
      <c r="B67" s="8961"/>
      <c r="C67" s="8961"/>
    </row>
    <row r="68" spans="1:3" s="65" customFormat="1" ht="15" customHeight="1">
      <c r="A68" s="6856" t="s">
        <v>2918</v>
      </c>
      <c r="B68" s="6638" t="s">
        <v>2855</v>
      </c>
      <c r="C68" s="6856" t="s">
        <v>77</v>
      </c>
    </row>
    <row r="69" spans="1:3" s="65" customFormat="1" ht="15" customHeight="1">
      <c r="A69" s="8853" t="s">
        <v>2919</v>
      </c>
      <c r="B69" s="6757" t="s">
        <v>2920</v>
      </c>
      <c r="C69" s="6668"/>
    </row>
    <row r="70" spans="1:3" s="65" customFormat="1" ht="15" customHeight="1">
      <c r="A70" s="7197"/>
      <c r="B70" s="6718" t="s">
        <v>2921</v>
      </c>
      <c r="C70" s="6151"/>
    </row>
    <row r="71" spans="1:3" s="65" customFormat="1" ht="15" customHeight="1">
      <c r="A71" s="7197"/>
      <c r="B71" s="6913" t="s">
        <v>2922</v>
      </c>
      <c r="C71" s="6154"/>
    </row>
    <row r="72" spans="1:3" s="65" customFormat="1" ht="15" customHeight="1">
      <c r="A72" s="7197"/>
      <c r="B72" s="6913" t="s">
        <v>2923</v>
      </c>
      <c r="C72" s="6154"/>
    </row>
    <row r="73" spans="1:3" s="65" customFormat="1" ht="15" customHeight="1">
      <c r="A73" s="8853" t="s">
        <v>2924</v>
      </c>
      <c r="B73" s="6757" t="s">
        <v>2925</v>
      </c>
      <c r="C73" s="6668"/>
    </row>
    <row r="74" spans="1:3" s="65" customFormat="1" ht="15" customHeight="1">
      <c r="A74" s="7197"/>
      <c r="B74" s="6718" t="s">
        <v>2926</v>
      </c>
      <c r="C74" s="6151"/>
    </row>
    <row r="75" spans="1:3" s="65" customFormat="1" ht="15" customHeight="1">
      <c r="A75" s="7197"/>
      <c r="B75" s="6913" t="s">
        <v>2927</v>
      </c>
      <c r="C75" s="6151"/>
    </row>
    <row r="76" spans="1:3" s="65" customFormat="1" ht="15" customHeight="1">
      <c r="A76" s="7197"/>
      <c r="B76" s="6913" t="s">
        <v>2923</v>
      </c>
      <c r="C76" s="6154"/>
    </row>
    <row r="77" spans="1:3" s="65" customFormat="1" ht="15" customHeight="1">
      <c r="A77" s="8240"/>
      <c r="B77" s="6913" t="s">
        <v>2922</v>
      </c>
      <c r="C77" s="6154"/>
    </row>
    <row r="78" spans="1:3" ht="31.5">
      <c r="A78" s="8853" t="s">
        <v>2928</v>
      </c>
      <c r="B78" s="6985" t="s">
        <v>2929</v>
      </c>
      <c r="C78" s="6668"/>
    </row>
    <row r="79" spans="1:3" ht="21">
      <c r="A79" s="7197"/>
      <c r="B79" s="6913" t="s">
        <v>2930</v>
      </c>
      <c r="C79" s="6151"/>
    </row>
    <row r="80" spans="1:3" s="65" customFormat="1" ht="15" customHeight="1">
      <c r="A80" s="8240"/>
      <c r="B80" s="6475" t="s">
        <v>2923</v>
      </c>
      <c r="C80" s="6536"/>
    </row>
    <row r="81" spans="1:12" s="65" customFormat="1" ht="15" customHeight="1">
      <c r="A81" s="8970" t="s">
        <v>2931</v>
      </c>
      <c r="B81" s="8971"/>
      <c r="C81" s="6536"/>
    </row>
    <row r="82" spans="1:12" s="930" customFormat="1" ht="18" customHeight="1">
      <c r="A82" s="8960" t="s">
        <v>2932</v>
      </c>
      <c r="B82" s="8960"/>
      <c r="C82" s="8960"/>
      <c r="D82" s="8960"/>
      <c r="E82" s="8960"/>
      <c r="F82" s="8960"/>
      <c r="G82" s="8960"/>
      <c r="H82" s="8960"/>
      <c r="I82" s="6982"/>
    </row>
    <row r="83" spans="1:12" ht="15" customHeight="1">
      <c r="A83" s="8770" t="s">
        <v>2933</v>
      </c>
      <c r="B83" s="8770"/>
      <c r="C83" s="8972" t="s">
        <v>2934</v>
      </c>
      <c r="D83" s="8962" t="s">
        <v>2935</v>
      </c>
      <c r="E83" s="8964" t="s">
        <v>2924</v>
      </c>
      <c r="F83" s="8965"/>
      <c r="G83" s="8965"/>
      <c r="H83" s="8965" t="s">
        <v>2931</v>
      </c>
    </row>
    <row r="84" spans="1:12" ht="15" customHeight="1">
      <c r="A84" s="8770"/>
      <c r="B84" s="8770"/>
      <c r="C84" s="8973"/>
      <c r="D84" s="8963"/>
      <c r="E84" s="6987" t="s">
        <v>2925</v>
      </c>
      <c r="F84" s="6988" t="s">
        <v>2936</v>
      </c>
      <c r="G84" s="6986" t="s">
        <v>2923</v>
      </c>
      <c r="H84" s="8964"/>
    </row>
    <row r="85" spans="1:12" ht="15" customHeight="1">
      <c r="A85" s="8966" t="s">
        <v>2937</v>
      </c>
      <c r="B85" s="8967"/>
      <c r="C85" s="6989"/>
      <c r="D85" s="6990"/>
      <c r="E85" s="6989"/>
      <c r="F85" s="6991"/>
      <c r="G85" s="6990"/>
      <c r="H85" s="6990"/>
    </row>
    <row r="86" spans="1:12" ht="15" customHeight="1">
      <c r="A86" s="8968" t="s">
        <v>2938</v>
      </c>
      <c r="B86" s="8969"/>
      <c r="C86" s="6992"/>
      <c r="D86" s="6993"/>
      <c r="E86" s="6992"/>
      <c r="F86" s="6994"/>
      <c r="G86" s="6993"/>
      <c r="H86" s="6993"/>
    </row>
    <row r="87" spans="1:12" ht="15" customHeight="1">
      <c r="A87" s="8968" t="s">
        <v>2939</v>
      </c>
      <c r="B87" s="8969"/>
      <c r="C87" s="6995"/>
      <c r="D87" s="6996"/>
      <c r="E87" s="6995"/>
      <c r="F87" s="6997"/>
      <c r="G87" s="6996"/>
      <c r="H87" s="6996"/>
    </row>
    <row r="88" spans="1:12" ht="15" customHeight="1">
      <c r="A88" s="8968" t="s">
        <v>2940</v>
      </c>
      <c r="B88" s="8969"/>
      <c r="C88" s="6995"/>
      <c r="D88" s="6996"/>
      <c r="E88" s="6995"/>
      <c r="F88" s="6997"/>
      <c r="G88" s="6996"/>
      <c r="H88" s="6996"/>
    </row>
    <row r="89" spans="1:12" ht="15" customHeight="1">
      <c r="A89" s="8917" t="s">
        <v>603</v>
      </c>
      <c r="B89" s="7469"/>
      <c r="C89" s="5846"/>
      <c r="D89" s="5847"/>
      <c r="E89" s="6683"/>
      <c r="F89" s="6685"/>
      <c r="G89" s="5847"/>
      <c r="H89" s="5847"/>
    </row>
    <row r="90" spans="1:12" ht="15" customHeight="1">
      <c r="A90" s="8974" t="s">
        <v>77</v>
      </c>
      <c r="B90" s="8974"/>
      <c r="C90" s="6936">
        <f t="shared" ref="C90:H90" si="7">SUM(C85:C89)</f>
        <v>0</v>
      </c>
      <c r="D90" s="6998">
        <f t="shared" si="7"/>
        <v>0</v>
      </c>
      <c r="E90" s="6936">
        <f t="shared" si="7"/>
        <v>0</v>
      </c>
      <c r="F90" s="6999">
        <f t="shared" si="7"/>
        <v>0</v>
      </c>
      <c r="G90" s="6998">
        <f t="shared" si="7"/>
        <v>0</v>
      </c>
      <c r="H90" s="6756">
        <f t="shared" si="7"/>
        <v>0</v>
      </c>
    </row>
    <row r="91" spans="1:12" ht="15" customHeight="1">
      <c r="A91" s="6235" t="s">
        <v>2941</v>
      </c>
    </row>
    <row r="92" spans="1:12" s="930" customFormat="1" ht="18" customHeight="1">
      <c r="A92" s="8960" t="s">
        <v>2942</v>
      </c>
      <c r="B92" s="8960"/>
      <c r="C92" s="8960"/>
      <c r="D92" s="8960"/>
      <c r="E92" s="8960"/>
      <c r="F92" s="8960"/>
      <c r="G92" s="8960"/>
      <c r="H92" s="8960"/>
      <c r="I92" s="6982"/>
      <c r="J92" s="6982"/>
      <c r="K92" s="6982"/>
      <c r="L92" s="6982"/>
    </row>
    <row r="93" spans="1:12" ht="15" customHeight="1">
      <c r="A93" s="8770" t="s">
        <v>2933</v>
      </c>
      <c r="B93" s="8770"/>
      <c r="C93" s="8972" t="s">
        <v>2934</v>
      </c>
      <c r="D93" s="8962" t="s">
        <v>2935</v>
      </c>
      <c r="E93" s="8964" t="s">
        <v>2924</v>
      </c>
      <c r="F93" s="8965"/>
      <c r="G93" s="8965"/>
      <c r="H93" s="8965" t="s">
        <v>2931</v>
      </c>
    </row>
    <row r="94" spans="1:12" ht="15" customHeight="1">
      <c r="A94" s="8770"/>
      <c r="B94" s="8770"/>
      <c r="C94" s="8973"/>
      <c r="D94" s="8963"/>
      <c r="E94" s="6987" t="s">
        <v>2925</v>
      </c>
      <c r="F94" s="6988" t="s">
        <v>2936</v>
      </c>
      <c r="G94" s="6986" t="s">
        <v>2923</v>
      </c>
      <c r="H94" s="8964"/>
    </row>
    <row r="95" spans="1:12" ht="15" customHeight="1">
      <c r="A95" s="8966" t="s">
        <v>2938</v>
      </c>
      <c r="B95" s="8967"/>
      <c r="C95" s="6989"/>
      <c r="D95" s="6990"/>
      <c r="E95" s="7000"/>
      <c r="F95" s="6991"/>
      <c r="G95" s="7001"/>
      <c r="H95" s="6990"/>
    </row>
    <row r="96" spans="1:12" ht="15" customHeight="1">
      <c r="A96" s="8968" t="s">
        <v>2943</v>
      </c>
      <c r="B96" s="8969"/>
      <c r="C96" s="6674"/>
      <c r="D96" s="6547"/>
      <c r="E96" s="6675"/>
      <c r="F96" s="6676"/>
      <c r="G96" s="6679"/>
      <c r="H96" s="6547"/>
    </row>
    <row r="97" spans="1:9" ht="15" customHeight="1">
      <c r="A97" s="8975" t="s">
        <v>2944</v>
      </c>
      <c r="B97" s="8976"/>
      <c r="C97" s="6674"/>
      <c r="D97" s="6547"/>
      <c r="E97" s="6675"/>
      <c r="F97" s="6676"/>
      <c r="G97" s="6679"/>
      <c r="H97" s="6547"/>
    </row>
    <row r="98" spans="1:9" ht="15" customHeight="1">
      <c r="A98" s="8968" t="s">
        <v>2945</v>
      </c>
      <c r="B98" s="8969"/>
      <c r="C98" s="6674"/>
      <c r="D98" s="6547"/>
      <c r="E98" s="6675"/>
      <c r="F98" s="6676"/>
      <c r="G98" s="6679"/>
      <c r="H98" s="6547"/>
    </row>
    <row r="99" spans="1:9" ht="15" customHeight="1">
      <c r="A99" s="8977" t="s">
        <v>603</v>
      </c>
      <c r="B99" s="8978"/>
      <c r="C99" s="5846"/>
      <c r="D99" s="5855"/>
      <c r="E99" s="6684"/>
      <c r="F99" s="6685"/>
      <c r="G99" s="6689"/>
      <c r="H99" s="5847"/>
    </row>
    <row r="100" spans="1:9" ht="15" customHeight="1">
      <c r="A100" s="8974" t="s">
        <v>77</v>
      </c>
      <c r="B100" s="8974"/>
      <c r="C100" s="6936">
        <f t="shared" ref="C100:H100" si="8">SUM(C95:C99)</f>
        <v>0</v>
      </c>
      <c r="D100" s="6939">
        <f t="shared" si="8"/>
        <v>0</v>
      </c>
      <c r="E100" s="6936">
        <f t="shared" si="8"/>
        <v>0</v>
      </c>
      <c r="F100" s="6938">
        <f t="shared" si="8"/>
        <v>0</v>
      </c>
      <c r="G100" s="6939">
        <f t="shared" si="8"/>
        <v>0</v>
      </c>
      <c r="H100" s="6939">
        <f t="shared" si="8"/>
        <v>0</v>
      </c>
    </row>
    <row r="101" spans="1:9" ht="15" customHeight="1">
      <c r="A101" s="6235" t="s">
        <v>2941</v>
      </c>
    </row>
    <row r="102" spans="1:9" ht="18" customHeight="1">
      <c r="A102" s="8960" t="s">
        <v>2946</v>
      </c>
      <c r="B102" s="8960"/>
      <c r="C102" s="8960"/>
      <c r="D102" s="8960"/>
      <c r="E102" s="8960"/>
      <c r="F102" s="8960"/>
      <c r="G102" s="8960"/>
      <c r="H102" s="8960"/>
      <c r="I102" s="8960"/>
    </row>
    <row r="103" spans="1:9" ht="42">
      <c r="A103" s="8806" t="s">
        <v>2386</v>
      </c>
      <c r="B103" s="8769"/>
      <c r="C103" s="7002" t="s">
        <v>77</v>
      </c>
      <c r="D103" s="6987" t="s">
        <v>2947</v>
      </c>
      <c r="E103" s="6988" t="s">
        <v>2948</v>
      </c>
      <c r="F103" s="6988" t="s">
        <v>2949</v>
      </c>
      <c r="G103" s="6988" t="s">
        <v>2950</v>
      </c>
      <c r="H103" s="7003" t="s">
        <v>2951</v>
      </c>
      <c r="I103" s="6966" t="s">
        <v>2952</v>
      </c>
    </row>
    <row r="104" spans="1:9" s="65" customFormat="1" ht="15" customHeight="1">
      <c r="A104" s="8854" t="s">
        <v>2953</v>
      </c>
      <c r="B104" s="8855"/>
      <c r="C104" s="7004">
        <f>SUM(D104:I104)</f>
        <v>0</v>
      </c>
      <c r="D104" s="7005"/>
      <c r="E104" s="7006"/>
      <c r="F104" s="7006"/>
      <c r="G104" s="7006"/>
      <c r="H104" s="7006"/>
      <c r="I104" s="7007"/>
    </row>
    <row r="105" spans="1:9" s="65" customFormat="1" ht="15" customHeight="1">
      <c r="A105" s="8853" t="s">
        <v>2924</v>
      </c>
      <c r="B105" s="7008" t="s">
        <v>2925</v>
      </c>
      <c r="C105" s="7009">
        <f>SUM(D105:I105)</f>
        <v>0</v>
      </c>
      <c r="D105" s="7010"/>
      <c r="E105" s="7011"/>
      <c r="F105" s="7011"/>
      <c r="G105" s="7011"/>
      <c r="H105" s="7011"/>
      <c r="I105" s="7012"/>
    </row>
    <row r="106" spans="1:9" s="65" customFormat="1" ht="15" customHeight="1">
      <c r="A106" s="7197"/>
      <c r="B106" s="7013" t="s">
        <v>2936</v>
      </c>
      <c r="C106" s="7014">
        <f>SUM(D106:I106)</f>
        <v>0</v>
      </c>
      <c r="D106" s="6992"/>
      <c r="E106" s="6994"/>
      <c r="F106" s="6994"/>
      <c r="G106" s="6994"/>
      <c r="H106" s="6994"/>
      <c r="I106" s="7012"/>
    </row>
    <row r="107" spans="1:9" s="65" customFormat="1" ht="15" customHeight="1">
      <c r="A107" s="8240"/>
      <c r="B107" s="7015" t="s">
        <v>2923</v>
      </c>
      <c r="C107" s="7016">
        <f>SUM(D107:I107)</f>
        <v>0</v>
      </c>
      <c r="D107" s="7017"/>
      <c r="E107" s="7018"/>
      <c r="F107" s="7018"/>
      <c r="G107" s="7018"/>
      <c r="H107" s="7018"/>
      <c r="I107" s="7019"/>
    </row>
    <row r="108" spans="1:9" s="65" customFormat="1" ht="15" customHeight="1">
      <c r="A108" s="8966" t="s">
        <v>2935</v>
      </c>
      <c r="B108" s="8967"/>
      <c r="C108" s="7009">
        <f>SUM(D108:H108)</f>
        <v>0</v>
      </c>
      <c r="D108" s="7010"/>
      <c r="E108" s="7011"/>
      <c r="F108" s="7011"/>
      <c r="G108" s="7011"/>
      <c r="H108" s="7011"/>
      <c r="I108" s="7020"/>
    </row>
    <row r="109" spans="1:9" s="65" customFormat="1" ht="15" customHeight="1">
      <c r="A109" s="8980" t="s">
        <v>2931</v>
      </c>
      <c r="B109" s="8981"/>
      <c r="C109" s="7021">
        <f>SUM(D109:H109)</f>
        <v>0</v>
      </c>
      <c r="D109" s="6683"/>
      <c r="E109" s="6685"/>
      <c r="F109" s="6685"/>
      <c r="G109" s="6685"/>
      <c r="H109" s="6685"/>
      <c r="I109" s="7022"/>
    </row>
    <row r="110" spans="1:9" ht="15" customHeight="1">
      <c r="A110" s="6235" t="s">
        <v>2941</v>
      </c>
    </row>
    <row r="111" spans="1:9" s="930" customFormat="1" ht="18" customHeight="1">
      <c r="A111" s="8979" t="s">
        <v>2954</v>
      </c>
      <c r="B111" s="8979"/>
      <c r="C111" s="8979"/>
      <c r="D111" s="8979"/>
      <c r="E111" s="8979"/>
      <c r="F111" s="8979"/>
      <c r="G111" s="8979"/>
      <c r="H111" s="8979"/>
      <c r="I111" s="8979"/>
    </row>
    <row r="112" spans="1:9" ht="42">
      <c r="A112" s="8806" t="s">
        <v>2386</v>
      </c>
      <c r="B112" s="8769"/>
      <c r="C112" s="7002" t="s">
        <v>77</v>
      </c>
      <c r="D112" s="6987" t="s">
        <v>2947</v>
      </c>
      <c r="E112" s="6988" t="s">
        <v>2948</v>
      </c>
      <c r="F112" s="6988" t="s">
        <v>2949</v>
      </c>
      <c r="G112" s="6988" t="s">
        <v>2950</v>
      </c>
      <c r="H112" s="7003" t="s">
        <v>2951</v>
      </c>
      <c r="I112" s="6966" t="s">
        <v>2955</v>
      </c>
    </row>
    <row r="113" spans="1:9" ht="15" customHeight="1">
      <c r="A113" s="8854" t="s">
        <v>2953</v>
      </c>
      <c r="B113" s="8855"/>
      <c r="C113" s="7004">
        <f t="shared" ref="C113:C118" si="9">SUM(D113:I113)</f>
        <v>0</v>
      </c>
      <c r="D113" s="7005"/>
      <c r="E113" s="7006"/>
      <c r="F113" s="7006"/>
      <c r="G113" s="7006"/>
      <c r="H113" s="7006"/>
      <c r="I113" s="7023"/>
    </row>
    <row r="114" spans="1:9" ht="15" customHeight="1">
      <c r="A114" s="8853" t="s">
        <v>2924</v>
      </c>
      <c r="B114" s="7008" t="s">
        <v>2925</v>
      </c>
      <c r="C114" s="7009">
        <f t="shared" si="9"/>
        <v>0</v>
      </c>
      <c r="D114" s="7010"/>
      <c r="E114" s="7011"/>
      <c r="F114" s="7011"/>
      <c r="G114" s="7011"/>
      <c r="H114" s="7011"/>
      <c r="I114" s="7012"/>
    </row>
    <row r="115" spans="1:9" ht="15" customHeight="1">
      <c r="A115" s="7197"/>
      <c r="B115" s="7013" t="s">
        <v>2936</v>
      </c>
      <c r="C115" s="7014">
        <f t="shared" si="9"/>
        <v>0</v>
      </c>
      <c r="D115" s="7010"/>
      <c r="E115" s="7011"/>
      <c r="F115" s="7011"/>
      <c r="G115" s="7011"/>
      <c r="H115" s="7011"/>
      <c r="I115" s="7012"/>
    </row>
    <row r="116" spans="1:9" ht="15" customHeight="1">
      <c r="A116" s="8240"/>
      <c r="B116" s="7015" t="s">
        <v>2923</v>
      </c>
      <c r="C116" s="7016">
        <f t="shared" si="9"/>
        <v>0</v>
      </c>
      <c r="D116" s="7017"/>
      <c r="E116" s="7018"/>
      <c r="F116" s="7018"/>
      <c r="G116" s="7018"/>
      <c r="H116" s="7018"/>
      <c r="I116" s="7019"/>
    </row>
    <row r="117" spans="1:9" ht="15" customHeight="1">
      <c r="A117" s="8966" t="s">
        <v>2935</v>
      </c>
      <c r="B117" s="8967"/>
      <c r="C117" s="7009">
        <f t="shared" si="9"/>
        <v>0</v>
      </c>
      <c r="D117" s="7010"/>
      <c r="E117" s="7011"/>
      <c r="F117" s="7011"/>
      <c r="G117" s="7011"/>
      <c r="H117" s="7011"/>
      <c r="I117" s="7012"/>
    </row>
    <row r="118" spans="1:9" ht="15" customHeight="1">
      <c r="A118" s="8980" t="s">
        <v>2931</v>
      </c>
      <c r="B118" s="8981"/>
      <c r="C118" s="7021">
        <f t="shared" si="9"/>
        <v>0</v>
      </c>
      <c r="D118" s="7017"/>
      <c r="E118" s="7018"/>
      <c r="F118" s="7018"/>
      <c r="G118" s="7018"/>
      <c r="H118" s="7018"/>
      <c r="I118" s="7019"/>
    </row>
    <row r="119" spans="1:9" ht="15" customHeight="1">
      <c r="A119" s="6235" t="s">
        <v>2941</v>
      </c>
    </row>
    <row r="120" spans="1:9" s="930" customFormat="1" ht="18" customHeight="1">
      <c r="A120" s="7024" t="s">
        <v>2956</v>
      </c>
      <c r="B120" s="7024"/>
      <c r="C120" s="7024"/>
      <c r="D120" s="7025"/>
      <c r="E120" s="7025"/>
    </row>
    <row r="121" spans="1:9" ht="21">
      <c r="A121" s="6907" t="s">
        <v>2957</v>
      </c>
      <c r="B121" s="6907" t="s">
        <v>2958</v>
      </c>
    </row>
    <row r="122" spans="1:9" ht="15" customHeight="1">
      <c r="A122" s="7013" t="s">
        <v>2959</v>
      </c>
      <c r="B122" s="7026"/>
    </row>
    <row r="123" spans="1:9" ht="15" customHeight="1">
      <c r="A123" s="7013" t="s">
        <v>2960</v>
      </c>
      <c r="B123" s="7027"/>
    </row>
    <row r="124" spans="1:9" ht="15" customHeight="1">
      <c r="A124" s="7013" t="s">
        <v>2961</v>
      </c>
      <c r="B124" s="7027"/>
    </row>
    <row r="125" spans="1:9" ht="15" customHeight="1">
      <c r="A125" s="7013" t="s">
        <v>2962</v>
      </c>
      <c r="B125" s="7027"/>
    </row>
    <row r="126" spans="1:9" ht="15" customHeight="1">
      <c r="A126" s="7015" t="s">
        <v>2963</v>
      </c>
      <c r="B126" s="7028"/>
    </row>
    <row r="127" spans="1:9" s="930" customFormat="1" ht="18" customHeight="1">
      <c r="A127" s="7024" t="s">
        <v>2964</v>
      </c>
      <c r="B127" s="7024"/>
      <c r="C127" s="7024"/>
      <c r="D127" s="7029"/>
    </row>
    <row r="128" spans="1:9" ht="21">
      <c r="A128" s="6907" t="s">
        <v>2957</v>
      </c>
      <c r="B128" s="6907" t="s">
        <v>2965</v>
      </c>
    </row>
    <row r="129" spans="1:9">
      <c r="A129" s="7013" t="s">
        <v>2959</v>
      </c>
      <c r="B129" s="7026"/>
    </row>
    <row r="130" spans="1:9">
      <c r="A130" s="7013" t="s">
        <v>2960</v>
      </c>
      <c r="B130" s="7027"/>
    </row>
    <row r="131" spans="1:9">
      <c r="A131" s="7013" t="s">
        <v>2961</v>
      </c>
      <c r="B131" s="7027"/>
    </row>
    <row r="132" spans="1:9">
      <c r="A132" s="7013" t="s">
        <v>2962</v>
      </c>
      <c r="B132" s="7027"/>
    </row>
    <row r="133" spans="1:9">
      <c r="A133" s="7015" t="s">
        <v>2963</v>
      </c>
      <c r="B133" s="7028"/>
    </row>
    <row r="134" spans="1:9" s="930" customFormat="1" ht="18" customHeight="1">
      <c r="A134" s="7030" t="s">
        <v>2966</v>
      </c>
    </row>
    <row r="135" spans="1:9">
      <c r="A135" s="8806" t="s">
        <v>2855</v>
      </c>
      <c r="B135" s="8769"/>
      <c r="C135" s="7002" t="s">
        <v>77</v>
      </c>
      <c r="D135" s="6987" t="s">
        <v>2967</v>
      </c>
      <c r="E135" s="6988" t="s">
        <v>2968</v>
      </c>
      <c r="F135" s="6986" t="s">
        <v>2969</v>
      </c>
    </row>
    <row r="136" spans="1:9">
      <c r="A136" s="8854" t="s">
        <v>2953</v>
      </c>
      <c r="B136" s="8855"/>
      <c r="C136" s="7031">
        <f t="shared" ref="C136:C141" si="10">SUM(D136:F136)</f>
        <v>0</v>
      </c>
      <c r="D136" s="7032"/>
      <c r="E136" s="7033"/>
      <c r="F136" s="7034"/>
    </row>
    <row r="137" spans="1:9">
      <c r="A137" s="8853" t="s">
        <v>2924</v>
      </c>
      <c r="B137" s="7008" t="s">
        <v>2925</v>
      </c>
      <c r="C137" s="7035">
        <f t="shared" si="10"/>
        <v>0</v>
      </c>
      <c r="D137" s="6989"/>
      <c r="E137" s="6991"/>
      <c r="F137" s="6990"/>
    </row>
    <row r="138" spans="1:9">
      <c r="A138" s="7197"/>
      <c r="B138" s="7013" t="s">
        <v>2936</v>
      </c>
      <c r="C138" s="7036">
        <f t="shared" si="10"/>
        <v>0</v>
      </c>
      <c r="D138" s="6674"/>
      <c r="E138" s="6676"/>
      <c r="F138" s="6547"/>
    </row>
    <row r="139" spans="1:9">
      <c r="A139" s="8240"/>
      <c r="B139" s="7015" t="s">
        <v>2923</v>
      </c>
      <c r="C139" s="7037">
        <f t="shared" si="10"/>
        <v>0</v>
      </c>
      <c r="D139" s="6683"/>
      <c r="E139" s="6685"/>
      <c r="F139" s="5855"/>
    </row>
    <row r="140" spans="1:9">
      <c r="A140" s="8966" t="s">
        <v>2935</v>
      </c>
      <c r="B140" s="8967"/>
      <c r="C140" s="7038">
        <f t="shared" si="10"/>
        <v>0</v>
      </c>
      <c r="D140" s="5831"/>
      <c r="E140" s="6213"/>
      <c r="F140" s="6764"/>
    </row>
    <row r="141" spans="1:9">
      <c r="A141" s="8980" t="s">
        <v>2931</v>
      </c>
      <c r="B141" s="8981"/>
      <c r="C141" s="7037">
        <f t="shared" si="10"/>
        <v>0</v>
      </c>
      <c r="D141" s="6683"/>
      <c r="E141" s="6685"/>
      <c r="F141" s="5855"/>
    </row>
    <row r="142" spans="1:9">
      <c r="A142" s="6235" t="s">
        <v>2941</v>
      </c>
      <c r="B142" s="6854"/>
      <c r="C142" s="7039"/>
      <c r="D142" s="7039"/>
      <c r="E142" s="5541"/>
      <c r="F142" s="6077"/>
    </row>
    <row r="143" spans="1:9">
      <c r="A143" s="6235" t="s">
        <v>2970</v>
      </c>
      <c r="B143" s="6853"/>
      <c r="C143" s="7039"/>
      <c r="D143" s="7039"/>
      <c r="E143" s="7039"/>
      <c r="F143" s="7039"/>
    </row>
    <row r="144" spans="1:9" s="930" customFormat="1" ht="18" customHeight="1">
      <c r="A144" s="8943" t="s">
        <v>2971</v>
      </c>
      <c r="B144" s="8943"/>
      <c r="C144" s="8943"/>
      <c r="D144" s="8943"/>
      <c r="E144" s="8943"/>
      <c r="F144" s="8943"/>
      <c r="G144" s="8943"/>
      <c r="H144" s="8943"/>
      <c r="I144" s="918"/>
    </row>
    <row r="145" spans="1:9">
      <c r="A145" s="8832" t="s">
        <v>2972</v>
      </c>
      <c r="B145" s="8802"/>
      <c r="C145" s="8791" t="s">
        <v>1217</v>
      </c>
      <c r="D145" s="8792"/>
      <c r="E145" s="8793"/>
      <c r="F145" s="8791" t="s">
        <v>1218</v>
      </c>
      <c r="G145" s="8792"/>
      <c r="H145" s="8793"/>
    </row>
    <row r="146" spans="1:9">
      <c r="A146" s="8777"/>
      <c r="B146" s="8144"/>
      <c r="C146" s="6784" t="s">
        <v>2925</v>
      </c>
      <c r="D146" s="6785" t="s">
        <v>2973</v>
      </c>
      <c r="E146" s="6641" t="s">
        <v>2955</v>
      </c>
      <c r="F146" s="6784" t="s">
        <v>2925</v>
      </c>
      <c r="G146" s="6785" t="s">
        <v>2973</v>
      </c>
      <c r="H146" s="6641" t="s">
        <v>2955</v>
      </c>
    </row>
    <row r="147" spans="1:9">
      <c r="A147" s="8854" t="s">
        <v>2919</v>
      </c>
      <c r="B147" s="8855"/>
      <c r="C147" s="7040"/>
      <c r="D147" s="7041"/>
      <c r="E147" s="7042"/>
      <c r="F147" s="7040"/>
      <c r="G147" s="7041"/>
      <c r="H147" s="7042"/>
    </row>
    <row r="148" spans="1:9">
      <c r="A148" s="8853" t="s">
        <v>2924</v>
      </c>
      <c r="B148" s="7008" t="s">
        <v>2925</v>
      </c>
      <c r="C148" s="7040"/>
      <c r="D148" s="7041"/>
      <c r="E148" s="7042"/>
      <c r="F148" s="7040"/>
      <c r="G148" s="7041"/>
      <c r="H148" s="7042"/>
    </row>
    <row r="149" spans="1:9">
      <c r="A149" s="7197"/>
      <c r="B149" s="7013" t="s">
        <v>2974</v>
      </c>
      <c r="C149" s="7043"/>
      <c r="D149" s="7044"/>
      <c r="E149" s="7045"/>
      <c r="F149" s="7043"/>
      <c r="G149" s="7044"/>
      <c r="H149" s="7045"/>
    </row>
    <row r="150" spans="1:9">
      <c r="A150" s="8240"/>
      <c r="B150" s="7015" t="s">
        <v>2923</v>
      </c>
      <c r="C150" s="7046"/>
      <c r="D150" s="7047"/>
      <c r="E150" s="5861"/>
      <c r="F150" s="7046"/>
      <c r="G150" s="7047"/>
      <c r="H150" s="5861"/>
    </row>
    <row r="151" spans="1:9">
      <c r="A151" s="8966" t="s">
        <v>2928</v>
      </c>
      <c r="B151" s="8967"/>
      <c r="C151" s="6259"/>
      <c r="D151" s="6837"/>
      <c r="E151" s="7048"/>
      <c r="F151" s="6259"/>
      <c r="G151" s="6837"/>
      <c r="H151" s="7048"/>
    </row>
    <row r="152" spans="1:9">
      <c r="A152" s="8980" t="s">
        <v>2931</v>
      </c>
      <c r="B152" s="8981"/>
      <c r="C152" s="6338"/>
      <c r="D152" s="7049"/>
      <c r="E152" s="6768"/>
      <c r="F152" s="6338"/>
      <c r="G152" s="7049"/>
      <c r="H152" s="6768"/>
    </row>
    <row r="153" spans="1:9">
      <c r="A153" s="8911" t="s">
        <v>77</v>
      </c>
      <c r="B153" s="8912"/>
      <c r="C153" s="6936">
        <f>SUM(C147:C152)</f>
        <v>0</v>
      </c>
      <c r="D153" s="6999">
        <f>SUM(D147:D150)</f>
        <v>0</v>
      </c>
      <c r="E153" s="6939">
        <f>SUM(E147:E150)</f>
        <v>0</v>
      </c>
      <c r="F153" s="6932">
        <f>SUM(F147:F152)</f>
        <v>0</v>
      </c>
      <c r="G153" s="6933">
        <f>SUM(G147:G150)</f>
        <v>0</v>
      </c>
      <c r="H153" s="6935">
        <f>SUM(H147:H150)</f>
        <v>0</v>
      </c>
    </row>
    <row r="154" spans="1:9" s="930" customFormat="1" ht="18" customHeight="1">
      <c r="A154" s="8983" t="s">
        <v>2975</v>
      </c>
      <c r="B154" s="8983"/>
      <c r="C154" s="8983"/>
    </row>
    <row r="155" spans="1:9" ht="15" customHeight="1">
      <c r="A155" s="8832" t="s">
        <v>280</v>
      </c>
      <c r="B155" s="8982"/>
      <c r="C155" s="6856" t="s">
        <v>77</v>
      </c>
    </row>
    <row r="156" spans="1:9" ht="15" customHeight="1">
      <c r="A156" s="8853" t="s">
        <v>2976</v>
      </c>
      <c r="B156" s="7050" t="s">
        <v>2977</v>
      </c>
      <c r="C156" s="7051"/>
    </row>
    <row r="157" spans="1:9" ht="15" customHeight="1">
      <c r="A157" s="8240"/>
      <c r="B157" s="7052" t="s">
        <v>2978</v>
      </c>
      <c r="C157" s="7053"/>
    </row>
    <row r="158" spans="1:9" s="930" customFormat="1" ht="18" customHeight="1">
      <c r="A158" s="8204" t="s">
        <v>2979</v>
      </c>
      <c r="B158" s="8204"/>
      <c r="C158" s="8204"/>
      <c r="D158" s="8204"/>
      <c r="E158" s="8204"/>
      <c r="F158" s="8204"/>
      <c r="G158" s="8961"/>
      <c r="H158" s="8961"/>
      <c r="I158" s="8961"/>
    </row>
    <row r="159" spans="1:9" ht="21" customHeight="1">
      <c r="A159" s="7054" t="s">
        <v>2980</v>
      </c>
      <c r="B159" s="7054" t="s">
        <v>2981</v>
      </c>
      <c r="C159" s="8991" t="s">
        <v>280</v>
      </c>
      <c r="D159" s="8992"/>
      <c r="E159" s="8993"/>
      <c r="F159" s="6642" t="s">
        <v>77</v>
      </c>
      <c r="G159" s="6890" t="s">
        <v>2919</v>
      </c>
      <c r="H159" s="7055" t="s">
        <v>2982</v>
      </c>
      <c r="I159" s="7056" t="s">
        <v>2924</v>
      </c>
    </row>
    <row r="160" spans="1:9">
      <c r="A160" s="8984" t="s">
        <v>2983</v>
      </c>
      <c r="B160" s="8984" t="s">
        <v>2984</v>
      </c>
      <c r="C160" s="8985" t="s">
        <v>2985</v>
      </c>
      <c r="D160" s="8986"/>
      <c r="E160" s="8987"/>
      <c r="F160" s="6526">
        <f>SUM(G160:I160)</f>
        <v>0</v>
      </c>
      <c r="G160" s="7057"/>
      <c r="H160" s="7058"/>
      <c r="I160" s="7059"/>
    </row>
    <row r="161" spans="1:9">
      <c r="A161" s="8984"/>
      <c r="B161" s="8984"/>
      <c r="C161" s="8988" t="s">
        <v>2986</v>
      </c>
      <c r="D161" s="8989"/>
      <c r="E161" s="8990"/>
      <c r="F161" s="7060">
        <f t="shared" ref="F161:F184" si="11">SUM(G161:I161)</f>
        <v>0</v>
      </c>
      <c r="G161" s="7043"/>
      <c r="H161" s="7044"/>
      <c r="I161" s="7045"/>
    </row>
    <row r="162" spans="1:9">
      <c r="A162" s="8984"/>
      <c r="B162" s="8984"/>
      <c r="C162" s="8988" t="s">
        <v>2901</v>
      </c>
      <c r="D162" s="8989"/>
      <c r="E162" s="8990"/>
      <c r="F162" s="7060">
        <f t="shared" si="11"/>
        <v>0</v>
      </c>
      <c r="G162" s="7043"/>
      <c r="H162" s="7044"/>
      <c r="I162" s="7045"/>
    </row>
    <row r="163" spans="1:9">
      <c r="A163" s="8984"/>
      <c r="B163" s="8984"/>
      <c r="C163" s="8988" t="s">
        <v>2987</v>
      </c>
      <c r="D163" s="8989"/>
      <c r="E163" s="8990"/>
      <c r="F163" s="7060">
        <f t="shared" si="11"/>
        <v>0</v>
      </c>
      <c r="G163" s="7043"/>
      <c r="H163" s="7044"/>
      <c r="I163" s="7045"/>
    </row>
    <row r="164" spans="1:9">
      <c r="A164" s="8984"/>
      <c r="B164" s="8984"/>
      <c r="C164" s="8988" t="s">
        <v>2988</v>
      </c>
      <c r="D164" s="8989"/>
      <c r="E164" s="8990"/>
      <c r="F164" s="7060">
        <f t="shared" si="11"/>
        <v>0</v>
      </c>
      <c r="G164" s="7043"/>
      <c r="H164" s="7044"/>
      <c r="I164" s="7045"/>
    </row>
    <row r="165" spans="1:9">
      <c r="A165" s="8984"/>
      <c r="B165" s="8984"/>
      <c r="C165" s="8988" t="s">
        <v>2989</v>
      </c>
      <c r="D165" s="8989"/>
      <c r="E165" s="8990"/>
      <c r="F165" s="7060">
        <f t="shared" si="11"/>
        <v>0</v>
      </c>
      <c r="G165" s="7043"/>
      <c r="H165" s="7044"/>
      <c r="I165" s="7045"/>
    </row>
    <row r="166" spans="1:9">
      <c r="A166" s="8984"/>
      <c r="B166" s="8984"/>
      <c r="C166" s="8988" t="s">
        <v>2990</v>
      </c>
      <c r="D166" s="8989"/>
      <c r="E166" s="8990"/>
      <c r="F166" s="7060">
        <f t="shared" si="11"/>
        <v>0</v>
      </c>
      <c r="G166" s="7043"/>
      <c r="H166" s="7044"/>
      <c r="I166" s="7045"/>
    </row>
    <row r="167" spans="1:9">
      <c r="A167" s="8984"/>
      <c r="B167" s="8984"/>
      <c r="C167" s="8994" t="s">
        <v>2991</v>
      </c>
      <c r="D167" s="8995"/>
      <c r="E167" s="8996"/>
      <c r="F167" s="6864">
        <f t="shared" si="11"/>
        <v>0</v>
      </c>
      <c r="G167" s="7046"/>
      <c r="H167" s="7047"/>
      <c r="I167" s="5861"/>
    </row>
    <row r="168" spans="1:9">
      <c r="A168" s="8984"/>
      <c r="B168" s="8997" t="s">
        <v>2992</v>
      </c>
      <c r="C168" s="8985" t="s">
        <v>2993</v>
      </c>
      <c r="D168" s="8986"/>
      <c r="E168" s="8987"/>
      <c r="F168" s="6526">
        <f t="shared" si="11"/>
        <v>0</v>
      </c>
      <c r="G168" s="7057"/>
      <c r="H168" s="7058"/>
      <c r="I168" s="7059"/>
    </row>
    <row r="169" spans="1:9">
      <c r="A169" s="8984"/>
      <c r="B169" s="8997"/>
      <c r="C169" s="8988" t="s">
        <v>2994</v>
      </c>
      <c r="D169" s="8989"/>
      <c r="E169" s="8990"/>
      <c r="F169" s="6526">
        <f t="shared" si="11"/>
        <v>0</v>
      </c>
      <c r="G169" s="7043"/>
      <c r="H169" s="7044"/>
      <c r="I169" s="7045"/>
    </row>
    <row r="170" spans="1:9">
      <c r="A170" s="8984"/>
      <c r="B170" s="8997"/>
      <c r="C170" s="8994" t="s">
        <v>2995</v>
      </c>
      <c r="D170" s="8995"/>
      <c r="E170" s="8996"/>
      <c r="F170" s="7064">
        <f t="shared" si="11"/>
        <v>0</v>
      </c>
      <c r="G170" s="7046"/>
      <c r="H170" s="7047"/>
      <c r="I170" s="5861"/>
    </row>
    <row r="171" spans="1:9">
      <c r="A171" s="8984" t="s">
        <v>2996</v>
      </c>
      <c r="B171" s="8997" t="s">
        <v>2984</v>
      </c>
      <c r="C171" s="8985" t="s">
        <v>2997</v>
      </c>
      <c r="D171" s="8986"/>
      <c r="E171" s="8987"/>
      <c r="F171" s="7065">
        <f t="shared" si="11"/>
        <v>0</v>
      </c>
      <c r="G171" s="7057"/>
      <c r="H171" s="7058"/>
      <c r="I171" s="7059"/>
    </row>
    <row r="172" spans="1:9">
      <c r="A172" s="8984"/>
      <c r="B172" s="8997"/>
      <c r="C172" s="8988" t="s">
        <v>2998</v>
      </c>
      <c r="D172" s="8989"/>
      <c r="E172" s="8990"/>
      <c r="F172" s="6526">
        <f t="shared" si="11"/>
        <v>0</v>
      </c>
      <c r="G172" s="7043"/>
      <c r="H172" s="7044"/>
      <c r="I172" s="7045"/>
    </row>
    <row r="173" spans="1:9">
      <c r="A173" s="8984"/>
      <c r="B173" s="8997"/>
      <c r="C173" s="8988" t="s">
        <v>2999</v>
      </c>
      <c r="D173" s="8989"/>
      <c r="E173" s="8990"/>
      <c r="F173" s="6526">
        <f t="shared" si="11"/>
        <v>0</v>
      </c>
      <c r="G173" s="7043"/>
      <c r="H173" s="7044"/>
      <c r="I173" s="7045"/>
    </row>
    <row r="174" spans="1:9">
      <c r="A174" s="8984"/>
      <c r="B174" s="8997"/>
      <c r="C174" s="9003" t="s">
        <v>3000</v>
      </c>
      <c r="D174" s="9004"/>
      <c r="E174" s="9005"/>
      <c r="F174" s="7066">
        <f t="shared" si="11"/>
        <v>0</v>
      </c>
      <c r="G174" s="7046"/>
      <c r="H174" s="7047"/>
      <c r="I174" s="5861"/>
    </row>
    <row r="175" spans="1:9">
      <c r="A175" s="8984"/>
      <c r="B175" s="8997" t="s">
        <v>2992</v>
      </c>
      <c r="C175" s="9008" t="s">
        <v>3001</v>
      </c>
      <c r="D175" s="9009"/>
      <c r="E175" s="9010"/>
      <c r="F175" s="6526">
        <f t="shared" si="11"/>
        <v>0</v>
      </c>
      <c r="G175" s="7057"/>
      <c r="H175" s="7058"/>
      <c r="I175" s="7059"/>
    </row>
    <row r="176" spans="1:9" ht="24.95" customHeight="1">
      <c r="A176" s="8984"/>
      <c r="B176" s="8997"/>
      <c r="C176" s="9011" t="s">
        <v>3002</v>
      </c>
      <c r="D176" s="9012"/>
      <c r="E176" s="9013"/>
      <c r="F176" s="6526">
        <f t="shared" si="11"/>
        <v>0</v>
      </c>
      <c r="G176" s="7043"/>
      <c r="H176" s="7044"/>
      <c r="I176" s="7045"/>
    </row>
    <row r="177" spans="1:9">
      <c r="A177" s="8984"/>
      <c r="B177" s="8997"/>
      <c r="C177" s="8988" t="s">
        <v>3003</v>
      </c>
      <c r="D177" s="8989"/>
      <c r="E177" s="8990"/>
      <c r="F177" s="6526">
        <f t="shared" si="11"/>
        <v>0</v>
      </c>
      <c r="G177" s="7043"/>
      <c r="H177" s="7044"/>
      <c r="I177" s="7045"/>
    </row>
    <row r="178" spans="1:9">
      <c r="A178" s="8984"/>
      <c r="B178" s="8997"/>
      <c r="C178" s="8988" t="s">
        <v>3004</v>
      </c>
      <c r="D178" s="8989"/>
      <c r="E178" s="8990"/>
      <c r="F178" s="6526">
        <f t="shared" si="11"/>
        <v>0</v>
      </c>
      <c r="G178" s="7043"/>
      <c r="H178" s="7044"/>
      <c r="I178" s="7045"/>
    </row>
    <row r="179" spans="1:9">
      <c r="A179" s="8984"/>
      <c r="B179" s="8997"/>
      <c r="C179" s="8988" t="s">
        <v>3005</v>
      </c>
      <c r="D179" s="8989"/>
      <c r="E179" s="8990"/>
      <c r="F179" s="6526">
        <f t="shared" si="11"/>
        <v>0</v>
      </c>
      <c r="G179" s="7043"/>
      <c r="H179" s="7044"/>
      <c r="I179" s="7045"/>
    </row>
    <row r="180" spans="1:9">
      <c r="A180" s="8984"/>
      <c r="B180" s="8997"/>
      <c r="C180" s="8988" t="s">
        <v>3006</v>
      </c>
      <c r="D180" s="8989"/>
      <c r="E180" s="8990"/>
      <c r="F180" s="6526">
        <f t="shared" si="11"/>
        <v>0</v>
      </c>
      <c r="G180" s="7043"/>
      <c r="H180" s="7044"/>
      <c r="I180" s="7045"/>
    </row>
    <row r="181" spans="1:9">
      <c r="A181" s="8984"/>
      <c r="B181" s="8997"/>
      <c r="C181" s="8988" t="s">
        <v>3007</v>
      </c>
      <c r="D181" s="8989"/>
      <c r="E181" s="8990"/>
      <c r="F181" s="6526">
        <f t="shared" si="11"/>
        <v>0</v>
      </c>
      <c r="G181" s="7043"/>
      <c r="H181" s="7044"/>
      <c r="I181" s="7045"/>
    </row>
    <row r="182" spans="1:9">
      <c r="A182" s="8984"/>
      <c r="B182" s="8997"/>
      <c r="C182" s="8988" t="s">
        <v>3008</v>
      </c>
      <c r="D182" s="8989"/>
      <c r="E182" s="8990"/>
      <c r="F182" s="6526">
        <f t="shared" si="11"/>
        <v>0</v>
      </c>
      <c r="G182" s="7043"/>
      <c r="H182" s="7044"/>
      <c r="I182" s="7045"/>
    </row>
    <row r="183" spans="1:9">
      <c r="A183" s="8984"/>
      <c r="B183" s="8997"/>
      <c r="C183" s="8988" t="s">
        <v>3009</v>
      </c>
      <c r="D183" s="8989"/>
      <c r="E183" s="8990"/>
      <c r="F183" s="6526">
        <f t="shared" si="11"/>
        <v>0</v>
      </c>
      <c r="G183" s="7043"/>
      <c r="H183" s="7044"/>
      <c r="I183" s="7045"/>
    </row>
    <row r="184" spans="1:9" ht="24.95" customHeight="1">
      <c r="A184" s="8984"/>
      <c r="B184" s="8997"/>
      <c r="C184" s="9014" t="s">
        <v>3010</v>
      </c>
      <c r="D184" s="9015"/>
      <c r="E184" s="9016"/>
      <c r="F184" s="6526">
        <f t="shared" si="11"/>
        <v>0</v>
      </c>
      <c r="G184" s="7043"/>
      <c r="H184" s="7044"/>
      <c r="I184" s="7045"/>
    </row>
    <row r="185" spans="1:9">
      <c r="A185" s="7067"/>
      <c r="B185" s="7068"/>
      <c r="C185" s="7061" t="s">
        <v>77</v>
      </c>
      <c r="D185" s="7062"/>
      <c r="E185" s="7063"/>
      <c r="F185" s="7069">
        <f>+SUM(F160:F184)</f>
        <v>0</v>
      </c>
      <c r="G185" s="7070">
        <f>+SUM(G160:G184)</f>
        <v>0</v>
      </c>
      <c r="H185" s="7071">
        <f>+SUM(H160:H184)</f>
        <v>0</v>
      </c>
      <c r="I185" s="7072">
        <f>+SUM(I160:I184)</f>
        <v>0</v>
      </c>
    </row>
    <row r="186" spans="1:9">
      <c r="A186" s="5539" t="s">
        <v>3011</v>
      </c>
      <c r="B186" s="5539"/>
      <c r="C186" s="6077"/>
      <c r="D186" s="6077"/>
      <c r="E186" s="6077"/>
      <c r="F186" s="6077"/>
      <c r="G186" s="6077"/>
      <c r="H186" s="6077"/>
      <c r="I186" s="6077"/>
    </row>
    <row r="187" spans="1:9" s="930" customFormat="1" ht="18" customHeight="1">
      <c r="A187" s="1001" t="s">
        <v>3012</v>
      </c>
    </row>
    <row r="188" spans="1:9" s="930" customFormat="1" ht="18" customHeight="1">
      <c r="A188" s="9001" t="s">
        <v>3013</v>
      </c>
      <c r="B188" s="9001"/>
      <c r="C188" s="9002"/>
      <c r="D188" s="9002"/>
    </row>
    <row r="189" spans="1:9" ht="15" customHeight="1">
      <c r="A189" s="7073" t="s">
        <v>3014</v>
      </c>
      <c r="B189" s="7074" t="s">
        <v>77</v>
      </c>
      <c r="C189" s="6865" t="s">
        <v>1947</v>
      </c>
      <c r="D189" s="6772" t="s">
        <v>3015</v>
      </c>
    </row>
    <row r="190" spans="1:9" ht="15" customHeight="1">
      <c r="A190" s="7075" t="s">
        <v>3016</v>
      </c>
      <c r="B190" s="7060">
        <f t="shared" ref="B190:B199" si="12">SUM(C190:D190)</f>
        <v>0</v>
      </c>
      <c r="C190" s="7057"/>
      <c r="D190" s="7059"/>
    </row>
    <row r="191" spans="1:9" ht="15" customHeight="1">
      <c r="A191" s="7076" t="s">
        <v>3017</v>
      </c>
      <c r="B191" s="7060">
        <f t="shared" si="12"/>
        <v>0</v>
      </c>
      <c r="C191" s="7043"/>
      <c r="D191" s="7045"/>
    </row>
    <row r="192" spans="1:9" ht="15" customHeight="1">
      <c r="A192" s="7076" t="s">
        <v>3018</v>
      </c>
      <c r="B192" s="7060">
        <f t="shared" si="12"/>
        <v>0</v>
      </c>
      <c r="C192" s="7043"/>
      <c r="D192" s="7045"/>
    </row>
    <row r="193" spans="1:5" ht="15" customHeight="1">
      <c r="A193" s="7076" t="s">
        <v>3019</v>
      </c>
      <c r="B193" s="7060">
        <f t="shared" si="12"/>
        <v>0</v>
      </c>
      <c r="C193" s="7043"/>
      <c r="D193" s="7045"/>
    </row>
    <row r="194" spans="1:5" ht="15" customHeight="1">
      <c r="A194" s="7076" t="s">
        <v>3020</v>
      </c>
      <c r="B194" s="7060">
        <f t="shared" si="12"/>
        <v>0</v>
      </c>
      <c r="C194" s="7043"/>
      <c r="D194" s="7045"/>
    </row>
    <row r="195" spans="1:5" ht="15" customHeight="1">
      <c r="A195" s="7076" t="s">
        <v>3021</v>
      </c>
      <c r="B195" s="7060">
        <f t="shared" si="12"/>
        <v>0</v>
      </c>
      <c r="C195" s="7043"/>
      <c r="D195" s="7045"/>
    </row>
    <row r="196" spans="1:5" ht="15" customHeight="1">
      <c r="A196" s="7076" t="s">
        <v>3022</v>
      </c>
      <c r="B196" s="7060">
        <f t="shared" si="12"/>
        <v>0</v>
      </c>
      <c r="C196" s="7043"/>
      <c r="D196" s="7045"/>
    </row>
    <row r="197" spans="1:5" ht="15" customHeight="1">
      <c r="A197" s="7076" t="s">
        <v>3023</v>
      </c>
      <c r="B197" s="7060">
        <f t="shared" si="12"/>
        <v>0</v>
      </c>
      <c r="C197" s="7043"/>
      <c r="D197" s="7045"/>
    </row>
    <row r="198" spans="1:5" ht="15" customHeight="1">
      <c r="A198" s="7076" t="s">
        <v>3024</v>
      </c>
      <c r="B198" s="7060">
        <f t="shared" si="12"/>
        <v>0</v>
      </c>
      <c r="C198" s="7043"/>
      <c r="D198" s="7045"/>
    </row>
    <row r="199" spans="1:5" ht="15" customHeight="1">
      <c r="A199" s="7077" t="s">
        <v>3025</v>
      </c>
      <c r="B199" s="7060">
        <f t="shared" si="12"/>
        <v>0</v>
      </c>
      <c r="C199" s="7043"/>
      <c r="D199" s="7045"/>
    </row>
    <row r="200" spans="1:5" ht="15" customHeight="1">
      <c r="A200" s="7078" t="s">
        <v>77</v>
      </c>
      <c r="B200" s="6756">
        <f>+SUM(B190:B199)</f>
        <v>0</v>
      </c>
      <c r="C200" s="6936">
        <f>+SUM(C190:C199)</f>
        <v>0</v>
      </c>
      <c r="D200" s="6939">
        <f>+SUM(D190:D199)</f>
        <v>0</v>
      </c>
    </row>
    <row r="201" spans="1:5" s="930" customFormat="1" ht="18" customHeight="1">
      <c r="A201" s="1001" t="s">
        <v>3026</v>
      </c>
    </row>
    <row r="202" spans="1:5" ht="15" customHeight="1">
      <c r="A202" s="7073" t="s">
        <v>3027</v>
      </c>
      <c r="B202" s="6865" t="s">
        <v>1947</v>
      </c>
      <c r="C202" s="6899" t="s">
        <v>3015</v>
      </c>
      <c r="D202" s="6772" t="s">
        <v>3028</v>
      </c>
    </row>
    <row r="203" spans="1:5" ht="15" customHeight="1">
      <c r="A203" s="7079" t="s">
        <v>3029</v>
      </c>
      <c r="B203" s="7043"/>
      <c r="C203" s="7044"/>
      <c r="D203" s="7045"/>
    </row>
    <row r="204" spans="1:5" ht="15" customHeight="1">
      <c r="A204" s="7080" t="s">
        <v>3030</v>
      </c>
      <c r="B204" s="7043"/>
      <c r="C204" s="7044"/>
      <c r="D204" s="7045"/>
    </row>
    <row r="205" spans="1:5" ht="15" customHeight="1">
      <c r="A205" s="6924" t="s">
        <v>3031</v>
      </c>
      <c r="B205" s="7043"/>
      <c r="C205" s="7044"/>
      <c r="D205" s="5861"/>
    </row>
    <row r="206" spans="1:5" ht="15" customHeight="1">
      <c r="A206" s="7073" t="s">
        <v>77</v>
      </c>
      <c r="B206" s="6936">
        <f>+SUM(B203:B205)</f>
        <v>0</v>
      </c>
      <c r="C206" s="6999">
        <f>+SUM(C203:C205)</f>
        <v>0</v>
      </c>
      <c r="D206" s="6939">
        <f>+SUM(D203:D205)</f>
        <v>0</v>
      </c>
    </row>
    <row r="207" spans="1:5" s="930" customFormat="1" ht="18" customHeight="1">
      <c r="A207" s="9001" t="s">
        <v>3032</v>
      </c>
      <c r="B207" s="9001"/>
      <c r="C207" s="9001"/>
      <c r="D207" s="9001"/>
      <c r="E207" s="9001"/>
    </row>
    <row r="208" spans="1:5" s="65" customFormat="1" ht="15" customHeight="1">
      <c r="A208" s="7078" t="s">
        <v>3033</v>
      </c>
      <c r="B208" s="7078" t="s">
        <v>3034</v>
      </c>
      <c r="C208" s="6865" t="s">
        <v>1947</v>
      </c>
      <c r="D208" s="6899" t="s">
        <v>3015</v>
      </c>
      <c r="E208" s="6772" t="s">
        <v>3028</v>
      </c>
    </row>
    <row r="209" spans="1:5" s="65" customFormat="1" ht="15" customHeight="1">
      <c r="A209" s="8998" t="s">
        <v>3035</v>
      </c>
      <c r="B209" s="7081" t="s">
        <v>3036</v>
      </c>
      <c r="C209" s="7043"/>
      <c r="D209" s="7044"/>
      <c r="E209" s="7042"/>
    </row>
    <row r="210" spans="1:5" s="65" customFormat="1" ht="15" customHeight="1">
      <c r="A210" s="8999"/>
      <c r="B210" s="7082" t="s">
        <v>3037</v>
      </c>
      <c r="C210" s="7043"/>
      <c r="D210" s="7044"/>
      <c r="E210" s="7059"/>
    </row>
    <row r="211" spans="1:5" s="65" customFormat="1" ht="15" customHeight="1">
      <c r="A211" s="8999"/>
      <c r="B211" s="7083" t="s">
        <v>3038</v>
      </c>
      <c r="C211" s="7057"/>
      <c r="D211" s="7058"/>
      <c r="E211" s="7045"/>
    </row>
    <row r="212" spans="1:5" s="65" customFormat="1" ht="15" customHeight="1">
      <c r="A212" s="9000"/>
      <c r="B212" s="7084" t="s">
        <v>3039</v>
      </c>
      <c r="C212" s="7046"/>
      <c r="D212" s="7047"/>
      <c r="E212" s="5861"/>
    </row>
    <row r="213" spans="1:5" s="65" customFormat="1" ht="15" customHeight="1">
      <c r="A213" s="7085" t="s">
        <v>3040</v>
      </c>
      <c r="B213" s="7085" t="s">
        <v>3041</v>
      </c>
      <c r="C213" s="7086"/>
      <c r="D213" s="7087"/>
      <c r="E213" s="7088"/>
    </row>
    <row r="214" spans="1:5" s="65" customFormat="1" ht="15" customHeight="1">
      <c r="A214" s="8998" t="s">
        <v>3042</v>
      </c>
      <c r="B214" s="7081" t="s">
        <v>3043</v>
      </c>
      <c r="C214" s="7040"/>
      <c r="D214" s="7041"/>
      <c r="E214" s="7042"/>
    </row>
    <row r="215" spans="1:5" s="65" customFormat="1" ht="15" customHeight="1">
      <c r="A215" s="8999"/>
      <c r="B215" s="7083" t="s">
        <v>3044</v>
      </c>
      <c r="C215" s="7057"/>
      <c r="D215" s="7058"/>
      <c r="E215" s="7059"/>
    </row>
    <row r="216" spans="1:5" s="65" customFormat="1" ht="15" customHeight="1">
      <c r="A216" s="8999"/>
      <c r="B216" s="7082" t="s">
        <v>3045</v>
      </c>
      <c r="C216" s="7043"/>
      <c r="D216" s="7044"/>
      <c r="E216" s="7045"/>
    </row>
    <row r="217" spans="1:5" s="65" customFormat="1" ht="15" customHeight="1">
      <c r="A217" s="8999"/>
      <c r="B217" s="7083" t="s">
        <v>3046</v>
      </c>
      <c r="C217" s="7057"/>
      <c r="D217" s="7058"/>
      <c r="E217" s="7059"/>
    </row>
    <row r="218" spans="1:5" s="65" customFormat="1" ht="15" customHeight="1">
      <c r="A218" s="9000"/>
      <c r="B218" s="7084" t="s">
        <v>3047</v>
      </c>
      <c r="C218" s="7046"/>
      <c r="D218" s="7047"/>
      <c r="E218" s="5861"/>
    </row>
    <row r="219" spans="1:5" s="65" customFormat="1" ht="15" customHeight="1">
      <c r="A219" s="8998" t="s">
        <v>3048</v>
      </c>
      <c r="B219" s="7081" t="s">
        <v>4438</v>
      </c>
      <c r="C219" s="7057"/>
      <c r="D219" s="7058"/>
      <c r="E219" s="7059"/>
    </row>
    <row r="220" spans="1:5" s="65" customFormat="1" ht="15" customHeight="1">
      <c r="A220" s="9000"/>
      <c r="B220" s="7084" t="s">
        <v>4439</v>
      </c>
      <c r="C220" s="7046"/>
      <c r="D220" s="7047"/>
      <c r="E220" s="5861"/>
    </row>
    <row r="221" spans="1:5" s="65" customFormat="1" ht="15" customHeight="1">
      <c r="A221" s="8998" t="s">
        <v>3049</v>
      </c>
      <c r="B221" s="7081" t="s">
        <v>3050</v>
      </c>
      <c r="C221" s="7040"/>
      <c r="D221" s="7041"/>
      <c r="E221" s="7042"/>
    </row>
    <row r="222" spans="1:5" s="65" customFormat="1" ht="15" customHeight="1">
      <c r="A222" s="8999"/>
      <c r="B222" s="7082" t="s">
        <v>3051</v>
      </c>
      <c r="C222" s="7057"/>
      <c r="D222" s="7058"/>
      <c r="E222" s="7059"/>
    </row>
    <row r="223" spans="1:5" s="65" customFormat="1" ht="15" customHeight="1">
      <c r="A223" s="9000"/>
      <c r="B223" s="7083" t="s">
        <v>4440</v>
      </c>
      <c r="C223" s="7089"/>
      <c r="D223" s="7090"/>
      <c r="E223" s="7088"/>
    </row>
    <row r="224" spans="1:5" s="65" customFormat="1" ht="15" customHeight="1">
      <c r="A224" s="8998" t="s">
        <v>3052</v>
      </c>
      <c r="B224" s="7081" t="s">
        <v>4441</v>
      </c>
      <c r="C224" s="7057"/>
      <c r="D224" s="7058"/>
      <c r="E224" s="7059"/>
    </row>
    <row r="225" spans="1:5" s="65" customFormat="1" ht="15" customHeight="1">
      <c r="A225" s="9000"/>
      <c r="B225" s="7084" t="s">
        <v>4442</v>
      </c>
      <c r="C225" s="7046"/>
      <c r="D225" s="7047"/>
      <c r="E225" s="5861"/>
    </row>
    <row r="226" spans="1:5" s="65" customFormat="1" ht="15" customHeight="1">
      <c r="A226" s="8998" t="s">
        <v>3053</v>
      </c>
      <c r="B226" s="7081" t="s">
        <v>4443</v>
      </c>
      <c r="C226" s="7057"/>
      <c r="D226" s="7058"/>
      <c r="E226" s="7059"/>
    </row>
    <row r="227" spans="1:5" s="65" customFormat="1" ht="15" customHeight="1">
      <c r="A227" s="9000"/>
      <c r="B227" s="7084" t="s">
        <v>4444</v>
      </c>
      <c r="C227" s="7046"/>
      <c r="D227" s="7047"/>
      <c r="E227" s="5861"/>
    </row>
    <row r="228" spans="1:5" s="65" customFormat="1" ht="15" customHeight="1">
      <c r="A228" s="8998" t="s">
        <v>3054</v>
      </c>
      <c r="B228" s="7081" t="s">
        <v>4445</v>
      </c>
      <c r="C228" s="7057"/>
      <c r="D228" s="7058"/>
      <c r="E228" s="7059"/>
    </row>
    <row r="229" spans="1:5" s="65" customFormat="1" ht="15" customHeight="1">
      <c r="A229" s="9000"/>
      <c r="B229" s="7084" t="s">
        <v>4446</v>
      </c>
      <c r="C229" s="7046"/>
      <c r="D229" s="7047"/>
      <c r="E229" s="5861"/>
    </row>
    <row r="230" spans="1:5" s="65" customFormat="1" ht="15" customHeight="1">
      <c r="A230" s="8998" t="s">
        <v>3055</v>
      </c>
      <c r="B230" s="7081" t="s">
        <v>4447</v>
      </c>
      <c r="C230" s="7057"/>
      <c r="D230" s="7058"/>
      <c r="E230" s="7059"/>
    </row>
    <row r="231" spans="1:5" s="65" customFormat="1" ht="15" customHeight="1">
      <c r="A231" s="9000"/>
      <c r="B231" s="7091" t="s">
        <v>4448</v>
      </c>
      <c r="C231" s="7046"/>
      <c r="D231" s="7047"/>
      <c r="E231" s="5861"/>
    </row>
    <row r="232" spans="1:5" s="65" customFormat="1" ht="15" customHeight="1">
      <c r="A232" s="9026" t="s">
        <v>3056</v>
      </c>
      <c r="B232" s="9028"/>
      <c r="C232" s="7057"/>
      <c r="D232" s="7058"/>
      <c r="E232" s="7059"/>
    </row>
    <row r="233" spans="1:5" s="65" customFormat="1" ht="15" customHeight="1">
      <c r="A233" s="9029" t="s">
        <v>603</v>
      </c>
      <c r="B233" s="9030"/>
      <c r="C233" s="7043"/>
      <c r="D233" s="7044"/>
      <c r="E233" s="7045"/>
    </row>
    <row r="234" spans="1:5" s="65" customFormat="1" ht="15" customHeight="1">
      <c r="A234" s="8778" t="s">
        <v>77</v>
      </c>
      <c r="B234" s="8878"/>
      <c r="C234" s="6936">
        <f>+SUM(C209:C233)</f>
        <v>0</v>
      </c>
      <c r="D234" s="6999">
        <f>+SUM(D209:D233)</f>
        <v>0</v>
      </c>
      <c r="E234" s="6939">
        <f>+SUM(E209:E233)</f>
        <v>0</v>
      </c>
    </row>
    <row r="235" spans="1:5" s="930" customFormat="1" ht="18" customHeight="1">
      <c r="A235" s="9019" t="s">
        <v>3057</v>
      </c>
      <c r="B235" s="9019"/>
      <c r="C235" s="9019"/>
      <c r="D235" s="9019"/>
      <c r="E235" s="9019"/>
    </row>
    <row r="236" spans="1:5" s="65" customFormat="1" ht="21">
      <c r="A236" s="9031" t="s">
        <v>3058</v>
      </c>
      <c r="B236" s="9031"/>
      <c r="C236" s="6865" t="s">
        <v>77</v>
      </c>
      <c r="D236" s="7055" t="s">
        <v>1217</v>
      </c>
      <c r="E236" s="7056" t="s">
        <v>3059</v>
      </c>
    </row>
    <row r="237" spans="1:5" s="65" customFormat="1" ht="15" customHeight="1">
      <c r="A237" s="9032" t="s">
        <v>3060</v>
      </c>
      <c r="B237" s="9032"/>
      <c r="C237" s="7092">
        <f>SUM(D237:E237)</f>
        <v>0</v>
      </c>
      <c r="D237" s="7093"/>
      <c r="E237" s="7045"/>
    </row>
    <row r="238" spans="1:5" s="65" customFormat="1" ht="15" customHeight="1">
      <c r="A238" s="9033" t="s">
        <v>3061</v>
      </c>
      <c r="B238" s="9033"/>
      <c r="C238" s="7092">
        <f>SUM(D238:E238)</f>
        <v>0</v>
      </c>
      <c r="D238" s="7093"/>
      <c r="E238" s="7045"/>
    </row>
    <row r="239" spans="1:5" s="65" customFormat="1" ht="15" customHeight="1">
      <c r="A239" s="9034" t="s">
        <v>77</v>
      </c>
      <c r="B239" s="9034"/>
      <c r="C239" s="6936">
        <f>+SUM(C237:C238)</f>
        <v>0</v>
      </c>
      <c r="D239" s="6938">
        <f>+SUM(D237:D238)</f>
        <v>0</v>
      </c>
      <c r="E239" s="6939">
        <f>+SUM(E237:E238)</f>
        <v>0</v>
      </c>
    </row>
    <row r="240" spans="1:5" s="930" customFormat="1" ht="18" customHeight="1">
      <c r="A240" s="9019" t="s">
        <v>3062</v>
      </c>
      <c r="B240" s="9019"/>
      <c r="C240" s="9019"/>
      <c r="D240" s="9019"/>
    </row>
    <row r="241" spans="1:4" ht="15" customHeight="1">
      <c r="A241" s="7078" t="s">
        <v>3033</v>
      </c>
      <c r="B241" s="7078" t="s">
        <v>3014</v>
      </c>
      <c r="C241" s="6865" t="s">
        <v>1947</v>
      </c>
      <c r="D241" s="6772" t="s">
        <v>3015</v>
      </c>
    </row>
    <row r="242" spans="1:4" ht="15" customHeight="1">
      <c r="A242" s="8998" t="s">
        <v>3042</v>
      </c>
      <c r="B242" s="7081" t="s">
        <v>3063</v>
      </c>
      <c r="C242" s="7043"/>
      <c r="D242" s="7042"/>
    </row>
    <row r="243" spans="1:4" ht="15" customHeight="1">
      <c r="A243" s="8999"/>
      <c r="B243" s="7082" t="s">
        <v>3064</v>
      </c>
      <c r="C243" s="7043"/>
      <c r="D243" s="7045"/>
    </row>
    <row r="244" spans="1:4" ht="15" customHeight="1">
      <c r="A244" s="8999"/>
      <c r="B244" s="7082" t="s">
        <v>3065</v>
      </c>
      <c r="C244" s="7043"/>
      <c r="D244" s="7045"/>
    </row>
    <row r="245" spans="1:4" ht="15" customHeight="1">
      <c r="A245" s="8999"/>
      <c r="B245" s="7082" t="s">
        <v>3066</v>
      </c>
      <c r="C245" s="7043"/>
      <c r="D245" s="7045"/>
    </row>
    <row r="246" spans="1:4" ht="15" customHeight="1">
      <c r="A246" s="8999"/>
      <c r="B246" s="7082" t="s">
        <v>3067</v>
      </c>
      <c r="C246" s="7043"/>
      <c r="D246" s="7045"/>
    </row>
    <row r="247" spans="1:4" ht="15" customHeight="1">
      <c r="A247" s="8999"/>
      <c r="B247" s="7082" t="s">
        <v>3068</v>
      </c>
      <c r="C247" s="7043"/>
      <c r="D247" s="7045"/>
    </row>
    <row r="248" spans="1:4" ht="15" customHeight="1">
      <c r="A248" s="8999"/>
      <c r="B248" s="7082" t="s">
        <v>3069</v>
      </c>
      <c r="C248" s="7043"/>
      <c r="D248" s="7045"/>
    </row>
    <row r="249" spans="1:4" ht="15" customHeight="1">
      <c r="A249" s="8999"/>
      <c r="B249" s="7082" t="s">
        <v>3070</v>
      </c>
      <c r="C249" s="7043"/>
      <c r="D249" s="7045"/>
    </row>
    <row r="250" spans="1:4" ht="15" customHeight="1">
      <c r="A250" s="8999"/>
      <c r="B250" s="7082" t="s">
        <v>3071</v>
      </c>
      <c r="C250" s="7043"/>
      <c r="D250" s="7045"/>
    </row>
    <row r="251" spans="1:4" ht="15" customHeight="1">
      <c r="A251" s="8999"/>
      <c r="B251" s="7082" t="s">
        <v>3072</v>
      </c>
      <c r="C251" s="7043"/>
      <c r="D251" s="7045"/>
    </row>
    <row r="252" spans="1:4" ht="15" customHeight="1">
      <c r="A252" s="8999"/>
      <c r="B252" s="7082" t="s">
        <v>3073</v>
      </c>
      <c r="C252" s="7043"/>
      <c r="D252" s="7045"/>
    </row>
    <row r="253" spans="1:4" ht="15" customHeight="1">
      <c r="A253" s="8999"/>
      <c r="B253" s="7082" t="s">
        <v>3074</v>
      </c>
      <c r="C253" s="7043"/>
      <c r="D253" s="7045"/>
    </row>
    <row r="254" spans="1:4" ht="15" customHeight="1">
      <c r="A254" s="8999"/>
      <c r="B254" s="7091" t="s">
        <v>3075</v>
      </c>
      <c r="C254" s="7046"/>
      <c r="D254" s="5861"/>
    </row>
    <row r="255" spans="1:4" ht="15" customHeight="1">
      <c r="A255" s="9000"/>
      <c r="B255" s="7084" t="s">
        <v>3076</v>
      </c>
      <c r="C255" s="7094">
        <f>SUM(C242:C254)</f>
        <v>0</v>
      </c>
      <c r="D255" s="7095">
        <f>SUM(D242:D254)</f>
        <v>0</v>
      </c>
    </row>
    <row r="256" spans="1:4" ht="15" customHeight="1">
      <c r="A256" s="8998" t="s">
        <v>3049</v>
      </c>
      <c r="B256" s="7083" t="s">
        <v>3077</v>
      </c>
      <c r="C256" s="7057"/>
      <c r="D256" s="7059"/>
    </row>
    <row r="257" spans="1:4" ht="15" customHeight="1">
      <c r="A257" s="8999"/>
      <c r="B257" s="7082" t="s">
        <v>3078</v>
      </c>
      <c r="C257" s="7043"/>
      <c r="D257" s="7045"/>
    </row>
    <row r="258" spans="1:4" ht="15" customHeight="1">
      <c r="A258" s="8999"/>
      <c r="B258" s="7091" t="s">
        <v>3079</v>
      </c>
      <c r="C258" s="7046"/>
      <c r="D258" s="5861"/>
    </row>
    <row r="259" spans="1:4" ht="15" customHeight="1">
      <c r="A259" s="9000"/>
      <c r="B259" s="7084" t="s">
        <v>3080</v>
      </c>
      <c r="C259" s="7094">
        <f>SUM(C256:C258)</f>
        <v>0</v>
      </c>
      <c r="D259" s="7095">
        <f>SUM(D256:D258)</f>
        <v>0</v>
      </c>
    </row>
    <row r="260" spans="1:4" ht="15" customHeight="1">
      <c r="A260" s="8998" t="s">
        <v>3053</v>
      </c>
      <c r="B260" s="7083" t="s">
        <v>3081</v>
      </c>
      <c r="C260" s="7057"/>
      <c r="D260" s="7059"/>
    </row>
    <row r="261" spans="1:4" ht="15" customHeight="1">
      <c r="A261" s="8999"/>
      <c r="B261" s="7082" t="s">
        <v>3082</v>
      </c>
      <c r="C261" s="7043"/>
      <c r="D261" s="7045"/>
    </row>
    <row r="262" spans="1:4" ht="15" customHeight="1">
      <c r="A262" s="8999"/>
      <c r="B262" s="7082" t="s">
        <v>3083</v>
      </c>
      <c r="C262" s="7043"/>
      <c r="D262" s="7045"/>
    </row>
    <row r="263" spans="1:4" ht="15" customHeight="1">
      <c r="A263" s="8999"/>
      <c r="B263" s="7091" t="s">
        <v>3084</v>
      </c>
      <c r="C263" s="7046"/>
      <c r="D263" s="5861"/>
    </row>
    <row r="264" spans="1:4" ht="15" customHeight="1">
      <c r="A264" s="9000"/>
      <c r="B264" s="7084" t="s">
        <v>3085</v>
      </c>
      <c r="C264" s="7094">
        <f>SUM(C260:C263)</f>
        <v>0</v>
      </c>
      <c r="D264" s="7095">
        <f>SUM(D260:D263)</f>
        <v>0</v>
      </c>
    </row>
    <row r="265" spans="1:4" ht="15" customHeight="1">
      <c r="A265" s="8998" t="s">
        <v>3054</v>
      </c>
      <c r="B265" s="7083" t="s">
        <v>3086</v>
      </c>
      <c r="C265" s="7057"/>
      <c r="D265" s="7059"/>
    </row>
    <row r="266" spans="1:4" ht="15" customHeight="1">
      <c r="A266" s="8999"/>
      <c r="B266" s="7082" t="s">
        <v>3087</v>
      </c>
      <c r="C266" s="7043"/>
      <c r="D266" s="7045"/>
    </row>
    <row r="267" spans="1:4" ht="15" customHeight="1">
      <c r="A267" s="8999"/>
      <c r="B267" s="7091" t="s">
        <v>3088</v>
      </c>
      <c r="C267" s="7046"/>
      <c r="D267" s="5861"/>
    </row>
    <row r="268" spans="1:4" ht="15" customHeight="1">
      <c r="A268" s="9023"/>
      <c r="B268" s="7084" t="s">
        <v>3089</v>
      </c>
      <c r="C268" s="7096">
        <f>SUM(C265:C267)</f>
        <v>0</v>
      </c>
      <c r="D268" s="7095">
        <f>SUM(D265:D267)</f>
        <v>0</v>
      </c>
    </row>
    <row r="269" spans="1:4" ht="15" customHeight="1">
      <c r="A269" s="8778" t="s">
        <v>77</v>
      </c>
      <c r="B269" s="8878"/>
      <c r="C269" s="6936">
        <f>+C255+C259+C264+C268</f>
        <v>0</v>
      </c>
      <c r="D269" s="6939">
        <f>+D255+D259+D264+D268</f>
        <v>0</v>
      </c>
    </row>
    <row r="270" spans="1:4" s="930" customFormat="1" ht="18" customHeight="1">
      <c r="A270" s="9019" t="s">
        <v>3090</v>
      </c>
      <c r="B270" s="9019"/>
      <c r="C270" s="9019"/>
      <c r="D270" s="9019"/>
    </row>
    <row r="271" spans="1:4">
      <c r="A271" s="6771" t="s">
        <v>3091</v>
      </c>
      <c r="B271" s="6865" t="s">
        <v>3092</v>
      </c>
      <c r="C271" s="7097" t="s">
        <v>3093</v>
      </c>
      <c r="D271" s="7056" t="s">
        <v>3094</v>
      </c>
    </row>
    <row r="272" spans="1:4" ht="15" customHeight="1">
      <c r="A272" s="7098" t="s">
        <v>3029</v>
      </c>
      <c r="B272" s="7043"/>
      <c r="C272" s="7044"/>
      <c r="D272" s="7045"/>
    </row>
    <row r="273" spans="1:4" ht="15" customHeight="1">
      <c r="A273" s="7080" t="s">
        <v>3030</v>
      </c>
      <c r="B273" s="7043"/>
      <c r="C273" s="7044"/>
      <c r="D273" s="7045"/>
    </row>
    <row r="274" spans="1:4" ht="15" customHeight="1">
      <c r="A274" s="6924" t="s">
        <v>3031</v>
      </c>
      <c r="B274" s="7043"/>
      <c r="C274" s="7044"/>
      <c r="D274" s="7045"/>
    </row>
    <row r="275" spans="1:4" ht="15" customHeight="1">
      <c r="A275" s="7073" t="s">
        <v>77</v>
      </c>
      <c r="B275" s="6936">
        <f>+SUM(B272:B274)</f>
        <v>0</v>
      </c>
      <c r="C275" s="6999">
        <f>+SUM(C272:C274)</f>
        <v>0</v>
      </c>
      <c r="D275" s="6939">
        <f>+SUM(D272:D274)</f>
        <v>0</v>
      </c>
    </row>
    <row r="276" spans="1:4" s="930" customFormat="1" ht="18" customHeight="1">
      <c r="A276" s="1001" t="s">
        <v>3095</v>
      </c>
    </row>
    <row r="277" spans="1:4" s="930" customFormat="1" ht="18" customHeight="1">
      <c r="A277" s="9001" t="s">
        <v>3096</v>
      </c>
      <c r="B277" s="9001"/>
      <c r="C277" s="9001"/>
    </row>
    <row r="278" spans="1:4">
      <c r="A278" s="9024" t="s">
        <v>3097</v>
      </c>
      <c r="B278" s="9025"/>
      <c r="C278" s="7078" t="s">
        <v>3098</v>
      </c>
    </row>
    <row r="279" spans="1:4">
      <c r="A279" s="9026" t="s">
        <v>3099</v>
      </c>
      <c r="B279" s="9027"/>
      <c r="C279" s="5821"/>
    </row>
    <row r="280" spans="1:4">
      <c r="A280" s="9017" t="s">
        <v>3100</v>
      </c>
      <c r="B280" s="9018"/>
      <c r="C280" s="5821"/>
    </row>
    <row r="281" spans="1:4">
      <c r="A281" s="9017" t="s">
        <v>3101</v>
      </c>
      <c r="B281" s="9018"/>
      <c r="C281" s="5821"/>
    </row>
    <row r="282" spans="1:4">
      <c r="A282" s="9017" t="s">
        <v>3102</v>
      </c>
      <c r="B282" s="9018"/>
      <c r="C282" s="5821"/>
    </row>
    <row r="283" spans="1:4" ht="24.95" customHeight="1">
      <c r="A283" s="9020" t="s">
        <v>3103</v>
      </c>
      <c r="B283" s="9021"/>
      <c r="C283" s="5821"/>
    </row>
    <row r="284" spans="1:4" ht="24.95" customHeight="1">
      <c r="A284" s="9020" t="s">
        <v>3104</v>
      </c>
      <c r="B284" s="9021"/>
      <c r="C284" s="5821"/>
    </row>
    <row r="285" spans="1:4" ht="24.95" customHeight="1">
      <c r="A285" s="9020" t="s">
        <v>3105</v>
      </c>
      <c r="B285" s="9021"/>
      <c r="C285" s="5821"/>
    </row>
    <row r="286" spans="1:4" ht="24.95" customHeight="1">
      <c r="A286" s="9020" t="s">
        <v>3106</v>
      </c>
      <c r="B286" s="9021"/>
      <c r="C286" s="5821"/>
    </row>
    <row r="287" spans="1:4" ht="15" customHeight="1">
      <c r="A287" s="9022" t="s">
        <v>3107</v>
      </c>
      <c r="B287" s="7325"/>
      <c r="C287" s="5821"/>
    </row>
    <row r="288" spans="1:4" ht="15" customHeight="1">
      <c r="A288" s="9006" t="s">
        <v>77</v>
      </c>
      <c r="B288" s="9007"/>
      <c r="C288" s="6756">
        <f>+SUM(C279:C287)</f>
        <v>0</v>
      </c>
    </row>
    <row r="289" spans="1:2" s="930" customFormat="1" ht="18" customHeight="1">
      <c r="A289" s="1001" t="s">
        <v>3108</v>
      </c>
    </row>
    <row r="290" spans="1:2" ht="15" customHeight="1">
      <c r="A290" s="7073" t="s">
        <v>3109</v>
      </c>
      <c r="B290" s="7078" t="s">
        <v>3110</v>
      </c>
    </row>
    <row r="291" spans="1:2" ht="15" customHeight="1">
      <c r="A291" s="7075" t="s">
        <v>3111</v>
      </c>
      <c r="B291" s="5821"/>
    </row>
    <row r="292" spans="1:2" ht="15" customHeight="1">
      <c r="A292" s="7076" t="s">
        <v>3112</v>
      </c>
      <c r="B292" s="5821"/>
    </row>
    <row r="293" spans="1:2" ht="15" customHeight="1">
      <c r="A293" s="7076" t="s">
        <v>3113</v>
      </c>
      <c r="B293" s="5821"/>
    </row>
    <row r="294" spans="1:2" ht="15" customHeight="1">
      <c r="A294" s="7076" t="s">
        <v>3114</v>
      </c>
      <c r="B294" s="5821"/>
    </row>
    <row r="295" spans="1:2" ht="15" customHeight="1">
      <c r="A295" s="7076" t="s">
        <v>3115</v>
      </c>
      <c r="B295" s="5821"/>
    </row>
    <row r="296" spans="1:2" ht="15" customHeight="1">
      <c r="A296" s="7077" t="s">
        <v>3116</v>
      </c>
      <c r="B296" s="5821"/>
    </row>
    <row r="297" spans="1:2" ht="15" customHeight="1">
      <c r="A297" s="7078" t="s">
        <v>77</v>
      </c>
      <c r="B297" s="6756">
        <f>+SUM(B291:B296)</f>
        <v>0</v>
      </c>
    </row>
    <row r="319" spans="1:1" hidden="1">
      <c r="A319" s="7099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>
      <formula1>0</formula1>
    </dataValidation>
    <dataValidation type="whole" allowBlank="1" showInputMessage="1" showErrorMessage="1" sqref="D104:I109">
      <formula1>0</formula1>
      <formula2>9.99999999999999E+34</formula2>
    </dataValidation>
    <dataValidation type="whole" allowBlank="1" showInputMessage="1" showErrorMessage="1" sqref="C147:H152">
      <formula1>0</formula1>
      <formula2>9.99999999999999E+37</formula2>
    </dataValidation>
    <dataValidation type="whole" allowBlank="1" showInputMessage="1" showErrorMessage="1" sqref="D16:AD17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CI354"/>
  <sheetViews>
    <sheetView showGridLines="0" tabSelected="1" topLeftCell="B82" zoomScaleNormal="100" workbookViewId="0">
      <selection activeCell="B67" sqref="B67"/>
    </sheetView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>
      <c r="A1" s="25" t="s">
        <v>23</v>
      </c>
      <c r="BQ1"/>
      <c r="BR1"/>
      <c r="BS1"/>
      <c r="BT1"/>
      <c r="BU1"/>
      <c r="BW1"/>
      <c r="BX1"/>
      <c r="BY1"/>
      <c r="BZ1"/>
    </row>
    <row r="2" spans="1:85">
      <c r="A2" s="25" t="str">
        <f>CONCATENATE("COMUNA: ",NOMBRE!B2, " (",NOMBRE!C2,NOMBRE!D2,NOMBRE!E2,NOMBRE!F2,NOMBRE!G2,")")</f>
        <v>COMUNA: MAIPU ()</v>
      </c>
      <c r="BQ2"/>
      <c r="BR2"/>
      <c r="BS2"/>
      <c r="BT2"/>
      <c r="BU2"/>
      <c r="BW2"/>
      <c r="BX2"/>
      <c r="BY2"/>
      <c r="BZ2"/>
    </row>
    <row r="3" spans="1:85">
      <c r="A3" s="25" t="str">
        <f>CONCATENATE("ESTABLECIMIENTO/ESTRATEGIA: ", NOMBRE!B3, " (",NOMBRE!C3,NOMBRE!D3,NOMBRE!E3,NOMBRE!F3,NOMBRE!G3,NOMBRE!H3,")")</f>
        <v>ESTABLECIMIENTO/ESTRATEGIA: PADDS ()</v>
      </c>
      <c r="BQ3"/>
      <c r="BR3"/>
      <c r="BS3"/>
      <c r="BT3"/>
      <c r="BU3"/>
      <c r="BW3"/>
      <c r="BX3"/>
      <c r="BY3"/>
      <c r="BZ3"/>
    </row>
    <row r="4" spans="1:8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>
      <c r="A6" s="9062" t="s">
        <v>3117</v>
      </c>
      <c r="B6" s="9062"/>
      <c r="C6" s="9062"/>
      <c r="D6" s="9062"/>
      <c r="E6" s="9062"/>
      <c r="F6" s="9062"/>
      <c r="G6" s="9062"/>
      <c r="H6" s="9062"/>
      <c r="I6" s="9062"/>
      <c r="J6" s="9062"/>
      <c r="K6" s="9062"/>
      <c r="L6" s="9062"/>
      <c r="M6" s="9062"/>
      <c r="N6" s="9062"/>
      <c r="O6" s="9062"/>
      <c r="P6" s="9062"/>
      <c r="BQ6"/>
      <c r="BR6"/>
      <c r="BS6"/>
      <c r="BT6"/>
      <c r="BU6"/>
      <c r="BW6"/>
      <c r="BX6"/>
      <c r="BY6"/>
      <c r="BZ6"/>
    </row>
    <row r="7" spans="1:8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>
      <c r="A9" s="8697" t="s">
        <v>662</v>
      </c>
      <c r="B9" s="8704"/>
      <c r="C9" s="3489" t="s">
        <v>77</v>
      </c>
      <c r="D9" s="3576" t="s">
        <v>3119</v>
      </c>
      <c r="E9" s="3900" t="s">
        <v>3120</v>
      </c>
      <c r="F9" s="3900" t="s">
        <v>3121</v>
      </c>
      <c r="G9" s="3901" t="s">
        <v>3122</v>
      </c>
      <c r="H9" s="3945" t="s">
        <v>3123</v>
      </c>
      <c r="I9" s="3945" t="s">
        <v>3124</v>
      </c>
      <c r="J9" s="3794" t="s">
        <v>3125</v>
      </c>
      <c r="K9" s="3901" t="s">
        <v>3126</v>
      </c>
      <c r="L9" s="3906" t="s">
        <v>3127</v>
      </c>
      <c r="M9" s="3946" t="s">
        <v>3128</v>
      </c>
      <c r="N9" s="5447" t="s">
        <v>36</v>
      </c>
      <c r="O9" s="5409" t="s">
        <v>37</v>
      </c>
      <c r="P9" s="5409" t="s">
        <v>3129</v>
      </c>
      <c r="Q9" s="5451" t="s">
        <v>3130</v>
      </c>
      <c r="R9" s="5436" t="s">
        <v>34</v>
      </c>
      <c r="S9" s="5409" t="s">
        <v>35</v>
      </c>
      <c r="T9" s="116"/>
      <c r="U9" s="116"/>
    </row>
    <row r="10" spans="1:85" s="17" customFormat="1" ht="15" customHeight="1">
      <c r="A10" s="8743" t="s">
        <v>3131</v>
      </c>
      <c r="B10" s="8744"/>
      <c r="C10" s="3927">
        <f>SUM(D10:G10)</f>
        <v>0</v>
      </c>
      <c r="D10" s="3947"/>
      <c r="E10" s="3947"/>
      <c r="F10" s="3947"/>
      <c r="G10" s="3947"/>
      <c r="H10" s="3948"/>
      <c r="I10" s="3948"/>
      <c r="J10" s="3947"/>
      <c r="K10" s="3947"/>
      <c r="L10" s="3947"/>
      <c r="M10" s="3949"/>
      <c r="N10" s="5404"/>
      <c r="O10" s="3996"/>
      <c r="P10" s="3996"/>
      <c r="Q10" s="5452"/>
      <c r="R10" s="3651"/>
      <c r="S10" s="3996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>
      <c r="A11" s="8740" t="s">
        <v>3132</v>
      </c>
      <c r="B11" s="8741"/>
      <c r="C11" s="3927">
        <f>SUM(D11:G11)</f>
        <v>0</v>
      </c>
      <c r="D11" s="3947"/>
      <c r="E11" s="3947"/>
      <c r="F11" s="3947"/>
      <c r="G11" s="3947"/>
      <c r="H11" s="3948"/>
      <c r="I11" s="3948"/>
      <c r="J11" s="3947"/>
      <c r="K11" s="3947"/>
      <c r="L11" s="3947"/>
      <c r="M11" s="3950"/>
      <c r="N11" s="5404"/>
      <c r="O11" s="3996"/>
      <c r="P11" s="3996"/>
      <c r="Q11" s="5453"/>
      <c r="R11" s="3651"/>
      <c r="S11" s="3996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>
      <c r="A12" s="8740" t="s">
        <v>3133</v>
      </c>
      <c r="B12" s="8741"/>
      <c r="C12" s="3927">
        <f t="shared" ref="C12:C30" si="13">SUM(D12:G12)</f>
        <v>0</v>
      </c>
      <c r="D12" s="3947"/>
      <c r="E12" s="3947"/>
      <c r="F12" s="3947"/>
      <c r="G12" s="3947"/>
      <c r="H12" s="3948"/>
      <c r="I12" s="3948"/>
      <c r="J12" s="3947"/>
      <c r="K12" s="3947"/>
      <c r="L12" s="3947"/>
      <c r="M12" s="3950"/>
      <c r="N12" s="5404"/>
      <c r="O12" s="3996"/>
      <c r="P12" s="3996"/>
      <c r="Q12" s="5453"/>
      <c r="R12" s="3651"/>
      <c r="S12" s="3996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>
      <c r="A13" s="8740" t="s">
        <v>3134</v>
      </c>
      <c r="B13" s="8741"/>
      <c r="C13" s="3927">
        <f>SUM(D13:G13)</f>
        <v>0</v>
      </c>
      <c r="D13" s="3947"/>
      <c r="E13" s="3947"/>
      <c r="F13" s="3947"/>
      <c r="G13" s="3947"/>
      <c r="H13" s="3948"/>
      <c r="I13" s="3948"/>
      <c r="J13" s="3947"/>
      <c r="K13" s="3947"/>
      <c r="L13" s="3947"/>
      <c r="M13" s="3950"/>
      <c r="N13" s="5404"/>
      <c r="O13" s="3996"/>
      <c r="P13" s="3996"/>
      <c r="Q13" s="5453"/>
      <c r="R13" s="3651"/>
      <c r="S13" s="3996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>
      <c r="A14" s="8740" t="s">
        <v>3135</v>
      </c>
      <c r="B14" s="8741"/>
      <c r="C14" s="3927">
        <f t="shared" si="13"/>
        <v>0</v>
      </c>
      <c r="D14" s="3947"/>
      <c r="E14" s="3947"/>
      <c r="F14" s="3947"/>
      <c r="G14" s="3947"/>
      <c r="H14" s="3948"/>
      <c r="I14" s="3948"/>
      <c r="J14" s="3947"/>
      <c r="K14" s="3947"/>
      <c r="L14" s="3947"/>
      <c r="M14" s="3950"/>
      <c r="N14" s="5404"/>
      <c r="O14" s="3996"/>
      <c r="P14" s="3996"/>
      <c r="Q14" s="5453"/>
      <c r="R14" s="3651"/>
      <c r="S14" s="3996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>
      <c r="A15" s="8740" t="s">
        <v>3136</v>
      </c>
      <c r="B15" s="8741"/>
      <c r="C15" s="3927">
        <f t="shared" si="13"/>
        <v>0</v>
      </c>
      <c r="D15" s="3947"/>
      <c r="E15" s="3947"/>
      <c r="F15" s="3947"/>
      <c r="G15" s="3947"/>
      <c r="H15" s="3948"/>
      <c r="I15" s="3948"/>
      <c r="J15" s="3947"/>
      <c r="K15" s="3947"/>
      <c r="L15" s="3947"/>
      <c r="M15" s="3950"/>
      <c r="N15" s="5404"/>
      <c r="O15" s="3996"/>
      <c r="P15" s="3996"/>
      <c r="Q15" s="5453"/>
      <c r="R15" s="3651"/>
      <c r="S15" s="3996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>
      <c r="A16" s="8740" t="s">
        <v>3137</v>
      </c>
      <c r="B16" s="8741"/>
      <c r="C16" s="3927">
        <f t="shared" si="13"/>
        <v>0</v>
      </c>
      <c r="D16" s="3947"/>
      <c r="E16" s="3947"/>
      <c r="F16" s="3947"/>
      <c r="G16" s="3947"/>
      <c r="H16" s="3948"/>
      <c r="I16" s="3948"/>
      <c r="J16" s="3947"/>
      <c r="K16" s="3947"/>
      <c r="L16" s="3947"/>
      <c r="M16" s="3950"/>
      <c r="N16" s="5404"/>
      <c r="O16" s="3996"/>
      <c r="P16" s="3996"/>
      <c r="Q16" s="5453"/>
      <c r="R16" s="3651"/>
      <c r="S16" s="3996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>
      <c r="A17" s="8740" t="s">
        <v>3138</v>
      </c>
      <c r="B17" s="8741"/>
      <c r="C17" s="3927">
        <f t="shared" si="13"/>
        <v>0</v>
      </c>
      <c r="D17" s="3947"/>
      <c r="E17" s="3947"/>
      <c r="F17" s="3947"/>
      <c r="G17" s="3947"/>
      <c r="H17" s="3948"/>
      <c r="I17" s="3948"/>
      <c r="J17" s="3947"/>
      <c r="K17" s="3947"/>
      <c r="L17" s="3947"/>
      <c r="M17" s="3950"/>
      <c r="N17" s="5404"/>
      <c r="O17" s="3996"/>
      <c r="P17" s="3996"/>
      <c r="Q17" s="5453"/>
      <c r="R17" s="3651"/>
      <c r="S17" s="3996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>
      <c r="A18" s="8740" t="s">
        <v>3139</v>
      </c>
      <c r="B18" s="8741"/>
      <c r="C18" s="3927">
        <f t="shared" si="13"/>
        <v>0</v>
      </c>
      <c r="D18" s="3947"/>
      <c r="E18" s="3947"/>
      <c r="F18" s="3947"/>
      <c r="G18" s="3947"/>
      <c r="H18" s="3948"/>
      <c r="I18" s="3948"/>
      <c r="J18" s="3947"/>
      <c r="K18" s="3947"/>
      <c r="L18" s="3947"/>
      <c r="M18" s="3951"/>
      <c r="N18" s="5404"/>
      <c r="O18" s="3996"/>
      <c r="P18" s="3996"/>
      <c r="Q18" s="5453"/>
      <c r="R18" s="3651"/>
      <c r="S18" s="3996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>
      <c r="A19" s="8740" t="s">
        <v>3140</v>
      </c>
      <c r="B19" s="8741"/>
      <c r="C19" s="3927">
        <f t="shared" si="13"/>
        <v>0</v>
      </c>
      <c r="D19" s="3947"/>
      <c r="E19" s="3947"/>
      <c r="F19" s="3947"/>
      <c r="G19" s="3947"/>
      <c r="H19" s="3948"/>
      <c r="I19" s="3948"/>
      <c r="J19" s="3947"/>
      <c r="K19" s="3947"/>
      <c r="L19" s="3947"/>
      <c r="M19" s="3951"/>
      <c r="N19" s="5404"/>
      <c r="O19" s="3996"/>
      <c r="P19" s="3996"/>
      <c r="Q19" s="5453"/>
      <c r="R19" s="3651"/>
      <c r="S19" s="3996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>
      <c r="A20" s="8740" t="s">
        <v>3141</v>
      </c>
      <c r="B20" s="8741"/>
      <c r="C20" s="3927">
        <f t="shared" si="13"/>
        <v>0</v>
      </c>
      <c r="D20" s="3947"/>
      <c r="E20" s="3947"/>
      <c r="F20" s="3947"/>
      <c r="G20" s="3947"/>
      <c r="H20" s="3948"/>
      <c r="I20" s="3948"/>
      <c r="J20" s="3947"/>
      <c r="K20" s="3947"/>
      <c r="L20" s="3947"/>
      <c r="M20" s="3951"/>
      <c r="N20" s="5404"/>
      <c r="O20" s="3996"/>
      <c r="P20" s="3996"/>
      <c r="Q20" s="5453"/>
      <c r="R20" s="3651"/>
      <c r="S20" s="3996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>
      <c r="A21" s="8740" t="s">
        <v>3142</v>
      </c>
      <c r="B21" s="8741"/>
      <c r="C21" s="3927">
        <f t="shared" si="13"/>
        <v>0</v>
      </c>
      <c r="D21" s="3947"/>
      <c r="E21" s="3947"/>
      <c r="F21" s="3947"/>
      <c r="G21" s="3947"/>
      <c r="H21" s="3948"/>
      <c r="I21" s="3948"/>
      <c r="J21" s="3947"/>
      <c r="K21" s="3947"/>
      <c r="L21" s="3947"/>
      <c r="M21" s="3950"/>
      <c r="N21" s="5404"/>
      <c r="O21" s="3996"/>
      <c r="P21" s="3996"/>
      <c r="Q21" s="5453"/>
      <c r="R21" s="3651"/>
      <c r="S21" s="3996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>
      <c r="A22" s="8740" t="s">
        <v>3143</v>
      </c>
      <c r="B22" s="8741"/>
      <c r="C22" s="3927">
        <f t="shared" si="13"/>
        <v>0</v>
      </c>
      <c r="D22" s="3947"/>
      <c r="E22" s="3947"/>
      <c r="F22" s="3947"/>
      <c r="G22" s="3947"/>
      <c r="H22" s="3948"/>
      <c r="I22" s="3948"/>
      <c r="J22" s="3947"/>
      <c r="K22" s="3947"/>
      <c r="L22" s="3947"/>
      <c r="M22" s="3950"/>
      <c r="N22" s="5404"/>
      <c r="O22" s="3996"/>
      <c r="P22" s="3996"/>
      <c r="Q22" s="5453"/>
      <c r="R22" s="3651"/>
      <c r="S22" s="3996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>
      <c r="A23" s="8740" t="s">
        <v>3144</v>
      </c>
      <c r="B23" s="8741"/>
      <c r="C23" s="3927">
        <f>SUM(D23:G23)</f>
        <v>0</v>
      </c>
      <c r="D23" s="3947"/>
      <c r="E23" s="3947"/>
      <c r="F23" s="3947"/>
      <c r="G23" s="3947"/>
      <c r="H23" s="3948"/>
      <c r="I23" s="3948"/>
      <c r="J23" s="3947"/>
      <c r="K23" s="3947"/>
      <c r="L23" s="3947"/>
      <c r="M23" s="3951"/>
      <c r="N23" s="5404"/>
      <c r="O23" s="3996"/>
      <c r="P23" s="3996"/>
      <c r="Q23" s="5454"/>
      <c r="R23" s="3651"/>
      <c r="S23" s="3996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>
      <c r="A24" s="8740" t="s">
        <v>3145</v>
      </c>
      <c r="B24" s="8741"/>
      <c r="C24" s="3927">
        <f t="shared" si="13"/>
        <v>0</v>
      </c>
      <c r="D24" s="3947"/>
      <c r="E24" s="3947"/>
      <c r="F24" s="3947"/>
      <c r="G24" s="3947"/>
      <c r="H24" s="3948"/>
      <c r="I24" s="3948"/>
      <c r="J24" s="3947"/>
      <c r="K24" s="3947"/>
      <c r="L24" s="3947"/>
      <c r="M24" s="3951"/>
      <c r="N24" s="5404"/>
      <c r="O24" s="3996"/>
      <c r="P24" s="3996"/>
      <c r="Q24" s="5454"/>
      <c r="R24" s="3651"/>
      <c r="S24" s="3996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>
      <c r="A25" s="8740" t="s">
        <v>3146</v>
      </c>
      <c r="B25" s="8741"/>
      <c r="C25" s="3927">
        <f>SUM(D25:G25)</f>
        <v>0</v>
      </c>
      <c r="D25" s="3947"/>
      <c r="E25" s="3947"/>
      <c r="F25" s="3947"/>
      <c r="G25" s="3947"/>
      <c r="H25" s="3948"/>
      <c r="I25" s="3948"/>
      <c r="J25" s="3947"/>
      <c r="K25" s="3947"/>
      <c r="L25" s="3947"/>
      <c r="M25" s="3951"/>
      <c r="N25" s="5404"/>
      <c r="O25" s="3996"/>
      <c r="P25" s="3996"/>
      <c r="Q25" s="5454"/>
      <c r="R25" s="3651"/>
      <c r="S25" s="3996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>
      <c r="A26" s="8740" t="s">
        <v>3147</v>
      </c>
      <c r="B26" s="8741"/>
      <c r="C26" s="3927">
        <f t="shared" si="13"/>
        <v>0</v>
      </c>
      <c r="D26" s="3947"/>
      <c r="E26" s="3947"/>
      <c r="F26" s="3947"/>
      <c r="G26" s="3947"/>
      <c r="H26" s="3948"/>
      <c r="I26" s="3948"/>
      <c r="J26" s="3947"/>
      <c r="K26" s="3947"/>
      <c r="L26" s="3947"/>
      <c r="M26" s="3950"/>
      <c r="N26" s="5404"/>
      <c r="O26" s="3996"/>
      <c r="P26" s="3996"/>
      <c r="Q26" s="5455"/>
      <c r="R26" s="3651"/>
      <c r="S26" s="3996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>
      <c r="A27" s="8740" t="s">
        <v>3148</v>
      </c>
      <c r="B27" s="8741"/>
      <c r="C27" s="3927">
        <f t="shared" si="13"/>
        <v>0</v>
      </c>
      <c r="D27" s="3947"/>
      <c r="E27" s="3947"/>
      <c r="F27" s="3947"/>
      <c r="G27" s="3947"/>
      <c r="H27" s="3948"/>
      <c r="I27" s="3948"/>
      <c r="J27" s="3947"/>
      <c r="K27" s="3947"/>
      <c r="L27" s="3947"/>
      <c r="M27" s="3950"/>
      <c r="N27" s="5404"/>
      <c r="O27" s="3996"/>
      <c r="P27" s="3996"/>
      <c r="Q27" s="5455"/>
      <c r="R27" s="3651"/>
      <c r="S27" s="3996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>
      <c r="A28" s="8740" t="s">
        <v>3149</v>
      </c>
      <c r="B28" s="8741"/>
      <c r="C28" s="3927">
        <f t="shared" si="13"/>
        <v>0</v>
      </c>
      <c r="D28" s="3947"/>
      <c r="E28" s="3947"/>
      <c r="F28" s="3947"/>
      <c r="G28" s="3947"/>
      <c r="H28" s="3948"/>
      <c r="I28" s="3948"/>
      <c r="J28" s="3947"/>
      <c r="K28" s="3947"/>
      <c r="L28" s="3947"/>
      <c r="M28" s="3950"/>
      <c r="N28" s="5404"/>
      <c r="O28" s="3996"/>
      <c r="P28" s="3996"/>
      <c r="Q28" s="5455"/>
      <c r="R28" s="3651"/>
      <c r="S28" s="3996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>
      <c r="A29" s="8740" t="s">
        <v>3150</v>
      </c>
      <c r="B29" s="8741"/>
      <c r="C29" s="3927">
        <f t="shared" si="13"/>
        <v>0</v>
      </c>
      <c r="D29" s="3947"/>
      <c r="E29" s="3947"/>
      <c r="F29" s="3947"/>
      <c r="G29" s="3947"/>
      <c r="H29" s="3948"/>
      <c r="I29" s="3948"/>
      <c r="J29" s="3947"/>
      <c r="K29" s="3947"/>
      <c r="L29" s="3947"/>
      <c r="M29" s="3951"/>
      <c r="N29" s="5404"/>
      <c r="O29" s="3996"/>
      <c r="P29" s="3996"/>
      <c r="Q29" s="5455"/>
      <c r="R29" s="3651"/>
      <c r="S29" s="3996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>
      <c r="A30" s="8740" t="s">
        <v>3151</v>
      </c>
      <c r="B30" s="8741"/>
      <c r="C30" s="3927">
        <f t="shared" si="13"/>
        <v>0</v>
      </c>
      <c r="D30" s="3947"/>
      <c r="E30" s="3947"/>
      <c r="F30" s="3947"/>
      <c r="G30" s="3947"/>
      <c r="H30" s="3948"/>
      <c r="I30" s="3948"/>
      <c r="J30" s="3947"/>
      <c r="K30" s="3947"/>
      <c r="L30" s="3947"/>
      <c r="M30" s="3951"/>
      <c r="N30" s="5404"/>
      <c r="O30" s="3996"/>
      <c r="P30" s="3996"/>
      <c r="Q30" s="5455"/>
      <c r="R30" s="3651"/>
      <c r="S30" s="3996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>
      <c r="A31" s="9059" t="s">
        <v>3152</v>
      </c>
      <c r="B31" s="9060"/>
      <c r="C31" s="3927">
        <f>SUM(D31:G31)</f>
        <v>0</v>
      </c>
      <c r="D31" s="3947"/>
      <c r="E31" s="3947"/>
      <c r="F31" s="3947"/>
      <c r="G31" s="3947"/>
      <c r="H31" s="3948"/>
      <c r="I31" s="3948"/>
      <c r="J31" s="3947"/>
      <c r="K31" s="3947"/>
      <c r="L31" s="3947"/>
      <c r="M31" s="3951"/>
      <c r="N31" s="5404"/>
      <c r="O31" s="3996"/>
      <c r="P31" s="3996"/>
      <c r="Q31" s="5455"/>
      <c r="R31" s="3651"/>
      <c r="S31" s="3996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>
      <c r="A32" s="9059" t="s">
        <v>3153</v>
      </c>
      <c r="B32" s="9060"/>
      <c r="C32" s="3927">
        <f>SUM(D32:G32)</f>
        <v>0</v>
      </c>
      <c r="D32" s="3947"/>
      <c r="E32" s="3947"/>
      <c r="F32" s="3947"/>
      <c r="G32" s="3947"/>
      <c r="H32" s="3948"/>
      <c r="I32" s="3948"/>
      <c r="J32" s="3947"/>
      <c r="K32" s="3947"/>
      <c r="L32" s="3947"/>
      <c r="M32" s="3952"/>
      <c r="N32" s="5404"/>
      <c r="O32" s="3996"/>
      <c r="P32" s="3996"/>
      <c r="Q32" s="5455"/>
      <c r="R32" s="3651"/>
      <c r="S32" s="3996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>
      <c r="A33" s="9059" t="s">
        <v>3154</v>
      </c>
      <c r="B33" s="9060"/>
      <c r="C33" s="3927">
        <f>SUM(D33:G33)</f>
        <v>0</v>
      </c>
      <c r="D33" s="3947"/>
      <c r="E33" s="3947"/>
      <c r="F33" s="3947"/>
      <c r="G33" s="3947"/>
      <c r="H33" s="3948"/>
      <c r="I33" s="3948"/>
      <c r="J33" s="3947"/>
      <c r="K33" s="3947"/>
      <c r="L33" s="3947"/>
      <c r="M33" s="3952"/>
      <c r="N33" s="5404"/>
      <c r="O33" s="3996"/>
      <c r="P33" s="3996"/>
      <c r="Q33" s="5455"/>
      <c r="R33" s="3651"/>
      <c r="S33" s="3996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>
      <c r="A34" s="9059" t="s">
        <v>3155</v>
      </c>
      <c r="B34" s="9060"/>
      <c r="C34" s="3953">
        <f>SUM(D34:G34)</f>
        <v>0</v>
      </c>
      <c r="D34" s="3947"/>
      <c r="E34" s="3947"/>
      <c r="F34" s="3947"/>
      <c r="G34" s="3947"/>
      <c r="H34" s="3948"/>
      <c r="I34" s="3948"/>
      <c r="J34" s="3947"/>
      <c r="K34" s="3947"/>
      <c r="L34" s="3947"/>
      <c r="M34" s="3951"/>
      <c r="N34" s="5448"/>
      <c r="O34" s="3218"/>
      <c r="P34" s="3218"/>
      <c r="Q34" s="5455"/>
      <c r="R34" s="22"/>
      <c r="S34" s="3218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>
      <c r="A35" s="9061" t="s">
        <v>3156</v>
      </c>
      <c r="B35" s="9056"/>
      <c r="C35" s="3928">
        <f>SUM(D35:G35)</f>
        <v>0</v>
      </c>
      <c r="D35" s="3947"/>
      <c r="E35" s="3947"/>
      <c r="F35" s="3947"/>
      <c r="G35" s="3947"/>
      <c r="H35" s="151"/>
      <c r="I35" s="151"/>
      <c r="J35" s="3947"/>
      <c r="K35" s="3947"/>
      <c r="L35" s="3947"/>
      <c r="M35" s="3954"/>
      <c r="N35" s="5449"/>
      <c r="O35" s="1290"/>
      <c r="P35" s="1290"/>
      <c r="Q35" s="5456"/>
      <c r="R35" s="5450"/>
      <c r="S35" s="1290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>
      <c r="A36" s="8724" t="s">
        <v>3157</v>
      </c>
      <c r="B36" s="8724"/>
      <c r="C36" s="8724"/>
      <c r="D36" s="8724"/>
      <c r="E36" s="8724"/>
      <c r="F36" s="8724"/>
      <c r="G36" s="8724"/>
      <c r="H36" s="8724"/>
      <c r="I36" s="8724"/>
      <c r="J36" s="8724"/>
      <c r="K36" s="8724"/>
      <c r="L36" s="8724"/>
      <c r="M36" s="8724"/>
      <c r="N36" s="8724"/>
    </row>
    <row r="37" spans="1:85" s="17" customFormat="1" ht="63">
      <c r="A37" s="8697" t="s">
        <v>662</v>
      </c>
      <c r="B37" s="8646"/>
      <c r="C37" s="3577" t="s">
        <v>3158</v>
      </c>
      <c r="D37" s="3580" t="s">
        <v>3159</v>
      </c>
      <c r="E37" s="3900" t="s">
        <v>3160</v>
      </c>
      <c r="F37" s="3880" t="s">
        <v>3161</v>
      </c>
      <c r="G37" s="3794" t="s">
        <v>3162</v>
      </c>
      <c r="H37" s="3900" t="s">
        <v>3163</v>
      </c>
      <c r="I37" s="3900" t="s">
        <v>3164</v>
      </c>
      <c r="J37" s="4483" t="s">
        <v>3165</v>
      </c>
      <c r="K37" s="4426" t="s">
        <v>37</v>
      </c>
      <c r="L37" s="5147" t="s">
        <v>327</v>
      </c>
      <c r="M37" s="4426" t="s">
        <v>3166</v>
      </c>
      <c r="N37" s="3761" t="s">
        <v>3167</v>
      </c>
    </row>
    <row r="38" spans="1:85" s="17" customFormat="1" ht="30" customHeight="1">
      <c r="A38" s="8391" t="s">
        <v>3168</v>
      </c>
      <c r="B38" s="3925" t="s">
        <v>3169</v>
      </c>
      <c r="C38" s="9579">
        <v>3</v>
      </c>
      <c r="D38" s="3956">
        <v>12</v>
      </c>
      <c r="E38" s="9580">
        <v>0</v>
      </c>
      <c r="F38" s="9581"/>
      <c r="G38" s="3956">
        <v>3</v>
      </c>
      <c r="H38" s="9580">
        <v>12</v>
      </c>
      <c r="I38" s="9580">
        <v>3</v>
      </c>
      <c r="J38" s="5151">
        <v>12</v>
      </c>
      <c r="K38" s="9579">
        <v>0</v>
      </c>
      <c r="L38" s="5161"/>
      <c r="M38" s="3955"/>
      <c r="N38" s="3957"/>
      <c r="O38" s="17" t="str">
        <f>BQ38&amp;BR38&amp;BS38&amp;BT38</f>
        <v xml:space="preserve"> * No olvide digitar la variable Pueblos originarios. Digite Cero si no tiene. * No olvide digitar la variable Población en ECICEP. Digite Cero si no tiene. * No olvide digitar la variable Población ELEAM o institucionalizada. Digite Cero si no tiene.</v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 xml:space="preserve"> * No olvide digitar la variable Pueblos originarios. Digite Cero si no tiene.</v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 xml:space="preserve"> * No olvide digitar la variable Población en ECICEP. Digite Cero si no tiene.</v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 xml:space="preserve"> * No olvide digitar la variable Población ELEAM o institucionalizada. Digite Cero si no tiene.</v>
      </c>
      <c r="BZ38" s="52">
        <f>IF(AND(SUM($C38:$F38)&gt;0,K38=""),1,IF(K38&gt;SUM($C38:$F38),1,0))</f>
        <v>0</v>
      </c>
      <c r="CA38" s="52">
        <f>IF(AND(SUM($C38:$F38)&gt;0,L38=""),1,IF(L38&gt;SUM($C38:$F38),1,0))</f>
        <v>1</v>
      </c>
      <c r="CB38" s="52">
        <f>IF(AND(SUM($C38:$F38)&gt;0,M38=""),1,IF(M38&gt;SUM($C38:$F38),1,0))</f>
        <v>1</v>
      </c>
      <c r="CC38" s="52">
        <f>IF(AND(SUM($C38:$F38)&gt;0,N38=""),1,IF(N38&gt;SUM($C38:$F38),1,0))</f>
        <v>1</v>
      </c>
    </row>
    <row r="39" spans="1:85" s="17" customFormat="1" ht="42">
      <c r="A39" s="7663"/>
      <c r="B39" s="3958" t="s">
        <v>3170</v>
      </c>
      <c r="C39" s="3959"/>
      <c r="D39" s="3960">
        <v>8</v>
      </c>
      <c r="E39" s="3947">
        <v>0</v>
      </c>
      <c r="F39" s="3961"/>
      <c r="G39" s="3960"/>
      <c r="H39" s="1276">
        <v>8</v>
      </c>
      <c r="I39" s="1276"/>
      <c r="J39" s="5157">
        <v>8</v>
      </c>
      <c r="K39" s="1278"/>
      <c r="L39" s="5162"/>
      <c r="M39" s="3959"/>
      <c r="N39" s="3962"/>
      <c r="O39" s="17" t="str">
        <f t="shared" ref="O39:O46" si="21">BQ39&amp;BR39&amp;BS39&amp;BT39</f>
        <v xml:space="preserve"> * No olvide digitar la variable Migrantes. Digite Cero si no tiene. * No olvide digitar la variable Pueblos originarios. Digite Cero si no tiene. * No olvide digitar la variable Población en ECICEP. Digite Cero si no tiene. * No olvide digitar la variable Población ELEAM o institucionalizada. Digite Cero si no tiene.</v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 xml:space="preserve"> * No olvide digitar la variable Migrantes. Digite Cero si no tiene.</v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 xml:space="preserve"> * No olvide digitar la variable Pueblos originarios. Digite Cero si no tiene.</v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 xml:space="preserve"> * No olvide digitar la variable Población en ECICEP. Digite Cero si no tiene.</v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 xml:space="preserve"> * No olvide digitar la variable Población ELEAM o institucionalizada. Digite Cero si no tiene.</v>
      </c>
      <c r="BZ39" s="52">
        <f t="shared" ref="BZ39:BZ40" si="26">IF(AND(SUM($C39:$F39)&gt;0,K39=""),1,IF(K39&gt;SUM($C39:$F39),1,0))</f>
        <v>1</v>
      </c>
      <c r="CA39" s="52">
        <f t="shared" ref="CA39:CA40" si="27">IF(AND(SUM($C39:$F39)&gt;0,L39=""),1,IF(L39&gt;SUM($C39:$F39),1,0))</f>
        <v>1</v>
      </c>
      <c r="CB39" s="52">
        <f t="shared" ref="CB39:CB40" si="28">IF(AND(SUM($C39:$F39)&gt;0,M39=""),1,IF(M39&gt;SUM($C39:$F39),1,0))</f>
        <v>1</v>
      </c>
      <c r="CC39" s="52">
        <f t="shared" ref="CC39:CC40" si="29">IF(AND(SUM($C39:$F39)&gt;0,N39=""),1,IF(N39&gt;SUM($C39:$F39),1,0))</f>
        <v>1</v>
      </c>
    </row>
    <row r="40" spans="1:85" s="17" customFormat="1" ht="42">
      <c r="A40" s="7241"/>
      <c r="B40" s="3895" t="s">
        <v>3171</v>
      </c>
      <c r="C40" s="9582">
        <v>4</v>
      </c>
      <c r="D40" s="3964">
        <v>69</v>
      </c>
      <c r="E40" s="152">
        <v>0</v>
      </c>
      <c r="F40" s="153">
        <v>26</v>
      </c>
      <c r="G40" s="3964">
        <v>4</v>
      </c>
      <c r="H40" s="3965">
        <v>69</v>
      </c>
      <c r="I40" s="3965">
        <v>4</v>
      </c>
      <c r="J40" s="5158">
        <v>69</v>
      </c>
      <c r="K40" s="5156"/>
      <c r="L40" s="5163"/>
      <c r="M40" s="3963"/>
      <c r="N40" s="3966"/>
      <c r="O40" s="17" t="str">
        <f t="shared" si="21"/>
        <v xml:space="preserve"> * No olvide digitar la variable Migrantes. Digite Cero si no tiene. * No olvide digitar la variable Pueblos originarios. Digite Cero si no tiene. * No olvide digitar la variable Población en ECICEP. Digite Cero si no tiene. * No olvide digitar la variable Población ELEAM o institucionalizada. Digite Cero si no tiene.</v>
      </c>
      <c r="BQ40" s="209" t="str">
        <f t="shared" si="22"/>
        <v xml:space="preserve"> * No olvide digitar la variable Migrantes. Digite Cero si no tiene.</v>
      </c>
      <c r="BR40" s="209" t="str">
        <f t="shared" si="23"/>
        <v xml:space="preserve"> * No olvide digitar la variable Pueblos originarios. Digite Cero si no tiene.</v>
      </c>
      <c r="BS40" s="209" t="str">
        <f t="shared" si="24"/>
        <v xml:space="preserve"> * No olvide digitar la variable Población en ECICEP. Digite Cero si no tiene.</v>
      </c>
      <c r="BT40" s="209" t="str">
        <f t="shared" si="25"/>
        <v xml:space="preserve"> * No olvide digitar la variable Población ELEAM o institucionalizada. Digite Cero si no tiene.</v>
      </c>
      <c r="BZ40" s="52">
        <f t="shared" si="26"/>
        <v>1</v>
      </c>
      <c r="CA40" s="52">
        <f t="shared" si="27"/>
        <v>1</v>
      </c>
      <c r="CB40" s="52">
        <f t="shared" si="28"/>
        <v>1</v>
      </c>
      <c r="CC40" s="52">
        <f t="shared" si="29"/>
        <v>1</v>
      </c>
    </row>
    <row r="41" spans="1:85" s="17" customFormat="1" ht="15" customHeight="1">
      <c r="A41" s="8698" t="s">
        <v>77</v>
      </c>
      <c r="B41" s="8700"/>
      <c r="C41" s="3676">
        <f>SUM(C38:C40)</f>
        <v>7</v>
      </c>
      <c r="D41" s="3716">
        <f t="shared" ref="D41:N41" si="30">SUM(D38:D40)</f>
        <v>89</v>
      </c>
      <c r="E41" s="3680">
        <f t="shared" si="30"/>
        <v>0</v>
      </c>
      <c r="F41" s="3678">
        <f t="shared" si="30"/>
        <v>26</v>
      </c>
      <c r="G41" s="3716">
        <f t="shared" si="30"/>
        <v>7</v>
      </c>
      <c r="H41" s="3680">
        <f t="shared" si="30"/>
        <v>89</v>
      </c>
      <c r="I41" s="3680">
        <f t="shared" si="30"/>
        <v>7</v>
      </c>
      <c r="J41" s="5153">
        <f t="shared" si="30"/>
        <v>89</v>
      </c>
      <c r="K41" s="5150">
        <f t="shared" si="30"/>
        <v>0</v>
      </c>
      <c r="L41" s="5164">
        <f t="shared" si="30"/>
        <v>0</v>
      </c>
      <c r="M41" s="5150">
        <f t="shared" si="30"/>
        <v>0</v>
      </c>
      <c r="N41" s="3677">
        <f t="shared" si="30"/>
        <v>0</v>
      </c>
    </row>
    <row r="42" spans="1:85" s="17" customFormat="1" ht="15" customHeight="1">
      <c r="A42" s="8391" t="s">
        <v>3172</v>
      </c>
      <c r="B42" s="3967" t="s">
        <v>2424</v>
      </c>
      <c r="C42" s="666">
        <v>2</v>
      </c>
      <c r="D42" s="666"/>
      <c r="E42" s="803"/>
      <c r="F42" s="9583"/>
      <c r="G42" s="703">
        <v>2</v>
      </c>
      <c r="H42" s="135"/>
      <c r="I42" s="803">
        <v>2</v>
      </c>
      <c r="J42" s="5154"/>
      <c r="K42" s="5167"/>
      <c r="L42" s="5165"/>
      <c r="M42" s="5155"/>
      <c r="N42" s="3922"/>
      <c r="O42" s="17" t="str">
        <f>BQ42&amp;BR42&amp;BS42</f>
        <v xml:space="preserve"> * No olvide digitar la variable Migrantes. Digite Cero si no tiene. * No olvide digitar la variable Pueblos originarios. Digite Cero si no tiene. * No olvide digitar la variable Población en ECICEP. Digite Cero si no tiene.</v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 xml:space="preserve"> * No olvide digitar la variable Migrantes. Digite Cero si no tiene.</v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 xml:space="preserve"> * No olvide digitar la variable Pueblos originarios. Digite Cero si no tiene.</v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 xml:space="preserve"> * No olvide digitar la variable Población en ECICEP. Digite Cero si no tiene.</v>
      </c>
      <c r="BT42" s="90"/>
      <c r="BZ42" s="52">
        <f>IF(AND(SUM($C42:$F42)&gt;0,K42=""),1,IF(K42&gt;SUM($C42:$F42),1,0))</f>
        <v>1</v>
      </c>
      <c r="CA42" s="52">
        <f t="shared" ref="CA42:CB42" si="31">IF(AND(SUM($C42:$F42)&gt;0,L42=""),1,IF(L42&gt;SUM($C42:$F42),1,0))</f>
        <v>1</v>
      </c>
      <c r="CB42" s="52">
        <f t="shared" si="31"/>
        <v>1</v>
      </c>
      <c r="CC42" s="51"/>
    </row>
    <row r="43" spans="1:85" s="17" customFormat="1" ht="15" customHeight="1">
      <c r="A43" s="7663"/>
      <c r="B43" s="1277" t="s">
        <v>3173</v>
      </c>
      <c r="C43" s="1278"/>
      <c r="D43" s="3968"/>
      <c r="E43" s="3947"/>
      <c r="F43" s="3961"/>
      <c r="G43" s="1279"/>
      <c r="H43" s="3947"/>
      <c r="I43" s="3947"/>
      <c r="J43" s="5152"/>
      <c r="K43" s="3959"/>
      <c r="L43" s="5162"/>
      <c r="M43" s="3959"/>
      <c r="N43" s="3969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>
      <c r="A44" s="7663"/>
      <c r="B44" s="3970" t="s">
        <v>44</v>
      </c>
      <c r="C44" s="3959"/>
      <c r="D44" s="3968">
        <v>4</v>
      </c>
      <c r="E44" s="135"/>
      <c r="F44" s="765"/>
      <c r="G44" s="1279"/>
      <c r="H44" s="3947">
        <v>4</v>
      </c>
      <c r="I44" s="135"/>
      <c r="J44" s="5159">
        <v>4</v>
      </c>
      <c r="K44" s="5155"/>
      <c r="L44" s="5162"/>
      <c r="M44" s="5155"/>
      <c r="N44" s="3969"/>
      <c r="O44" s="17" t="str">
        <f t="shared" si="32"/>
        <v xml:space="preserve"> * No olvide digitar la variable Migrantes. Digite Cero si no tiene. * No olvide digitar la variable Pueblos originarios. Digite Cero si no tiene. * No olvide digitar la variable Población en ECICEP. Digite Cero si no tiene.</v>
      </c>
      <c r="BQ44" s="209" t="str">
        <f t="shared" si="33"/>
        <v xml:space="preserve"> * No olvide digitar la variable Migrantes. Digite Cero si no tiene.</v>
      </c>
      <c r="BR44" s="209" t="str">
        <f t="shared" si="34"/>
        <v xml:space="preserve"> * No olvide digitar la variable Pueblos originarios. Digite Cero si no tiene.</v>
      </c>
      <c r="BS44" s="209" t="str">
        <f t="shared" si="35"/>
        <v xml:space="preserve"> * No olvide digitar la variable Población en ECICEP. Digite Cero si no tiene.</v>
      </c>
      <c r="BT44" s="90"/>
      <c r="BZ44" s="52">
        <f t="shared" si="36"/>
        <v>1</v>
      </c>
      <c r="CA44" s="52">
        <f t="shared" si="37"/>
        <v>1</v>
      </c>
      <c r="CB44" s="52">
        <f t="shared" si="38"/>
        <v>1</v>
      </c>
      <c r="CC44" s="51"/>
    </row>
    <row r="45" spans="1:85" s="17" customFormat="1" ht="15" customHeight="1">
      <c r="A45" s="7663"/>
      <c r="B45" s="3623" t="s">
        <v>3174</v>
      </c>
      <c r="C45" s="666"/>
      <c r="D45" s="3968">
        <v>23</v>
      </c>
      <c r="E45" s="3947">
        <v>0</v>
      </c>
      <c r="F45" s="3961">
        <v>8</v>
      </c>
      <c r="G45" s="3960"/>
      <c r="H45" s="3947">
        <v>23</v>
      </c>
      <c r="I45" s="3947"/>
      <c r="J45" s="5159">
        <v>23</v>
      </c>
      <c r="K45" s="3959">
        <v>0</v>
      </c>
      <c r="L45" s="5162"/>
      <c r="M45" s="3959"/>
      <c r="N45" s="3922"/>
      <c r="O45" s="17" t="str">
        <f t="shared" si="32"/>
        <v xml:space="preserve"> * No olvide digitar la variable Pueblos originarios. Digite Cero si no tiene. * No olvide digitar la variable Población en ECICEP. Digite Cero si no tiene.</v>
      </c>
      <c r="BQ45" s="209" t="str">
        <f t="shared" si="33"/>
        <v/>
      </c>
      <c r="BR45" s="209" t="str">
        <f t="shared" si="34"/>
        <v xml:space="preserve"> * No olvide digitar la variable Pueblos originarios. Digite Cero si no tiene.</v>
      </c>
      <c r="BS45" s="209" t="str">
        <f t="shared" si="35"/>
        <v xml:space="preserve"> * No olvide digitar la variable Población en ECICEP. Digite Cero si no tiene.</v>
      </c>
      <c r="BT45" s="90"/>
      <c r="BZ45" s="52">
        <f t="shared" si="36"/>
        <v>0</v>
      </c>
      <c r="CA45" s="52">
        <f t="shared" si="37"/>
        <v>1</v>
      </c>
      <c r="CB45" s="52">
        <f t="shared" si="38"/>
        <v>1</v>
      </c>
      <c r="CC45" s="51"/>
    </row>
    <row r="46" spans="1:85" s="17" customFormat="1" ht="15" customHeight="1">
      <c r="A46" s="7663"/>
      <c r="B46" s="3916" t="s">
        <v>675</v>
      </c>
      <c r="C46" s="3971">
        <v>5</v>
      </c>
      <c r="D46" s="3972">
        <v>62</v>
      </c>
      <c r="E46" s="152">
        <v>0</v>
      </c>
      <c r="F46" s="153">
        <v>18</v>
      </c>
      <c r="G46" s="9584">
        <v>5</v>
      </c>
      <c r="H46" s="152">
        <v>62</v>
      </c>
      <c r="I46" s="152">
        <v>5</v>
      </c>
      <c r="J46" s="154">
        <v>62</v>
      </c>
      <c r="K46" s="9582">
        <v>0</v>
      </c>
      <c r="L46" s="5163"/>
      <c r="M46" s="5156"/>
      <c r="N46" s="1183"/>
      <c r="O46" s="17" t="str">
        <f t="shared" si="21"/>
        <v xml:space="preserve"> * No olvide digitar la variable Pueblos originarios. Digite Cero si no tiene. * No olvide digitar la variable Población en ECICEP. Digite Cero si no tiene. * No olvide digitar la variable Población ELEAM o institucionalizada. Digite Cero si no tiene.</v>
      </c>
      <c r="BQ46" s="209" t="str">
        <f t="shared" si="33"/>
        <v/>
      </c>
      <c r="BR46" s="209" t="str">
        <f t="shared" si="34"/>
        <v xml:space="preserve"> * No olvide digitar la variable Pueblos originarios. Digite Cero si no tiene.</v>
      </c>
      <c r="BS46" s="209" t="str">
        <f t="shared" si="35"/>
        <v xml:space="preserve"> * No olvide digitar la variable Población en ECICEP. Digite Cero si no tiene.</v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 xml:space="preserve"> * No olvide digitar la variable Población ELEAM o institucionalizada. Digite Cero si no tiene.</v>
      </c>
      <c r="BZ46" s="52">
        <f t="shared" si="36"/>
        <v>0</v>
      </c>
      <c r="CA46" s="52">
        <f t="shared" si="37"/>
        <v>1</v>
      </c>
      <c r="CB46" s="52">
        <f t="shared" si="38"/>
        <v>1</v>
      </c>
      <c r="CC46" s="52">
        <f>IF(AND(SUM($C46:$F46)&gt;0,N46=""),1,IF(N46&gt;SUM($C46:$F46),1,0))</f>
        <v>1</v>
      </c>
    </row>
    <row r="47" spans="1:85" s="17" customFormat="1" ht="15" customHeight="1">
      <c r="A47" s="8698" t="s">
        <v>77</v>
      </c>
      <c r="B47" s="8700"/>
      <c r="C47" s="3500">
        <f>SUM(C42:C46)</f>
        <v>7</v>
      </c>
      <c r="D47" s="3973">
        <f>SUM(D42:D46)</f>
        <v>89</v>
      </c>
      <c r="E47" s="3974">
        <f t="shared" ref="E47:N47" si="39">SUM(E42:E46)</f>
        <v>0</v>
      </c>
      <c r="F47" s="3975">
        <f t="shared" si="39"/>
        <v>26</v>
      </c>
      <c r="G47" s="3973">
        <f t="shared" si="39"/>
        <v>7</v>
      </c>
      <c r="H47" s="3974">
        <f t="shared" si="39"/>
        <v>89</v>
      </c>
      <c r="I47" s="3974">
        <f t="shared" si="39"/>
        <v>7</v>
      </c>
      <c r="J47" s="5160">
        <f t="shared" si="39"/>
        <v>89</v>
      </c>
      <c r="K47" s="5168">
        <f t="shared" si="39"/>
        <v>0</v>
      </c>
      <c r="L47" s="5166">
        <f t="shared" si="39"/>
        <v>0</v>
      </c>
      <c r="M47" s="3500">
        <f t="shared" si="39"/>
        <v>0</v>
      </c>
      <c r="N47" s="3675">
        <f t="shared" si="39"/>
        <v>0</v>
      </c>
    </row>
    <row r="48" spans="1:85" s="20" customFormat="1" ht="18" customHeight="1">
      <c r="A48" s="2497" t="s">
        <v>3175</v>
      </c>
    </row>
    <row r="49" spans="1:82" s="17" customFormat="1" ht="52.5">
      <c r="A49" s="8697" t="s">
        <v>662</v>
      </c>
      <c r="B49" s="8646"/>
      <c r="C49" s="2704" t="s">
        <v>77</v>
      </c>
      <c r="D49" s="2704" t="s">
        <v>3119</v>
      </c>
      <c r="E49" s="2684" t="s">
        <v>3176</v>
      </c>
      <c r="F49" s="3900" t="s">
        <v>3177</v>
      </c>
      <c r="G49" s="3976" t="s">
        <v>3122</v>
      </c>
      <c r="H49" s="3761" t="s">
        <v>3123</v>
      </c>
      <c r="I49" s="3977" t="s">
        <v>3124</v>
      </c>
      <c r="J49" s="5148" t="s">
        <v>36</v>
      </c>
      <c r="K49" s="4426" t="s">
        <v>37</v>
      </c>
      <c r="L49" s="4951" t="s">
        <v>34</v>
      </c>
      <c r="M49" s="4426" t="s">
        <v>35</v>
      </c>
    </row>
    <row r="50" spans="1:82" s="17" customFormat="1" ht="15" customHeight="1">
      <c r="A50" s="8743" t="s">
        <v>3178</v>
      </c>
      <c r="B50" s="8744"/>
      <c r="C50" s="3978">
        <f>SUM(D50:F50)</f>
        <v>0</v>
      </c>
      <c r="D50" s="3493"/>
      <c r="E50" s="827"/>
      <c r="F50" s="827"/>
      <c r="G50" s="3979"/>
      <c r="H50" s="3779"/>
      <c r="I50" s="3917"/>
      <c r="J50" s="3886"/>
      <c r="K50" s="3883"/>
      <c r="L50" s="3886"/>
      <c r="M50" s="3883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>
      <c r="A51" s="8740" t="s">
        <v>3179</v>
      </c>
      <c r="B51" s="8741"/>
      <c r="C51" s="3980">
        <f t="shared" ref="C51:C56" si="42">SUM(D51:F51)</f>
        <v>0</v>
      </c>
      <c r="D51" s="3778"/>
      <c r="E51" s="3882"/>
      <c r="F51" s="3882"/>
      <c r="G51" s="3981"/>
      <c r="H51" s="3779"/>
      <c r="I51" s="3917"/>
      <c r="J51" s="3886"/>
      <c r="K51" s="3883"/>
      <c r="L51" s="3886"/>
      <c r="M51" s="3883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>
      <c r="A52" s="8740" t="s">
        <v>3180</v>
      </c>
      <c r="B52" s="8741"/>
      <c r="C52" s="3927">
        <f t="shared" si="42"/>
        <v>0</v>
      </c>
      <c r="D52" s="3778"/>
      <c r="E52" s="3882"/>
      <c r="F52" s="3882"/>
      <c r="G52" s="3981"/>
      <c r="H52" s="3779"/>
      <c r="I52" s="3917"/>
      <c r="J52" s="3886"/>
      <c r="K52" s="3883"/>
      <c r="L52" s="3886"/>
      <c r="M52" s="3883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>
      <c r="A53" s="9058" t="s">
        <v>668</v>
      </c>
      <c r="B53" s="8349"/>
      <c r="C53" s="3927">
        <f t="shared" si="42"/>
        <v>0</v>
      </c>
      <c r="D53" s="3778"/>
      <c r="E53" s="1219"/>
      <c r="F53" s="3882"/>
      <c r="G53" s="1282"/>
      <c r="H53" s="1183"/>
      <c r="I53" s="3982"/>
      <c r="J53" s="1218"/>
      <c r="K53" s="1214"/>
      <c r="L53" s="1218"/>
      <c r="M53" s="1214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>
      <c r="A54" s="8356" t="s">
        <v>3181</v>
      </c>
      <c r="B54" s="3685" t="s">
        <v>3182</v>
      </c>
      <c r="C54" s="3926">
        <f t="shared" si="42"/>
        <v>0</v>
      </c>
      <c r="D54" s="3493"/>
      <c r="E54" s="827"/>
      <c r="F54" s="827"/>
      <c r="G54" s="3979"/>
      <c r="H54" s="3796"/>
      <c r="I54" s="1956"/>
      <c r="J54" s="36"/>
      <c r="K54" s="1955"/>
      <c r="L54" s="36"/>
      <c r="M54" s="1955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>
      <c r="A55" s="7758"/>
      <c r="B55" s="3688" t="s">
        <v>3183</v>
      </c>
      <c r="C55" s="3927">
        <f t="shared" si="42"/>
        <v>0</v>
      </c>
      <c r="D55" s="3778"/>
      <c r="E55" s="3882"/>
      <c r="F55" s="3882"/>
      <c r="G55" s="3981"/>
      <c r="H55" s="3796"/>
      <c r="I55" s="1956"/>
      <c r="J55" s="36"/>
      <c r="K55" s="1955"/>
      <c r="L55" s="36"/>
      <c r="M55" s="1955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>
      <c r="A56" s="8357"/>
      <c r="B56" s="3700" t="s">
        <v>3184</v>
      </c>
      <c r="C56" s="3928">
        <f t="shared" si="42"/>
        <v>0</v>
      </c>
      <c r="D56" s="3799"/>
      <c r="E56" s="3590"/>
      <c r="F56" s="3590"/>
      <c r="G56" s="1286"/>
      <c r="H56" s="3779"/>
      <c r="I56" s="3917"/>
      <c r="J56" s="3886"/>
      <c r="K56" s="3883"/>
      <c r="L56" s="3886"/>
      <c r="M56" s="3883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>
      <c r="A57" s="8743" t="s">
        <v>3185</v>
      </c>
      <c r="B57" s="8744"/>
      <c r="C57" s="3926">
        <f>SUM(D57:G57)</f>
        <v>0</v>
      </c>
      <c r="D57" s="3493"/>
      <c r="E57" s="827"/>
      <c r="F57" s="827"/>
      <c r="G57" s="3983"/>
      <c r="H57" s="3511"/>
      <c r="I57" s="3984"/>
      <c r="J57" s="4500"/>
      <c r="K57" s="3510"/>
      <c r="L57" s="4500"/>
      <c r="M57" s="3510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>
      <c r="A58" s="9055" t="s">
        <v>914</v>
      </c>
      <c r="B58" s="9056"/>
      <c r="C58" s="3928">
        <f>SUM(D58:G58)</f>
        <v>0</v>
      </c>
      <c r="D58" s="3799"/>
      <c r="E58" s="3590"/>
      <c r="F58" s="3590"/>
      <c r="G58" s="1287"/>
      <c r="H58" s="1183"/>
      <c r="I58" s="3982"/>
      <c r="J58" s="1218"/>
      <c r="K58" s="1214"/>
      <c r="L58" s="1218"/>
      <c r="M58" s="1214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>
      <c r="A59" s="8698" t="s">
        <v>77</v>
      </c>
      <c r="B59" s="8700"/>
      <c r="C59" s="3676">
        <f>SUM(C54:C58)+C50</f>
        <v>0</v>
      </c>
      <c r="D59" s="3716">
        <f t="shared" ref="D59:M59" si="50">SUM(D54:D58)+D50</f>
        <v>0</v>
      </c>
      <c r="E59" s="3680">
        <f t="shared" si="50"/>
        <v>0</v>
      </c>
      <c r="F59" s="3680">
        <f t="shared" si="50"/>
        <v>0</v>
      </c>
      <c r="G59" s="3985">
        <f t="shared" si="50"/>
        <v>0</v>
      </c>
      <c r="H59" s="3677">
        <f t="shared" si="50"/>
        <v>0</v>
      </c>
      <c r="I59" s="3716">
        <f t="shared" si="50"/>
        <v>0</v>
      </c>
      <c r="J59" s="5149">
        <f t="shared" si="50"/>
        <v>0</v>
      </c>
      <c r="K59" s="5150">
        <f t="shared" si="50"/>
        <v>0</v>
      </c>
      <c r="L59" s="5172">
        <f t="shared" si="50"/>
        <v>0</v>
      </c>
      <c r="M59" s="5150">
        <f t="shared" si="50"/>
        <v>0</v>
      </c>
    </row>
    <row r="60" spans="1:82" s="54" customFormat="1" ht="15" customHeight="1">
      <c r="A60" s="54" t="s">
        <v>3186</v>
      </c>
    </row>
    <row r="61" spans="1:82" s="20" customFormat="1" ht="18" customHeight="1">
      <c r="A61" s="2" t="s">
        <v>3187</v>
      </c>
    </row>
    <row r="62" spans="1:82" s="20" customFormat="1" ht="18" customHeight="1">
      <c r="A62" s="8300" t="s">
        <v>3188</v>
      </c>
      <c r="B62" s="8502"/>
      <c r="C62" s="9064" t="s">
        <v>3189</v>
      </c>
      <c r="D62" s="9064"/>
      <c r="E62" s="9064"/>
      <c r="F62" s="9064"/>
      <c r="G62" s="9064"/>
      <c r="H62" s="9064"/>
      <c r="I62" s="9064"/>
      <c r="J62" s="9064"/>
      <c r="K62" s="9064"/>
      <c r="L62" s="9064"/>
      <c r="M62" s="9064"/>
      <c r="N62" s="9064"/>
      <c r="O62" s="9064"/>
      <c r="P62" s="9065"/>
      <c r="Q62" s="7240" t="s">
        <v>36</v>
      </c>
      <c r="R62" s="9063" t="s">
        <v>37</v>
      </c>
      <c r="S62" s="7240" t="s">
        <v>3166</v>
      </c>
      <c r="T62" s="9063" t="s">
        <v>3190</v>
      </c>
      <c r="U62" s="7240" t="s">
        <v>3191</v>
      </c>
    </row>
    <row r="63" spans="1:82" s="17" customFormat="1" ht="24" customHeight="1">
      <c r="A63" s="8301"/>
      <c r="B63" s="8076"/>
      <c r="C63" s="3761" t="s">
        <v>3192</v>
      </c>
      <c r="D63" s="3489" t="s">
        <v>3193</v>
      </c>
      <c r="E63" s="3580" t="s">
        <v>64</v>
      </c>
      <c r="F63" s="3900" t="s">
        <v>3194</v>
      </c>
      <c r="G63" s="3900" t="s">
        <v>3195</v>
      </c>
      <c r="H63" s="3900" t="s">
        <v>1089</v>
      </c>
      <c r="I63" s="3900" t="s">
        <v>1455</v>
      </c>
      <c r="J63" s="3900" t="s">
        <v>1052</v>
      </c>
      <c r="K63" s="3900" t="s">
        <v>510</v>
      </c>
      <c r="L63" s="3900" t="s">
        <v>1049</v>
      </c>
      <c r="M63" s="3900" t="s">
        <v>105</v>
      </c>
      <c r="N63" s="3900" t="s">
        <v>1050</v>
      </c>
      <c r="O63" s="3900" t="s">
        <v>99</v>
      </c>
      <c r="P63" s="5147" t="s">
        <v>1178</v>
      </c>
      <c r="Q63" s="7241"/>
      <c r="R63" s="7661"/>
      <c r="S63" s="7241"/>
      <c r="T63" s="7661"/>
      <c r="U63" s="7241"/>
    </row>
    <row r="64" spans="1:82" s="17" customFormat="1" ht="15" customHeight="1">
      <c r="A64" s="8743" t="s">
        <v>3196</v>
      </c>
      <c r="B64" s="8744"/>
      <c r="C64" s="3986"/>
      <c r="D64" s="3987">
        <f>SUM(E64:P64)</f>
        <v>0</v>
      </c>
      <c r="E64" s="3493"/>
      <c r="F64" s="827"/>
      <c r="G64" s="827"/>
      <c r="H64" s="827"/>
      <c r="I64" s="827"/>
      <c r="J64" s="827"/>
      <c r="K64" s="827"/>
      <c r="L64" s="827"/>
      <c r="M64" s="827"/>
      <c r="N64" s="827"/>
      <c r="O64" s="827"/>
      <c r="P64" s="4500"/>
      <c r="Q64" s="3955"/>
      <c r="R64" s="5161"/>
      <c r="S64" s="3955"/>
      <c r="T64" s="5161"/>
      <c r="U64" s="3955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>
      <c r="A65" s="9058" t="s">
        <v>3197</v>
      </c>
      <c r="B65" s="8349"/>
      <c r="C65" s="3988"/>
      <c r="D65" s="3989">
        <f t="shared" ref="D65:D69" si="51">SUM(E65:P65)</f>
        <v>0</v>
      </c>
      <c r="E65" s="3799"/>
      <c r="F65" s="3590"/>
      <c r="G65" s="3590"/>
      <c r="H65" s="3590"/>
      <c r="I65" s="3590"/>
      <c r="J65" s="3590"/>
      <c r="K65" s="3590"/>
      <c r="L65" s="3590"/>
      <c r="M65" s="3590"/>
      <c r="N65" s="3590"/>
      <c r="O65" s="3590"/>
      <c r="P65" s="1218"/>
      <c r="Q65" s="5156"/>
      <c r="R65" s="5170"/>
      <c r="S65" s="5156"/>
      <c r="T65" s="5170"/>
      <c r="U65" s="5156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>
      <c r="A66" s="8391" t="s">
        <v>3198</v>
      </c>
      <c r="B66" s="3925" t="s">
        <v>3199</v>
      </c>
      <c r="C66" s="3986">
        <v>3</v>
      </c>
      <c r="D66" s="3987">
        <f t="shared" si="51"/>
        <v>3</v>
      </c>
      <c r="E66" s="9578"/>
      <c r="F66" s="786"/>
      <c r="G66" s="786"/>
      <c r="H66" s="786">
        <v>3</v>
      </c>
      <c r="I66" s="786"/>
      <c r="J66" s="786"/>
      <c r="K66" s="786"/>
      <c r="L66" s="786"/>
      <c r="M66" s="786"/>
      <c r="N66" s="786"/>
      <c r="O66" s="786"/>
      <c r="P66" s="786"/>
      <c r="Q66" s="786"/>
      <c r="R66" s="5171"/>
      <c r="S66" s="5167"/>
      <c r="T66" s="5171"/>
      <c r="U66" s="5167"/>
      <c r="V66" s="17" t="str">
        <f>BQ66&amp;BR66</f>
        <v xml:space="preserve"> * No olvide digitar la variable Pueblos originarios. Digite Cero si no tiene. * No olvide digitar la variable Migrantes. Digite Cero si no tiene.</v>
      </c>
      <c r="BQ66" s="209" t="str">
        <f>IF(AND(D66&gt;0,Q66="")," * No olvide digitar la variable Pueblos originarios. Digite Cero si no tiene.",IF(Q66&gt;D66," * La variable Pueblos originarios No puede ser mayor al Total.",""))</f>
        <v xml:space="preserve"> * No olvide digitar la variable Pueblos originarios. Digite Cero si no tiene.</v>
      </c>
      <c r="BR66" s="209" t="str">
        <f>IF(AND(D66&gt;0,R66="")," * No olvide digitar la variable Migrantes. Digite Cero si no tiene.",IF(R66&gt;D66," * La variable Migrantes No puede ser mayor al Total.",""))</f>
        <v xml:space="preserve"> * No olvide digitar la variable Migrantes. Digite Cero si no tiene.</v>
      </c>
      <c r="BS66" s="209" t="str">
        <f t="shared" si="52"/>
        <v xml:space="preserve"> * No olvide digitar la variable Población en ECICEP. Digite Cero si no tiene.</v>
      </c>
      <c r="BT66" s="209" t="str">
        <f t="shared" si="53"/>
        <v xml:space="preserve"> * No olvide digitar la variable Población ELEAM o Institucionalizada. Digite Cero si no tiene.</v>
      </c>
      <c r="BU66" s="209" t="str">
        <f t="shared" si="54"/>
        <v xml:space="preserve"> * No olvide digitar la variable Atención nutricional a personas con NED. Digite Cero si no tiene.</v>
      </c>
      <c r="BZ66" s="52">
        <f>IF(AND(D66&gt;0,Q66=""),1,IF(Q66&gt;D66,1,0))</f>
        <v>1</v>
      </c>
      <c r="CA66" s="52">
        <f>IF(AND(D66&gt;0,R66=""),1,IF(R66&gt;D66,1,0))</f>
        <v>1</v>
      </c>
      <c r="CB66" s="52">
        <f t="shared" si="55"/>
        <v>1</v>
      </c>
      <c r="CC66" s="52">
        <f t="shared" si="55"/>
        <v>1</v>
      </c>
      <c r="CD66" s="52">
        <f t="shared" si="55"/>
        <v>1</v>
      </c>
    </row>
    <row r="67" spans="1:82" s="17" customFormat="1" ht="15" customHeight="1">
      <c r="A67" s="7663"/>
      <c r="B67" s="3700" t="s">
        <v>3200</v>
      </c>
      <c r="C67" s="3991">
        <v>547</v>
      </c>
      <c r="D67" s="3931">
        <f t="shared" si="51"/>
        <v>547</v>
      </c>
      <c r="E67" s="3799">
        <v>52</v>
      </c>
      <c r="F67" s="3590"/>
      <c r="G67" s="3590"/>
      <c r="H67" s="3590">
        <v>290</v>
      </c>
      <c r="I67" s="3590">
        <v>77</v>
      </c>
      <c r="J67" s="3590"/>
      <c r="K67" s="3590"/>
      <c r="L67" s="3590"/>
      <c r="M67" s="3590"/>
      <c r="N67" s="3590"/>
      <c r="O67" s="3590">
        <v>128</v>
      </c>
      <c r="P67" s="1218"/>
      <c r="Q67" s="5156"/>
      <c r="R67" s="5170"/>
      <c r="S67" s="5156"/>
      <c r="T67" s="5170"/>
      <c r="U67" s="5156"/>
      <c r="V67" s="17" t="str">
        <f>BQ67&amp;BR67</f>
        <v xml:space="preserve"> * No olvide digitar la variable Pueblos originarios. Digite Cero si no tiene. * No olvide digitar la variable Migrantes. Digite Cero si no tiene.</v>
      </c>
      <c r="BQ67" s="209" t="str">
        <f>IF(AND(D67&gt;0,Q67="")," * No olvide digitar la variable Pueblos originarios. Digite Cero si no tiene.",IF(Q67&gt;D67," * La variable Pueblos originarios No puede ser mayor al Total.",""))</f>
        <v xml:space="preserve"> * No olvide digitar la variable Pueblos originarios. Digite Cero si no tiene.</v>
      </c>
      <c r="BR67" s="209" t="str">
        <f>IF(AND(D67&gt;0,R67="")," * No olvide digitar la variable Migrantes. Digite Cero si no tiene.",IF(R67&gt;D67," * La variable Migrantes No puede ser mayor al Total.",""))</f>
        <v xml:space="preserve"> * No olvide digitar la variable Migrantes. Digite Cero si no tiene.</v>
      </c>
      <c r="BS67" s="209" t="str">
        <f t="shared" si="52"/>
        <v xml:space="preserve"> * No olvide digitar la variable Población en ECICEP. Digite Cero si no tiene.</v>
      </c>
      <c r="BT67" s="209" t="str">
        <f t="shared" si="53"/>
        <v xml:space="preserve"> * No olvide digitar la variable Población ELEAM o Institucionalizada. Digite Cero si no tiene.</v>
      </c>
      <c r="BU67" s="209" t="str">
        <f t="shared" si="54"/>
        <v xml:space="preserve"> * No olvide digitar la variable Atención nutricional a personas con NED. Digite Cero si no tiene.</v>
      </c>
      <c r="BZ67" s="52">
        <f>IF(AND(D67&gt;0,Q67=""),1,IF(Q67&gt;D67,1,0))</f>
        <v>1</v>
      </c>
      <c r="CA67" s="52">
        <f>IF(AND(D67&gt;0,R67=""),1,IF(R67&gt;D67,1,0))</f>
        <v>1</v>
      </c>
      <c r="CB67" s="52">
        <f t="shared" si="55"/>
        <v>1</v>
      </c>
      <c r="CC67" s="52">
        <f t="shared" si="55"/>
        <v>1</v>
      </c>
      <c r="CD67" s="52">
        <f t="shared" si="55"/>
        <v>1</v>
      </c>
    </row>
    <row r="68" spans="1:82" s="17" customFormat="1" ht="15" customHeight="1">
      <c r="A68" s="7663"/>
      <c r="B68" s="2368" t="s">
        <v>3201</v>
      </c>
      <c r="C68" s="3992">
        <v>19</v>
      </c>
      <c r="D68" s="3932">
        <f t="shared" si="51"/>
        <v>19</v>
      </c>
      <c r="E68" s="1926"/>
      <c r="F68" s="786"/>
      <c r="G68" s="786"/>
      <c r="H68" s="786"/>
      <c r="I68" s="786"/>
      <c r="J68" s="786"/>
      <c r="K68" s="786"/>
      <c r="L68" s="786"/>
      <c r="M68" s="786"/>
      <c r="N68" s="786"/>
      <c r="O68" s="786">
        <v>19</v>
      </c>
      <c r="P68" s="36"/>
      <c r="Q68" s="5167"/>
      <c r="R68" s="5171"/>
      <c r="S68" s="5167"/>
      <c r="T68" s="5171"/>
      <c r="U68" s="5167"/>
      <c r="V68" s="17" t="str">
        <f>BQ68&amp;BR68</f>
        <v xml:space="preserve"> * No olvide digitar la variable Pueblos originarios. Digite Cero si no tiene. * No olvide digitar la variable Migrantes. Digite Cero si no tiene.</v>
      </c>
      <c r="BQ68" s="209" t="str">
        <f>IF(AND(D68&gt;0,Q68="")," * No olvide digitar la variable Pueblos originarios. Digite Cero si no tiene.",IF(Q68&gt;D68," * La variable Pueblos originarios No puede ser mayor al Total.",""))</f>
        <v xml:space="preserve"> * No olvide digitar la variable Pueblos originarios. Digite Cero si no tiene.</v>
      </c>
      <c r="BR68" s="209" t="str">
        <f>IF(AND(D68&gt;0,R68="")," * No olvide digitar la variable Migrantes. Digite Cero si no tiene.",IF(R68&gt;D68," * La variable Migrantes No puede ser mayor al Total.",""))</f>
        <v xml:space="preserve"> * No olvide digitar la variable Migrantes. Digite Cero si no tiene.</v>
      </c>
      <c r="BS68" s="209" t="str">
        <f t="shared" si="52"/>
        <v xml:space="preserve"> * No olvide digitar la variable Población en ECICEP. Digite Cero si no tiene.</v>
      </c>
      <c r="BT68" s="209" t="str">
        <f t="shared" si="53"/>
        <v xml:space="preserve"> * No olvide digitar la variable Población ELEAM o Institucionalizada. Digite Cero si no tiene.</v>
      </c>
      <c r="BU68" s="209" t="str">
        <f t="shared" si="54"/>
        <v xml:space="preserve"> * No olvide digitar la variable Atención nutricional a personas con NED. Digite Cero si no tiene.</v>
      </c>
      <c r="BZ68" s="52">
        <f>IF(AND(D68&gt;0,Q68=""),1,IF(Q68&gt;D68,1,0))</f>
        <v>1</v>
      </c>
      <c r="CA68" s="52">
        <f>IF(AND(D68&gt;0,R68=""),1,IF(R68&gt;D68,1,0))</f>
        <v>1</v>
      </c>
      <c r="CB68" s="52">
        <f t="shared" si="55"/>
        <v>1</v>
      </c>
      <c r="CC68" s="52">
        <f t="shared" si="55"/>
        <v>1</v>
      </c>
      <c r="CD68" s="52">
        <f t="shared" si="55"/>
        <v>1</v>
      </c>
    </row>
    <row r="69" spans="1:82" s="17" customFormat="1" ht="15" customHeight="1">
      <c r="A69" s="7241"/>
      <c r="B69" s="2657" t="s">
        <v>3202</v>
      </c>
      <c r="C69" s="3993"/>
      <c r="D69" s="3989">
        <f t="shared" si="51"/>
        <v>0</v>
      </c>
      <c r="E69" s="2635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69"/>
      <c r="Q69" s="3963"/>
      <c r="R69" s="5163"/>
      <c r="S69" s="3963"/>
      <c r="T69" s="5163"/>
      <c r="U69" s="396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>
      <c r="A70" s="2489" t="s">
        <v>3203</v>
      </c>
    </row>
    <row r="71" spans="1:82" s="17" customFormat="1" ht="15" customHeight="1">
      <c r="A71" s="8300" t="s">
        <v>29</v>
      </c>
      <c r="B71" s="8502"/>
      <c r="C71" s="8739" t="s">
        <v>1172</v>
      </c>
      <c r="D71" s="8739"/>
      <c r="E71" s="8739"/>
      <c r="F71" s="8739"/>
      <c r="G71" s="9054"/>
      <c r="H71" s="8515" t="s">
        <v>3204</v>
      </c>
      <c r="I71" s="8637"/>
    </row>
    <row r="72" spans="1:82" s="17" customFormat="1" ht="15" customHeight="1">
      <c r="A72" s="9057"/>
      <c r="B72" s="8075"/>
      <c r="C72" s="8300" t="s">
        <v>77</v>
      </c>
      <c r="D72" s="8697" t="s">
        <v>1175</v>
      </c>
      <c r="E72" s="8704"/>
      <c r="F72" s="8646"/>
      <c r="G72" s="8415" t="s">
        <v>1173</v>
      </c>
      <c r="H72" s="7983"/>
      <c r="I72" s="8637"/>
    </row>
    <row r="73" spans="1:82" s="17" customFormat="1" ht="21">
      <c r="A73" s="8301"/>
      <c r="B73" s="8076"/>
      <c r="C73" s="8301"/>
      <c r="D73" s="3580" t="s">
        <v>3205</v>
      </c>
      <c r="E73" s="3900" t="s">
        <v>1177</v>
      </c>
      <c r="F73" s="3880" t="s">
        <v>1178</v>
      </c>
      <c r="G73" s="7996"/>
      <c r="H73" s="3761" t="s">
        <v>1179</v>
      </c>
      <c r="I73" s="3489" t="s">
        <v>1173</v>
      </c>
    </row>
    <row r="74" spans="1:82" s="17" customFormat="1" ht="15" customHeight="1">
      <c r="A74" s="9051" t="s">
        <v>3206</v>
      </c>
      <c r="B74" s="9052"/>
      <c r="C74" s="3978">
        <f t="shared" ref="C74:C81" si="56">SUM(D74:F74)+H74</f>
        <v>0</v>
      </c>
      <c r="D74" s="3695"/>
      <c r="E74" s="833"/>
      <c r="F74" s="2446"/>
      <c r="G74" s="3696"/>
      <c r="H74" s="3831"/>
      <c r="I74" s="3994"/>
    </row>
    <row r="75" spans="1:82" s="17" customFormat="1" ht="15" customHeight="1">
      <c r="A75" s="9046" t="s">
        <v>480</v>
      </c>
      <c r="B75" s="9047"/>
      <c r="C75" s="3980">
        <f t="shared" si="56"/>
        <v>0</v>
      </c>
      <c r="D75" s="3646"/>
      <c r="E75" s="3653"/>
      <c r="F75" s="3648"/>
      <c r="G75" s="3711"/>
      <c r="H75" s="3836"/>
      <c r="I75" s="3996"/>
    </row>
    <row r="76" spans="1:82" s="17" customFormat="1" ht="15" customHeight="1">
      <c r="A76" s="9046" t="s">
        <v>331</v>
      </c>
      <c r="B76" s="9047"/>
      <c r="C76" s="3980">
        <f t="shared" si="56"/>
        <v>0</v>
      </c>
      <c r="D76" s="3646"/>
      <c r="E76" s="3653"/>
      <c r="F76" s="3648"/>
      <c r="G76" s="3711"/>
      <c r="H76" s="3836"/>
      <c r="I76" s="3996"/>
    </row>
    <row r="77" spans="1:82" s="17" customFormat="1" ht="15" customHeight="1">
      <c r="A77" s="9053" t="s">
        <v>3173</v>
      </c>
      <c r="B77" s="9047"/>
      <c r="C77" s="3980">
        <f t="shared" si="56"/>
        <v>0</v>
      </c>
      <c r="D77" s="3646"/>
      <c r="E77" s="3653"/>
      <c r="F77" s="3648"/>
      <c r="G77" s="3711"/>
      <c r="H77" s="3836"/>
      <c r="I77" s="3996"/>
    </row>
    <row r="78" spans="1:82" s="17" customFormat="1" ht="15" customHeight="1">
      <c r="A78" s="9053" t="s">
        <v>44</v>
      </c>
      <c r="B78" s="9047"/>
      <c r="C78" s="3980">
        <f t="shared" si="56"/>
        <v>0</v>
      </c>
      <c r="D78" s="3646"/>
      <c r="E78" s="3653"/>
      <c r="F78" s="3648"/>
      <c r="G78" s="3711"/>
      <c r="H78" s="3836"/>
      <c r="I78" s="3996"/>
    </row>
    <row r="79" spans="1:82" s="17" customFormat="1" ht="15" customHeight="1">
      <c r="A79" s="9046" t="s">
        <v>45</v>
      </c>
      <c r="B79" s="9047"/>
      <c r="C79" s="3980">
        <f t="shared" si="56"/>
        <v>0</v>
      </c>
      <c r="D79" s="3646"/>
      <c r="E79" s="3653"/>
      <c r="F79" s="3648"/>
      <c r="G79" s="3711"/>
      <c r="H79" s="3836"/>
      <c r="I79" s="3996"/>
    </row>
    <row r="80" spans="1:82" s="17" customFormat="1" ht="15" customHeight="1">
      <c r="A80" s="9046" t="s">
        <v>332</v>
      </c>
      <c r="B80" s="9047"/>
      <c r="C80" s="3980">
        <f t="shared" si="56"/>
        <v>0</v>
      </c>
      <c r="D80" s="3646"/>
      <c r="E80" s="3653"/>
      <c r="F80" s="3648"/>
      <c r="G80" s="3711"/>
      <c r="H80" s="3836"/>
      <c r="I80" s="3996"/>
    </row>
    <row r="81" spans="1:78" s="17" customFormat="1" ht="15" customHeight="1">
      <c r="A81" s="9048" t="s">
        <v>675</v>
      </c>
      <c r="B81" s="7709"/>
      <c r="C81" s="3998">
        <f t="shared" si="56"/>
        <v>0</v>
      </c>
      <c r="D81" s="3669"/>
      <c r="E81" s="3703"/>
      <c r="F81" s="3670"/>
      <c r="G81" s="3701"/>
      <c r="H81" s="3838"/>
      <c r="I81" s="3999"/>
    </row>
    <row r="82" spans="1:78" s="17" customFormat="1" ht="15" customHeight="1">
      <c r="A82" s="25" t="s">
        <v>3207</v>
      </c>
    </row>
    <row r="83" spans="1:78" s="20" customFormat="1" ht="18" customHeight="1">
      <c r="A83" s="2" t="s">
        <v>3208</v>
      </c>
    </row>
    <row r="84" spans="1:78" s="17" customFormat="1" ht="15" customHeight="1">
      <c r="A84" s="9049" t="s">
        <v>3209</v>
      </c>
      <c r="B84" s="9049" t="s">
        <v>3210</v>
      </c>
      <c r="C84" s="8697" t="s">
        <v>2008</v>
      </c>
      <c r="D84" s="8704"/>
      <c r="E84" s="8704"/>
      <c r="F84" s="8704"/>
      <c r="G84" s="8646"/>
    </row>
    <row r="85" spans="1:78" s="17" customFormat="1" ht="15" customHeight="1">
      <c r="A85" s="9050"/>
      <c r="B85" s="9050"/>
      <c r="C85" s="3580" t="s">
        <v>348</v>
      </c>
      <c r="D85" s="3794" t="s">
        <v>331</v>
      </c>
      <c r="E85" s="3900" t="s">
        <v>94</v>
      </c>
      <c r="F85" s="3900" t="s">
        <v>44</v>
      </c>
      <c r="G85" s="3880" t="s">
        <v>45</v>
      </c>
    </row>
    <row r="86" spans="1:78" s="17" customFormat="1" ht="15" customHeight="1">
      <c r="A86" s="3936" t="s">
        <v>3211</v>
      </c>
      <c r="B86" s="3492">
        <f>SUM(C86:G86)</f>
        <v>0</v>
      </c>
      <c r="C86" s="3695"/>
      <c r="D86" s="3815"/>
      <c r="E86" s="3815"/>
      <c r="F86" s="3815"/>
      <c r="G86" s="3641"/>
    </row>
    <row r="87" spans="1:78" s="17" customFormat="1" ht="15" customHeight="1">
      <c r="A87" s="4001" t="s">
        <v>3183</v>
      </c>
      <c r="B87" s="4002">
        <f>SUM(C87:G87)</f>
        <v>0</v>
      </c>
      <c r="C87" s="3669"/>
      <c r="D87" s="3671"/>
      <c r="E87" s="3671"/>
      <c r="F87" s="3671"/>
      <c r="G87" s="1129"/>
    </row>
    <row r="88" spans="1:78" s="5" customFormat="1" ht="18" customHeight="1">
      <c r="A88" s="2" t="s">
        <v>3212</v>
      </c>
    </row>
    <row r="89" spans="1:78" s="17" customFormat="1" ht="21">
      <c r="A89" s="4000" t="s">
        <v>289</v>
      </c>
      <c r="B89" s="2836" t="s">
        <v>3213</v>
      </c>
      <c r="C89" s="2836" t="s">
        <v>3214</v>
      </c>
    </row>
    <row r="90" spans="1:78" s="17" customFormat="1" ht="15" customHeight="1">
      <c r="A90" s="3881" t="s">
        <v>3211</v>
      </c>
      <c r="B90" s="4003"/>
      <c r="C90" s="4003"/>
    </row>
    <row r="91" spans="1:78" s="20" customFormat="1" ht="18" customHeight="1">
      <c r="A91" s="2" t="s">
        <v>3215</v>
      </c>
    </row>
    <row r="92" spans="1:78" s="17" customFormat="1" ht="15" customHeight="1">
      <c r="A92" s="9035" t="s">
        <v>1108</v>
      </c>
      <c r="B92" s="9035" t="s">
        <v>77</v>
      </c>
      <c r="C92" s="9036" t="s">
        <v>3216</v>
      </c>
      <c r="D92" s="9037"/>
      <c r="E92" s="9037"/>
      <c r="F92" s="9037"/>
      <c r="G92" s="9037"/>
      <c r="H92" s="9037"/>
      <c r="I92" s="9037"/>
      <c r="J92" s="9037"/>
      <c r="K92" s="9037"/>
      <c r="L92" s="9037"/>
      <c r="M92" s="9037"/>
      <c r="N92" s="9037"/>
      <c r="O92" s="9037"/>
      <c r="P92" s="9037"/>
      <c r="Q92" s="9037"/>
      <c r="R92" s="9037"/>
      <c r="S92" s="9038"/>
      <c r="T92" s="9039" t="s">
        <v>2397</v>
      </c>
      <c r="U92" s="9040"/>
    </row>
    <row r="93" spans="1:78" s="17" customFormat="1" ht="15" customHeight="1">
      <c r="A93" s="9035"/>
      <c r="B93" s="9035"/>
      <c r="C93" s="9043" t="s">
        <v>29</v>
      </c>
      <c r="D93" s="9044"/>
      <c r="E93" s="9044"/>
      <c r="F93" s="9044"/>
      <c r="G93" s="9044"/>
      <c r="H93" s="9044"/>
      <c r="I93" s="9044"/>
      <c r="J93" s="9044"/>
      <c r="K93" s="9044"/>
      <c r="L93" s="9044"/>
      <c r="M93" s="9044"/>
      <c r="N93" s="9044"/>
      <c r="O93" s="9044"/>
      <c r="P93" s="9044"/>
      <c r="Q93" s="9044"/>
      <c r="R93" s="9044"/>
      <c r="S93" s="9045"/>
      <c r="T93" s="9041"/>
      <c r="U93" s="9042"/>
    </row>
    <row r="94" spans="1:78" s="17" customFormat="1" ht="24.95" customHeight="1">
      <c r="A94" s="9035"/>
      <c r="B94" s="9035"/>
      <c r="C94" s="3580" t="s">
        <v>348</v>
      </c>
      <c r="D94" s="3900" t="s">
        <v>331</v>
      </c>
      <c r="E94" s="3900" t="s">
        <v>94</v>
      </c>
      <c r="F94" s="3900" t="s">
        <v>44</v>
      </c>
      <c r="G94" s="3900" t="s">
        <v>45</v>
      </c>
      <c r="H94" s="3900" t="s">
        <v>46</v>
      </c>
      <c r="I94" s="3900" t="s">
        <v>47</v>
      </c>
      <c r="J94" s="3900" t="s">
        <v>48</v>
      </c>
      <c r="K94" s="3900" t="s">
        <v>49</v>
      </c>
      <c r="L94" s="3900" t="s">
        <v>50</v>
      </c>
      <c r="M94" s="3900" t="s">
        <v>51</v>
      </c>
      <c r="N94" s="3900" t="s">
        <v>52</v>
      </c>
      <c r="O94" s="3581" t="s">
        <v>53</v>
      </c>
      <c r="P94" s="3900" t="s">
        <v>54</v>
      </c>
      <c r="Q94" s="3900" t="s">
        <v>55</v>
      </c>
      <c r="R94" s="3900" t="s">
        <v>56</v>
      </c>
      <c r="S94" s="3880" t="s">
        <v>57</v>
      </c>
      <c r="T94" s="4005" t="s">
        <v>58</v>
      </c>
      <c r="U94" s="4006" t="s">
        <v>59</v>
      </c>
    </row>
    <row r="95" spans="1:78" s="17" customFormat="1" ht="21" customHeight="1">
      <c r="A95" s="4007" t="s">
        <v>3217</v>
      </c>
      <c r="B95" s="4008">
        <f>SUM(C95:S95)</f>
        <v>0</v>
      </c>
      <c r="C95" s="3695"/>
      <c r="D95" s="833"/>
      <c r="E95" s="833"/>
      <c r="F95" s="833"/>
      <c r="G95" s="833"/>
      <c r="H95" s="833"/>
      <c r="I95" s="833"/>
      <c r="J95" s="833"/>
      <c r="K95" s="833"/>
      <c r="L95" s="833"/>
      <c r="M95" s="833"/>
      <c r="N95" s="833"/>
      <c r="O95" s="833"/>
      <c r="P95" s="833"/>
      <c r="Q95" s="833"/>
      <c r="R95" s="833"/>
      <c r="S95" s="2446"/>
      <c r="T95" s="3695"/>
      <c r="U95" s="3641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>
      <c r="A96" s="3997" t="s">
        <v>1224</v>
      </c>
      <c r="B96" s="4008">
        <f t="shared" ref="B96:B109" si="58">SUM(C96:S96)</f>
        <v>0</v>
      </c>
      <c r="C96" s="3646"/>
      <c r="D96" s="3653"/>
      <c r="E96" s="3653"/>
      <c r="F96" s="3653"/>
      <c r="G96" s="3653"/>
      <c r="H96" s="3653"/>
      <c r="I96" s="3653"/>
      <c r="J96" s="3653"/>
      <c r="K96" s="3653"/>
      <c r="L96" s="3653"/>
      <c r="M96" s="3653"/>
      <c r="N96" s="3653"/>
      <c r="O96" s="3653"/>
      <c r="P96" s="3653"/>
      <c r="Q96" s="3653"/>
      <c r="R96" s="3653"/>
      <c r="S96" s="3648"/>
      <c r="T96" s="3646"/>
      <c r="U96" s="3647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>
      <c r="A97" s="3997" t="s">
        <v>3218</v>
      </c>
      <c r="B97" s="4008">
        <f t="shared" si="58"/>
        <v>0</v>
      </c>
      <c r="C97" s="3646"/>
      <c r="D97" s="3653"/>
      <c r="E97" s="3653"/>
      <c r="F97" s="3653"/>
      <c r="G97" s="3653"/>
      <c r="H97" s="3653"/>
      <c r="I97" s="3653"/>
      <c r="J97" s="3653"/>
      <c r="K97" s="3653"/>
      <c r="L97" s="3653"/>
      <c r="M97" s="3653"/>
      <c r="N97" s="3653"/>
      <c r="O97" s="3653"/>
      <c r="P97" s="3653"/>
      <c r="Q97" s="3653"/>
      <c r="R97" s="3653"/>
      <c r="S97" s="3648"/>
      <c r="T97" s="3646"/>
      <c r="U97" s="3647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>
      <c r="A98" s="4007" t="s">
        <v>3219</v>
      </c>
      <c r="B98" s="4008">
        <f t="shared" si="58"/>
        <v>0</v>
      </c>
      <c r="C98" s="3646"/>
      <c r="D98" s="3653"/>
      <c r="E98" s="3653"/>
      <c r="F98" s="3653"/>
      <c r="G98" s="3653"/>
      <c r="H98" s="3653"/>
      <c r="I98" s="3653"/>
      <c r="J98" s="3653"/>
      <c r="K98" s="3653"/>
      <c r="L98" s="3653"/>
      <c r="M98" s="3653"/>
      <c r="N98" s="3653"/>
      <c r="O98" s="3653"/>
      <c r="P98" s="3653"/>
      <c r="Q98" s="3653"/>
      <c r="R98" s="3653"/>
      <c r="S98" s="3648"/>
      <c r="T98" s="3646"/>
      <c r="U98" s="3647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>
      <c r="A99" s="3997" t="s">
        <v>3220</v>
      </c>
      <c r="B99" s="4008">
        <f t="shared" si="58"/>
        <v>0</v>
      </c>
      <c r="C99" s="3646"/>
      <c r="D99" s="3653"/>
      <c r="E99" s="3653"/>
      <c r="F99" s="3653"/>
      <c r="G99" s="3653"/>
      <c r="H99" s="3653"/>
      <c r="I99" s="3653"/>
      <c r="J99" s="3653"/>
      <c r="K99" s="3653"/>
      <c r="L99" s="3653"/>
      <c r="M99" s="3653"/>
      <c r="N99" s="3653"/>
      <c r="O99" s="3653"/>
      <c r="P99" s="3653"/>
      <c r="Q99" s="3653"/>
      <c r="R99" s="3653"/>
      <c r="S99" s="3648"/>
      <c r="T99" s="3646"/>
      <c r="U99" s="3647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>
      <c r="A100" s="3997" t="s">
        <v>3221</v>
      </c>
      <c r="B100" s="4008">
        <f t="shared" si="58"/>
        <v>0</v>
      </c>
      <c r="C100" s="3646"/>
      <c r="D100" s="3653"/>
      <c r="E100" s="3653"/>
      <c r="F100" s="3653"/>
      <c r="G100" s="3653"/>
      <c r="H100" s="3653"/>
      <c r="I100" s="3653"/>
      <c r="J100" s="3653"/>
      <c r="K100" s="3653"/>
      <c r="L100" s="3653"/>
      <c r="M100" s="3653"/>
      <c r="N100" s="3653"/>
      <c r="O100" s="3653"/>
      <c r="P100" s="3653"/>
      <c r="Q100" s="3653"/>
      <c r="R100" s="3653"/>
      <c r="S100" s="3648"/>
      <c r="T100" s="3646"/>
      <c r="U100" s="3647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>
      <c r="A101" s="3997" t="s">
        <v>3222</v>
      </c>
      <c r="B101" s="4008">
        <f t="shared" si="58"/>
        <v>0</v>
      </c>
      <c r="C101" s="3646"/>
      <c r="D101" s="3653"/>
      <c r="E101" s="3653"/>
      <c r="F101" s="3653"/>
      <c r="G101" s="3653"/>
      <c r="H101" s="3653"/>
      <c r="I101" s="3653"/>
      <c r="J101" s="3653"/>
      <c r="K101" s="3653"/>
      <c r="L101" s="3653"/>
      <c r="M101" s="3653"/>
      <c r="N101" s="3653"/>
      <c r="O101" s="3653"/>
      <c r="P101" s="3653"/>
      <c r="Q101" s="3653"/>
      <c r="R101" s="3653"/>
      <c r="S101" s="3648"/>
      <c r="T101" s="3646"/>
      <c r="U101" s="3647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>
      <c r="A102" s="3997" t="s">
        <v>3223</v>
      </c>
      <c r="B102" s="4008">
        <f t="shared" si="58"/>
        <v>0</v>
      </c>
      <c r="C102" s="3646"/>
      <c r="D102" s="3653"/>
      <c r="E102" s="3653"/>
      <c r="F102" s="3653"/>
      <c r="G102" s="3653"/>
      <c r="H102" s="3653"/>
      <c r="I102" s="3653"/>
      <c r="J102" s="3653"/>
      <c r="K102" s="3653"/>
      <c r="L102" s="3653"/>
      <c r="M102" s="3653"/>
      <c r="N102" s="3653"/>
      <c r="O102" s="3653"/>
      <c r="P102" s="3653"/>
      <c r="Q102" s="3653"/>
      <c r="R102" s="3653"/>
      <c r="S102" s="3648"/>
      <c r="T102" s="3646"/>
      <c r="U102" s="3647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>
      <c r="A103" s="3997" t="s">
        <v>1274</v>
      </c>
      <c r="B103" s="4008">
        <f t="shared" si="58"/>
        <v>0</v>
      </c>
      <c r="C103" s="3646"/>
      <c r="D103" s="3653"/>
      <c r="E103" s="3653"/>
      <c r="F103" s="3653"/>
      <c r="G103" s="3653"/>
      <c r="H103" s="3653"/>
      <c r="I103" s="3653"/>
      <c r="J103" s="3653"/>
      <c r="K103" s="3653"/>
      <c r="L103" s="3653"/>
      <c r="M103" s="3653"/>
      <c r="N103" s="3653"/>
      <c r="O103" s="3653"/>
      <c r="P103" s="3653"/>
      <c r="Q103" s="3653"/>
      <c r="R103" s="3653"/>
      <c r="S103" s="3648"/>
      <c r="T103" s="3646"/>
      <c r="U103" s="3647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>
      <c r="A104" s="3997" t="s">
        <v>3224</v>
      </c>
      <c r="B104" s="4008">
        <f t="shared" si="58"/>
        <v>0</v>
      </c>
      <c r="C104" s="3646"/>
      <c r="D104" s="3653"/>
      <c r="E104" s="3653"/>
      <c r="F104" s="3653"/>
      <c r="G104" s="3653"/>
      <c r="H104" s="3653"/>
      <c r="I104" s="3653"/>
      <c r="J104" s="3653"/>
      <c r="K104" s="3653"/>
      <c r="L104" s="3653"/>
      <c r="M104" s="3653"/>
      <c r="N104" s="3653"/>
      <c r="O104" s="3653"/>
      <c r="P104" s="3653"/>
      <c r="Q104" s="3653"/>
      <c r="R104" s="3653"/>
      <c r="S104" s="3648"/>
      <c r="T104" s="3646"/>
      <c r="U104" s="3647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>
      <c r="A105" s="3997" t="s">
        <v>1269</v>
      </c>
      <c r="B105" s="4008">
        <f t="shared" si="58"/>
        <v>0</v>
      </c>
      <c r="C105" s="3646"/>
      <c r="D105" s="3653"/>
      <c r="E105" s="3653"/>
      <c r="F105" s="3653"/>
      <c r="G105" s="3653"/>
      <c r="H105" s="3653"/>
      <c r="I105" s="3653"/>
      <c r="J105" s="3653"/>
      <c r="K105" s="3653"/>
      <c r="L105" s="3653"/>
      <c r="M105" s="3653"/>
      <c r="N105" s="3653"/>
      <c r="O105" s="3653"/>
      <c r="P105" s="3653"/>
      <c r="Q105" s="3653"/>
      <c r="R105" s="3653"/>
      <c r="S105" s="3648"/>
      <c r="T105" s="3646"/>
      <c r="U105" s="3647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>
      <c r="A106" s="3997" t="s">
        <v>1270</v>
      </c>
      <c r="B106" s="4008">
        <f t="shared" si="58"/>
        <v>0</v>
      </c>
      <c r="C106" s="3646"/>
      <c r="D106" s="3653"/>
      <c r="E106" s="3653"/>
      <c r="F106" s="3653"/>
      <c r="G106" s="3653"/>
      <c r="H106" s="3653"/>
      <c r="I106" s="3653"/>
      <c r="J106" s="3653"/>
      <c r="K106" s="3653"/>
      <c r="L106" s="3653"/>
      <c r="M106" s="3653"/>
      <c r="N106" s="3653"/>
      <c r="O106" s="3653"/>
      <c r="P106" s="3653"/>
      <c r="Q106" s="3653"/>
      <c r="R106" s="3653"/>
      <c r="S106" s="3648"/>
      <c r="T106" s="3646"/>
      <c r="U106" s="3647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>
      <c r="A107" s="3997" t="s">
        <v>1266</v>
      </c>
      <c r="B107" s="4008">
        <f t="shared" si="58"/>
        <v>0</v>
      </c>
      <c r="C107" s="3646"/>
      <c r="D107" s="3653"/>
      <c r="E107" s="3653"/>
      <c r="F107" s="3653"/>
      <c r="G107" s="3653"/>
      <c r="H107" s="3653"/>
      <c r="I107" s="3653"/>
      <c r="J107" s="3653"/>
      <c r="K107" s="3653"/>
      <c r="L107" s="3653"/>
      <c r="M107" s="3653"/>
      <c r="N107" s="3653"/>
      <c r="O107" s="3653"/>
      <c r="P107" s="3653"/>
      <c r="Q107" s="3653"/>
      <c r="R107" s="3653"/>
      <c r="S107" s="3648"/>
      <c r="T107" s="3646"/>
      <c r="U107" s="3647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>
      <c r="A108" s="3997" t="s">
        <v>2468</v>
      </c>
      <c r="B108" s="4008">
        <f t="shared" si="58"/>
        <v>0</v>
      </c>
      <c r="C108" s="3646"/>
      <c r="D108" s="3653"/>
      <c r="E108" s="3653"/>
      <c r="F108" s="3653"/>
      <c r="G108" s="3653"/>
      <c r="H108" s="3653"/>
      <c r="I108" s="3653"/>
      <c r="J108" s="3653"/>
      <c r="K108" s="3653"/>
      <c r="L108" s="3653"/>
      <c r="M108" s="3653"/>
      <c r="N108" s="3653"/>
      <c r="O108" s="3653"/>
      <c r="P108" s="3653"/>
      <c r="Q108" s="3653"/>
      <c r="R108" s="3653"/>
      <c r="S108" s="3648"/>
      <c r="T108" s="3646"/>
      <c r="U108" s="3647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>
      <c r="A109" s="3997" t="s">
        <v>3225</v>
      </c>
      <c r="B109" s="4008">
        <f t="shared" si="58"/>
        <v>0</v>
      </c>
      <c r="C109" s="3669"/>
      <c r="D109" s="3703"/>
      <c r="E109" s="3703"/>
      <c r="F109" s="3703"/>
      <c r="G109" s="3703"/>
      <c r="H109" s="3703"/>
      <c r="I109" s="3703"/>
      <c r="J109" s="3703"/>
      <c r="K109" s="3703"/>
      <c r="L109" s="3703"/>
      <c r="M109" s="3703"/>
      <c r="N109" s="3703"/>
      <c r="O109" s="3703"/>
      <c r="P109" s="3703"/>
      <c r="Q109" s="3703"/>
      <c r="R109" s="3703"/>
      <c r="S109" s="3670"/>
      <c r="T109" s="3669"/>
      <c r="U109" s="1129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>
      <c r="A110" s="4004" t="s">
        <v>77</v>
      </c>
      <c r="B110" s="4009">
        <f>SUM(C110:S110)</f>
        <v>0</v>
      </c>
      <c r="C110" s="4010">
        <f>SUM(C95:C109)</f>
        <v>0</v>
      </c>
      <c r="D110" s="4011">
        <f t="shared" ref="D110:U110" si="61">SUM(D95:D109)</f>
        <v>0</v>
      </c>
      <c r="E110" s="4011">
        <f t="shared" si="61"/>
        <v>0</v>
      </c>
      <c r="F110" s="4011">
        <f t="shared" si="61"/>
        <v>0</v>
      </c>
      <c r="G110" s="4011">
        <f t="shared" si="61"/>
        <v>0</v>
      </c>
      <c r="H110" s="4012">
        <f t="shared" si="61"/>
        <v>0</v>
      </c>
      <c r="I110" s="4011">
        <f t="shared" si="61"/>
        <v>0</v>
      </c>
      <c r="J110" s="4011">
        <f t="shared" si="61"/>
        <v>0</v>
      </c>
      <c r="K110" s="4011">
        <f t="shared" si="61"/>
        <v>0</v>
      </c>
      <c r="L110" s="4011">
        <f t="shared" si="61"/>
        <v>0</v>
      </c>
      <c r="M110" s="4011">
        <f t="shared" si="61"/>
        <v>0</v>
      </c>
      <c r="N110" s="4011">
        <f t="shared" si="61"/>
        <v>0</v>
      </c>
      <c r="O110" s="4011">
        <f t="shared" si="61"/>
        <v>0</v>
      </c>
      <c r="P110" s="4011">
        <f t="shared" si="61"/>
        <v>0</v>
      </c>
      <c r="Q110" s="4011">
        <f t="shared" si="61"/>
        <v>0</v>
      </c>
      <c r="R110" s="4011">
        <f t="shared" si="61"/>
        <v>0</v>
      </c>
      <c r="S110" s="4013">
        <f t="shared" si="61"/>
        <v>0</v>
      </c>
      <c r="T110" s="4010">
        <f t="shared" si="61"/>
        <v>0</v>
      </c>
      <c r="U110" s="4013">
        <f t="shared" si="61"/>
        <v>0</v>
      </c>
    </row>
    <row r="111" spans="1:78" s="20" customFormat="1" ht="18" customHeight="1">
      <c r="A111" s="2497" t="s">
        <v>3226</v>
      </c>
    </row>
    <row r="112" spans="1:78" s="17" customFormat="1" ht="15" customHeight="1">
      <c r="A112" s="8515" t="s">
        <v>3227</v>
      </c>
      <c r="B112" s="8551" t="s">
        <v>3228</v>
      </c>
      <c r="C112" s="8324" t="s">
        <v>307</v>
      </c>
      <c r="D112" s="8535"/>
      <c r="E112" s="8520"/>
      <c r="F112" s="8697" t="s">
        <v>101</v>
      </c>
      <c r="G112" s="8704"/>
      <c r="H112" s="8704"/>
      <c r="I112" s="8704"/>
      <c r="J112" s="8704"/>
      <c r="K112" s="8704"/>
      <c r="L112" s="8704"/>
      <c r="M112" s="8704"/>
      <c r="N112" s="8704"/>
      <c r="O112" s="8704"/>
      <c r="P112" s="8704"/>
      <c r="Q112" s="8704"/>
      <c r="R112" s="8704"/>
      <c r="S112" s="8704"/>
      <c r="T112" s="667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>
      <c r="A113" s="8275"/>
      <c r="B113" s="8552"/>
      <c r="C113" s="8354"/>
      <c r="D113" s="7963"/>
      <c r="E113" s="7964"/>
      <c r="F113" s="8637" t="s">
        <v>3229</v>
      </c>
      <c r="G113" s="8637"/>
      <c r="H113" s="8658" t="s">
        <v>3230</v>
      </c>
      <c r="I113" s="8745"/>
      <c r="J113" s="8658" t="s">
        <v>445</v>
      </c>
      <c r="K113" s="8745"/>
      <c r="L113" s="8658" t="s">
        <v>3231</v>
      </c>
      <c r="M113" s="8745"/>
      <c r="N113" s="8658" t="s">
        <v>53</v>
      </c>
      <c r="O113" s="8745"/>
      <c r="P113" s="8658" t="s">
        <v>465</v>
      </c>
      <c r="Q113" s="8745"/>
      <c r="R113" s="8658" t="s">
        <v>57</v>
      </c>
      <c r="S113" s="8745"/>
    </row>
    <row r="114" spans="1:78" s="17" customFormat="1" ht="15" customHeight="1">
      <c r="A114" s="7983"/>
      <c r="B114" s="8553"/>
      <c r="C114" s="3580" t="s">
        <v>79</v>
      </c>
      <c r="D114" s="3794" t="s">
        <v>58</v>
      </c>
      <c r="E114" s="3761" t="s">
        <v>59</v>
      </c>
      <c r="F114" s="3580" t="s">
        <v>58</v>
      </c>
      <c r="G114" s="3761" t="s">
        <v>59</v>
      </c>
      <c r="H114" s="3580" t="s">
        <v>58</v>
      </c>
      <c r="I114" s="3761" t="s">
        <v>59</v>
      </c>
      <c r="J114" s="3580" t="s">
        <v>58</v>
      </c>
      <c r="K114" s="3761" t="s">
        <v>59</v>
      </c>
      <c r="L114" s="3580" t="s">
        <v>58</v>
      </c>
      <c r="M114" s="3761" t="s">
        <v>59</v>
      </c>
      <c r="N114" s="3580" t="s">
        <v>58</v>
      </c>
      <c r="O114" s="3761" t="s">
        <v>59</v>
      </c>
      <c r="P114" s="3580" t="s">
        <v>58</v>
      </c>
      <c r="Q114" s="3761" t="s">
        <v>59</v>
      </c>
      <c r="R114" s="3580" t="s">
        <v>58</v>
      </c>
      <c r="S114" s="3761" t="s">
        <v>59</v>
      </c>
    </row>
    <row r="115" spans="1:78" s="17" customFormat="1" ht="15" customHeight="1">
      <c r="A115" s="3823" t="s">
        <v>3232</v>
      </c>
      <c r="B115" s="3114"/>
      <c r="C115" s="3355">
        <f t="shared" ref="C115:C118" si="62">SUM(D115+E115)</f>
        <v>0</v>
      </c>
      <c r="D115" s="3326">
        <f>+F115+H115+J115+L115+N115+P115+R115</f>
        <v>0</v>
      </c>
      <c r="E115" s="2501">
        <f>+G115+I115+K115+M115+O115+Q115+S115</f>
        <v>0</v>
      </c>
      <c r="F115" s="3114"/>
      <c r="G115" s="3264"/>
      <c r="H115" s="3114"/>
      <c r="I115" s="3264"/>
      <c r="J115" s="3114"/>
      <c r="K115" s="3117"/>
      <c r="L115" s="3114"/>
      <c r="M115" s="3117"/>
      <c r="N115" s="3114"/>
      <c r="O115" s="3117"/>
      <c r="P115" s="3114"/>
      <c r="Q115" s="3117"/>
      <c r="R115" s="3114"/>
      <c r="S115" s="3117"/>
    </row>
    <row r="116" spans="1:78" s="17" customFormat="1" ht="15" customHeight="1">
      <c r="A116" s="3654" t="s">
        <v>3233</v>
      </c>
      <c r="B116" s="3646"/>
      <c r="C116" s="3753">
        <f t="shared" si="62"/>
        <v>0</v>
      </c>
      <c r="D116" s="400">
        <f>+F116+H116+J116+L116+N116+P116+R116</f>
        <v>0</v>
      </c>
      <c r="E116" s="4014">
        <f t="shared" ref="E116:E118" si="63">+G116+I116+K116+M116+O116+Q116+S116</f>
        <v>0</v>
      </c>
      <c r="F116" s="1292"/>
      <c r="G116" s="3782"/>
      <c r="H116" s="3646"/>
      <c r="I116" s="3647"/>
      <c r="J116" s="3646"/>
      <c r="K116" s="3648"/>
      <c r="L116" s="3646"/>
      <c r="M116" s="3648"/>
      <c r="N116" s="3646"/>
      <c r="O116" s="3648"/>
      <c r="P116" s="3646"/>
      <c r="Q116" s="3648"/>
      <c r="R116" s="3646"/>
      <c r="S116" s="3648"/>
    </row>
    <row r="117" spans="1:78" s="17" customFormat="1" ht="15" customHeight="1">
      <c r="A117" s="3688" t="s">
        <v>3234</v>
      </c>
      <c r="B117" s="3796"/>
      <c r="C117" s="633">
        <f t="shared" si="62"/>
        <v>0</v>
      </c>
      <c r="D117" s="400">
        <f t="shared" ref="D117" si="64">+F117+H117+J117+L117+N117+P117+R117</f>
        <v>0</v>
      </c>
      <c r="E117" s="1240">
        <f t="shared" si="63"/>
        <v>0</v>
      </c>
      <c r="F117" s="3778"/>
      <c r="G117" s="1174"/>
      <c r="H117" s="36"/>
      <c r="I117" s="3782"/>
      <c r="J117" s="3780"/>
      <c r="K117" s="3796"/>
      <c r="L117" s="36"/>
      <c r="M117" s="3782"/>
      <c r="N117" s="36"/>
      <c r="O117" s="3782"/>
      <c r="P117" s="36"/>
      <c r="Q117" s="3782"/>
      <c r="R117" s="3778"/>
      <c r="S117" s="3796"/>
    </row>
    <row r="118" spans="1:78" s="17" customFormat="1" ht="15" customHeight="1">
      <c r="A118" s="1136" t="s">
        <v>3235</v>
      </c>
      <c r="B118" s="2048"/>
      <c r="C118" s="1181">
        <f t="shared" si="62"/>
        <v>0</v>
      </c>
      <c r="D118" s="400">
        <f>+F118+H118+J118+L118+N118+P118+R118</f>
        <v>0</v>
      </c>
      <c r="E118" s="1240">
        <f t="shared" si="63"/>
        <v>0</v>
      </c>
      <c r="F118" s="3903"/>
      <c r="G118" s="1174"/>
      <c r="H118" s="35"/>
      <c r="I118" s="1174"/>
      <c r="J118" s="1172"/>
      <c r="K118" s="2048"/>
      <c r="L118" s="37"/>
      <c r="M118" s="1174"/>
      <c r="N118" s="1170"/>
      <c r="O118" s="2048"/>
      <c r="P118" s="1175"/>
      <c r="Q118" s="1174"/>
      <c r="R118" s="1175"/>
      <c r="S118" s="1174"/>
    </row>
    <row r="119" spans="1:78" s="17" customFormat="1" ht="15" customHeight="1">
      <c r="A119" s="772" t="s">
        <v>3236</v>
      </c>
      <c r="B119" s="773"/>
      <c r="C119" s="774"/>
      <c r="D119" s="777"/>
      <c r="E119" s="775"/>
      <c r="F119" s="776"/>
      <c r="G119" s="775"/>
      <c r="H119" s="777"/>
      <c r="I119" s="778"/>
      <c r="J119" s="779"/>
      <c r="K119" s="778"/>
      <c r="L119" s="779"/>
      <c r="M119" s="775"/>
      <c r="N119" s="780"/>
      <c r="O119" s="778"/>
      <c r="P119" s="779"/>
      <c r="Q119" s="778"/>
      <c r="R119" s="779"/>
      <c r="S119" s="775"/>
    </row>
    <row r="120" spans="1:78" s="17" customFormat="1" ht="15" customHeight="1">
      <c r="A120" s="3787" t="s">
        <v>77</v>
      </c>
      <c r="B120" s="3523">
        <f>SUM(B115:B119)</f>
        <v>0</v>
      </c>
      <c r="C120" s="3676">
        <f>SUM(C115:C119)</f>
        <v>0</v>
      </c>
      <c r="D120" s="3717">
        <f>SUM(D115:D119)</f>
        <v>0</v>
      </c>
      <c r="E120" s="3678">
        <f t="shared" ref="E120:S120" si="65">SUM(E115:E119)</f>
        <v>0</v>
      </c>
      <c r="F120" s="3716">
        <f t="shared" si="65"/>
        <v>0</v>
      </c>
      <c r="G120" s="3678">
        <f t="shared" si="65"/>
        <v>0</v>
      </c>
      <c r="H120" s="3716">
        <f t="shared" si="65"/>
        <v>0</v>
      </c>
      <c r="I120" s="3678">
        <f t="shared" si="65"/>
        <v>0</v>
      </c>
      <c r="J120" s="3676">
        <f t="shared" si="65"/>
        <v>0</v>
      </c>
      <c r="K120" s="3679">
        <f t="shared" si="65"/>
        <v>0</v>
      </c>
      <c r="L120" s="3716">
        <f t="shared" si="65"/>
        <v>0</v>
      </c>
      <c r="M120" s="3678">
        <f t="shared" si="65"/>
        <v>0</v>
      </c>
      <c r="N120" s="3716">
        <f t="shared" si="65"/>
        <v>0</v>
      </c>
      <c r="O120" s="3678">
        <f t="shared" si="65"/>
        <v>0</v>
      </c>
      <c r="P120" s="3716">
        <f t="shared" si="65"/>
        <v>0</v>
      </c>
      <c r="Q120" s="3678">
        <f t="shared" si="65"/>
        <v>0</v>
      </c>
      <c r="R120" s="3716">
        <f t="shared" si="65"/>
        <v>0</v>
      </c>
      <c r="S120" s="3680">
        <f t="shared" si="65"/>
        <v>0</v>
      </c>
      <c r="T120" s="668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451" t="e">
        <f>SUM(C10:C35,D38:J47,#REF!,C50:C59,D64:D69,C74:C81,B86:B87,B90:C90,B95:B110)</f>
        <v>#REF!</v>
      </c>
      <c r="B139" s="452">
        <f>SUM(BW10:CA109)</f>
        <v>17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68">
        <f>SUM(C10:C35,C38:J40,C42:J46,C50:C58,C64:D69,C74:C81,B86:B87,B95:B109,B90:C90,B115:C119)</f>
        <v>1766</v>
      </c>
      <c r="B150" s="68">
        <f>SUM(BZ10:CG109)</f>
        <v>37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>
      <formula1>0</formula1>
    </dataValidation>
    <dataValidation type="whole" allowBlank="1" showInputMessage="1" showErrorMessage="1" sqref="D50:M58">
      <formula1>0</formula1>
      <formula2>9.99999999999999E+36</formula2>
    </dataValidation>
    <dataValidation type="whole" allowBlank="1" showInputMessage="1" showErrorMessage="1" sqref="C42:N46">
      <formula1>0</formula1>
      <formula2>9.99999999999999E+30</formula2>
    </dataValidation>
    <dataValidation type="whole" allowBlank="1" showInputMessage="1" showErrorMessage="1" sqref="D10:S35">
      <formula1>0</formula1>
      <formula2>9.99999999999999E+34</formula2>
    </dataValidation>
    <dataValidation type="whole" operator="equal" allowBlank="1" showInputMessage="1" showErrorMessage="1" sqref="D119:S119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CT249"/>
  <sheetViews>
    <sheetView showGridLines="0" zoomScaleNormal="100" workbookViewId="0"/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>
      <c r="A1" s="25" t="s">
        <v>23</v>
      </c>
    </row>
    <row r="2" spans="1:96">
      <c r="A2" s="25" t="str">
        <f>CONCATENATE("COMUNA: ",NOMBRE!B2, " (",NOMBRE!C2,NOMBRE!D2,NOMBRE!E2,NOMBRE!F2,NOMBRE!G2,")")</f>
        <v>COMUNA: MAIPU ()</v>
      </c>
    </row>
    <row r="3" spans="1:96">
      <c r="A3" s="25" t="str">
        <f>CONCATENATE("ESTABLECIMIENTO/ESTRATEGIA: ", NOMBRE!B3, " (",NOMBRE!C3,NOMBRE!D3,NOMBRE!E3,NOMBRE!F3,NOMBRE!G3,NOMBRE!H3,")")</f>
        <v>ESTABLECIMIENTO/ESTRATEGIA: PADDS ()</v>
      </c>
    </row>
    <row r="4" spans="1:96">
      <c r="A4" s="25" t="str">
        <f>CONCATENATE("MES: ",NOMBRE!B6, " (",NOMBRE!C6,NOMBRE!D6,")")</f>
        <v>MES: MARZO (03)</v>
      </c>
    </row>
    <row r="5" spans="1:96">
      <c r="A5" s="25" t="str">
        <f>CONCATENATE("AÑO: ",NOMBRE!B7)</f>
        <v>AÑO: 2026</v>
      </c>
    </row>
    <row r="6" spans="1:96" ht="18" customHeight="1">
      <c r="A6" s="7768" t="s">
        <v>3237</v>
      </c>
      <c r="B6" s="7768"/>
      <c r="C6" s="7768"/>
      <c r="D6" s="7768"/>
      <c r="E6" s="7768"/>
      <c r="F6" s="7768"/>
      <c r="G6" s="7768"/>
      <c r="H6" s="7768"/>
      <c r="I6" s="7768"/>
      <c r="J6" s="7768"/>
      <c r="K6" s="7768"/>
      <c r="L6" s="7768"/>
      <c r="M6" s="7768"/>
      <c r="N6" s="7768"/>
      <c r="O6" s="7768"/>
      <c r="P6" s="7768"/>
      <c r="Q6" s="7768"/>
      <c r="R6" s="7768"/>
      <c r="S6" s="7768"/>
      <c r="T6" s="7768"/>
      <c r="U6" s="7768"/>
      <c r="V6" s="7768"/>
      <c r="W6" s="7768"/>
      <c r="X6" s="7768"/>
    </row>
    <row r="8" spans="1:96" s="5" customFormat="1" ht="18" customHeight="1">
      <c r="A8" s="2493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>
      <c r="A9" s="8300" t="s">
        <v>3239</v>
      </c>
      <c r="B9" s="8515"/>
      <c r="C9" s="8502"/>
      <c r="D9" s="8391" t="s">
        <v>77</v>
      </c>
      <c r="E9" s="8658" t="s">
        <v>3240</v>
      </c>
      <c r="F9" s="8659"/>
      <c r="G9" s="8659"/>
      <c r="H9" s="8659"/>
      <c r="I9" s="8745"/>
      <c r="J9" s="8697" t="s">
        <v>29</v>
      </c>
      <c r="K9" s="8704"/>
      <c r="L9" s="8704"/>
      <c r="M9" s="8704"/>
      <c r="N9" s="8704"/>
      <c r="O9" s="8704"/>
      <c r="P9" s="8704"/>
      <c r="Q9" s="8704"/>
      <c r="R9" s="8704"/>
      <c r="S9" s="8704"/>
      <c r="T9" s="8704"/>
      <c r="U9" s="8704"/>
      <c r="V9" s="8704"/>
      <c r="W9" s="8704"/>
      <c r="X9" s="8738"/>
      <c r="Y9" s="8704" t="s">
        <v>460</v>
      </c>
      <c r="Z9" s="8704"/>
      <c r="AA9" s="8738"/>
      <c r="AB9" s="8709" t="s">
        <v>3241</v>
      </c>
      <c r="AC9" s="8514" t="s">
        <v>36</v>
      </c>
      <c r="AD9" s="8514" t="s">
        <v>37</v>
      </c>
      <c r="AE9" s="7783" t="s">
        <v>33</v>
      </c>
      <c r="AF9" s="8659" t="s">
        <v>462</v>
      </c>
      <c r="AG9" s="8745"/>
      <c r="AH9" s="9137" t="s">
        <v>3242</v>
      </c>
      <c r="AI9" s="9140" t="s">
        <v>35</v>
      </c>
    </row>
    <row r="10" spans="1:96" s="17" customFormat="1" ht="33" customHeight="1">
      <c r="A10" s="8301"/>
      <c r="B10" s="7983"/>
      <c r="C10" s="8076"/>
      <c r="D10" s="7241"/>
      <c r="E10" s="2695" t="s">
        <v>479</v>
      </c>
      <c r="F10" s="2684" t="s">
        <v>3243</v>
      </c>
      <c r="G10" s="2684" t="s">
        <v>3244</v>
      </c>
      <c r="H10" s="3900" t="s">
        <v>3245</v>
      </c>
      <c r="I10" s="3880" t="s">
        <v>3246</v>
      </c>
      <c r="J10" s="3580" t="s">
        <v>94</v>
      </c>
      <c r="K10" s="3900" t="s">
        <v>44</v>
      </c>
      <c r="L10" s="3900" t="s">
        <v>45</v>
      </c>
      <c r="M10" s="3900" t="s">
        <v>46</v>
      </c>
      <c r="N10" s="3900" t="s">
        <v>47</v>
      </c>
      <c r="O10" s="3900" t="s">
        <v>48</v>
      </c>
      <c r="P10" s="3900" t="s">
        <v>49</v>
      </c>
      <c r="Q10" s="3900" t="s">
        <v>50</v>
      </c>
      <c r="R10" s="3900" t="s">
        <v>51</v>
      </c>
      <c r="S10" s="3900" t="s">
        <v>52</v>
      </c>
      <c r="T10" s="3900" t="s">
        <v>53</v>
      </c>
      <c r="U10" s="3900" t="s">
        <v>54</v>
      </c>
      <c r="V10" s="3900" t="s">
        <v>55</v>
      </c>
      <c r="W10" s="3900" t="s">
        <v>56</v>
      </c>
      <c r="X10" s="3906" t="s">
        <v>57</v>
      </c>
      <c r="Y10" s="3794" t="s">
        <v>1020</v>
      </c>
      <c r="Z10" s="3577" t="s">
        <v>3247</v>
      </c>
      <c r="AA10" s="3906" t="s">
        <v>3248</v>
      </c>
      <c r="AB10" s="7705"/>
      <c r="AC10" s="7664"/>
      <c r="AD10" s="7664"/>
      <c r="AE10" s="7649"/>
      <c r="AF10" s="3580" t="s">
        <v>467</v>
      </c>
      <c r="AG10" s="2445" t="s">
        <v>468</v>
      </c>
      <c r="AH10" s="8590"/>
      <c r="AI10" s="9141"/>
    </row>
    <row r="11" spans="1:96" s="17" customFormat="1" ht="15" customHeight="1">
      <c r="A11" s="8757" t="s">
        <v>3249</v>
      </c>
      <c r="B11" s="9070" t="s">
        <v>3250</v>
      </c>
      <c r="C11" s="9071"/>
      <c r="D11" s="3770">
        <f>SUM(E11:G11)</f>
        <v>0</v>
      </c>
      <c r="E11" s="5182"/>
      <c r="F11" s="4643"/>
      <c r="G11" s="4643"/>
      <c r="H11" s="4015"/>
      <c r="I11" s="4016"/>
      <c r="J11" s="4015"/>
      <c r="K11" s="4017"/>
      <c r="L11" s="4017"/>
      <c r="M11" s="4018"/>
      <c r="N11" s="4018"/>
      <c r="O11" s="4018"/>
      <c r="P11" s="4018"/>
      <c r="Q11" s="4018"/>
      <c r="R11" s="4018"/>
      <c r="S11" s="4018"/>
      <c r="T11" s="4018"/>
      <c r="U11" s="4018"/>
      <c r="V11" s="4018"/>
      <c r="W11" s="4018"/>
      <c r="X11" s="4018"/>
      <c r="Y11" s="4019"/>
      <c r="Z11" s="4017"/>
      <c r="AA11" s="4020"/>
      <c r="AB11" s="5457"/>
      <c r="AC11" s="5177"/>
      <c r="AD11" s="5177"/>
      <c r="AE11" s="4300"/>
      <c r="AF11" s="3493"/>
      <c r="AG11" s="3511"/>
      <c r="AH11" s="5177"/>
      <c r="AI11" s="5173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81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899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>
      <c r="A12" s="8758"/>
      <c r="B12" s="8757" t="s">
        <v>3251</v>
      </c>
      <c r="C12" s="3925" t="s">
        <v>3252</v>
      </c>
      <c r="D12" s="3586">
        <f>SUM(E12:X12)</f>
        <v>0</v>
      </c>
      <c r="E12" s="3493"/>
      <c r="F12" s="827"/>
      <c r="G12" s="827"/>
      <c r="H12" s="827"/>
      <c r="I12" s="2328"/>
      <c r="J12" s="827"/>
      <c r="K12" s="827"/>
      <c r="L12" s="827"/>
      <c r="M12" s="827"/>
      <c r="N12" s="827"/>
      <c r="O12" s="827"/>
      <c r="P12" s="827"/>
      <c r="Q12" s="827"/>
      <c r="R12" s="827"/>
      <c r="S12" s="827"/>
      <c r="T12" s="827"/>
      <c r="U12" s="827"/>
      <c r="V12" s="827"/>
      <c r="W12" s="827"/>
      <c r="X12" s="1931"/>
      <c r="Y12" s="4021"/>
      <c r="Z12" s="839"/>
      <c r="AA12" s="2040"/>
      <c r="AB12" s="5201"/>
      <c r="AC12" s="5177"/>
      <c r="AD12" s="5177"/>
      <c r="AE12" s="5173"/>
      <c r="AF12" s="3493"/>
      <c r="AG12" s="3511"/>
      <c r="AH12" s="5177"/>
      <c r="AI12" s="5173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>
      <c r="A13" s="8758"/>
      <c r="B13" s="8758"/>
      <c r="C13" s="3709" t="s">
        <v>3253</v>
      </c>
      <c r="D13" s="3623">
        <f t="shared" ref="D13:D21" si="15">SUM(E13:X13)</f>
        <v>0</v>
      </c>
      <c r="E13" s="1926"/>
      <c r="F13" s="786"/>
      <c r="G13" s="786"/>
      <c r="H13" s="786"/>
      <c r="I13" s="748"/>
      <c r="J13" s="786"/>
      <c r="K13" s="786"/>
      <c r="L13" s="786"/>
      <c r="M13" s="786"/>
      <c r="N13" s="786"/>
      <c r="O13" s="786"/>
      <c r="P13" s="786"/>
      <c r="Q13" s="786"/>
      <c r="R13" s="786"/>
      <c r="S13" s="786"/>
      <c r="T13" s="786"/>
      <c r="U13" s="786"/>
      <c r="V13" s="786"/>
      <c r="W13" s="786"/>
      <c r="X13" s="3784"/>
      <c r="Y13" s="4022"/>
      <c r="Z13" s="3905"/>
      <c r="AA13" s="4023"/>
      <c r="AB13" s="5202"/>
      <c r="AC13" s="1955"/>
      <c r="AD13" s="1955"/>
      <c r="AE13" s="1177"/>
      <c r="AF13" s="1926"/>
      <c r="AG13" s="3796"/>
      <c r="AH13" s="1955"/>
      <c r="AI13" s="1177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>
      <c r="A14" s="8758"/>
      <c r="B14" s="8758"/>
      <c r="C14" s="3902" t="s">
        <v>3254</v>
      </c>
      <c r="D14" s="3623">
        <f t="shared" si="15"/>
        <v>0</v>
      </c>
      <c r="E14" s="3778"/>
      <c r="F14" s="3882"/>
      <c r="G14" s="3882"/>
      <c r="H14" s="3882"/>
      <c r="I14" s="3782"/>
      <c r="J14" s="3882"/>
      <c r="K14" s="3882"/>
      <c r="L14" s="3882"/>
      <c r="M14" s="3882"/>
      <c r="N14" s="3882"/>
      <c r="O14" s="3882"/>
      <c r="P14" s="3882"/>
      <c r="Q14" s="3882"/>
      <c r="R14" s="3882"/>
      <c r="S14" s="3882"/>
      <c r="T14" s="3882"/>
      <c r="U14" s="3882"/>
      <c r="V14" s="3882"/>
      <c r="W14" s="3882"/>
      <c r="X14" s="3784"/>
      <c r="Y14" s="4024"/>
      <c r="Z14" s="3905"/>
      <c r="AA14" s="4023"/>
      <c r="AB14" s="5203"/>
      <c r="AC14" s="3883"/>
      <c r="AD14" s="3883"/>
      <c r="AE14" s="3779"/>
      <c r="AF14" s="3778"/>
      <c r="AG14" s="3779"/>
      <c r="AH14" s="3883"/>
      <c r="AI14" s="3779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>
      <c r="A15" s="8758"/>
      <c r="B15" s="8759"/>
      <c r="C15" s="3112" t="s">
        <v>3255</v>
      </c>
      <c r="D15" s="2660">
        <f t="shared" si="15"/>
        <v>0</v>
      </c>
      <c r="E15" s="2635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25"/>
      <c r="Z15" s="174"/>
      <c r="AA15" s="175"/>
      <c r="AB15" s="5348"/>
      <c r="AC15" s="5350"/>
      <c r="AD15" s="5350"/>
      <c r="AE15" s="5408"/>
      <c r="AF15" s="2635"/>
      <c r="AG15" s="2636"/>
      <c r="AH15" s="2661"/>
      <c r="AI15" s="5174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>
      <c r="A16" s="8758"/>
      <c r="B16" s="9072" t="s">
        <v>3256</v>
      </c>
      <c r="C16" s="9073"/>
      <c r="D16" s="1937">
        <f t="shared" si="15"/>
        <v>0</v>
      </c>
      <c r="E16" s="1926"/>
      <c r="F16" s="786"/>
      <c r="G16" s="786"/>
      <c r="H16" s="786"/>
      <c r="I16" s="3796"/>
      <c r="J16" s="1423"/>
      <c r="K16" s="786"/>
      <c r="L16" s="786"/>
      <c r="M16" s="2252"/>
      <c r="N16" s="2252"/>
      <c r="O16" s="2252"/>
      <c r="P16" s="2252"/>
      <c r="Q16" s="2252"/>
      <c r="R16" s="2252"/>
      <c r="S16" s="2252"/>
      <c r="T16" s="2252"/>
      <c r="U16" s="2252"/>
      <c r="V16" s="2252"/>
      <c r="W16" s="2252"/>
      <c r="X16" s="2252"/>
      <c r="Y16" s="3909"/>
      <c r="Z16" s="787"/>
      <c r="AA16" s="788"/>
      <c r="AB16" s="5202"/>
      <c r="AC16" s="1955"/>
      <c r="AD16" s="1955"/>
      <c r="AE16" s="1177"/>
      <c r="AF16" s="1926"/>
      <c r="AG16" s="3796"/>
      <c r="AH16" s="1955"/>
      <c r="AI16" s="1177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>
      <c r="A17" s="8758"/>
      <c r="B17" s="8762" t="s">
        <v>3257</v>
      </c>
      <c r="C17" s="8763"/>
      <c r="D17" s="3623">
        <f t="shared" si="15"/>
        <v>0</v>
      </c>
      <c r="E17" s="3778"/>
      <c r="F17" s="3882"/>
      <c r="G17" s="3882"/>
      <c r="H17" s="3882"/>
      <c r="I17" s="3779"/>
      <c r="J17" s="3780"/>
      <c r="K17" s="3882"/>
      <c r="L17" s="3882"/>
      <c r="M17" s="3781"/>
      <c r="N17" s="3781"/>
      <c r="O17" s="3781"/>
      <c r="P17" s="3781"/>
      <c r="Q17" s="3781"/>
      <c r="R17" s="3781"/>
      <c r="S17" s="3781"/>
      <c r="T17" s="3781"/>
      <c r="U17" s="3781"/>
      <c r="V17" s="3781"/>
      <c r="W17" s="3781"/>
      <c r="X17" s="3781"/>
      <c r="Y17" s="3910"/>
      <c r="Z17" s="3905"/>
      <c r="AA17" s="4023"/>
      <c r="AB17" s="5203"/>
      <c r="AC17" s="3883"/>
      <c r="AD17" s="3883"/>
      <c r="AE17" s="3779"/>
      <c r="AF17" s="3778"/>
      <c r="AG17" s="3779"/>
      <c r="AH17" s="3883"/>
      <c r="AI17" s="3779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>
      <c r="A18" s="8758"/>
      <c r="B18" s="8762" t="s">
        <v>3258</v>
      </c>
      <c r="C18" s="8763"/>
      <c r="D18" s="3623">
        <f t="shared" si="15"/>
        <v>0</v>
      </c>
      <c r="E18" s="3778"/>
      <c r="F18" s="3882"/>
      <c r="G18" s="3882"/>
      <c r="H18" s="3882"/>
      <c r="I18" s="3779"/>
      <c r="J18" s="3780"/>
      <c r="K18" s="3882"/>
      <c r="L18" s="3882"/>
      <c r="M18" s="3781"/>
      <c r="N18" s="3781"/>
      <c r="O18" s="3781"/>
      <c r="P18" s="3781"/>
      <c r="Q18" s="3781"/>
      <c r="R18" s="3781"/>
      <c r="S18" s="3781"/>
      <c r="T18" s="3781"/>
      <c r="U18" s="3781"/>
      <c r="V18" s="3781"/>
      <c r="W18" s="3781"/>
      <c r="X18" s="3781"/>
      <c r="Y18" s="3910"/>
      <c r="Z18" s="3905"/>
      <c r="AA18" s="4023"/>
      <c r="AB18" s="5203"/>
      <c r="AC18" s="3883"/>
      <c r="AD18" s="3883"/>
      <c r="AE18" s="3779"/>
      <c r="AF18" s="3778"/>
      <c r="AG18" s="3779"/>
      <c r="AH18" s="3883"/>
      <c r="AI18" s="3779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>
      <c r="A19" s="8758"/>
      <c r="B19" s="9074" t="s">
        <v>3259</v>
      </c>
      <c r="C19" s="9075"/>
      <c r="D19" s="3589">
        <f t="shared" si="15"/>
        <v>0</v>
      </c>
      <c r="E19" s="3799"/>
      <c r="F19" s="3590"/>
      <c r="G19" s="3590"/>
      <c r="H19" s="3590"/>
      <c r="I19" s="1183"/>
      <c r="J19" s="3809"/>
      <c r="K19" s="3590"/>
      <c r="L19" s="3590"/>
      <c r="M19" s="3810"/>
      <c r="N19" s="3810"/>
      <c r="O19" s="3810"/>
      <c r="P19" s="3810"/>
      <c r="Q19" s="3810"/>
      <c r="R19" s="3810"/>
      <c r="S19" s="3810"/>
      <c r="T19" s="3810"/>
      <c r="U19" s="3810"/>
      <c r="V19" s="3810"/>
      <c r="W19" s="3810"/>
      <c r="X19" s="3810"/>
      <c r="Y19" s="3889"/>
      <c r="Z19" s="3590"/>
      <c r="AA19" s="3888"/>
      <c r="AB19" s="5237"/>
      <c r="AC19" s="1214"/>
      <c r="AD19" s="1214"/>
      <c r="AE19" s="1183"/>
      <c r="AF19" s="3799"/>
      <c r="AG19" s="1183"/>
      <c r="AH19" s="1214"/>
      <c r="AI19" s="1183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>
      <c r="A20" s="8758"/>
      <c r="B20" s="8356" t="s">
        <v>3260</v>
      </c>
      <c r="C20" s="3897" t="s">
        <v>59</v>
      </c>
      <c r="D20" s="3586">
        <f t="shared" si="15"/>
        <v>0</v>
      </c>
      <c r="E20" s="1295"/>
      <c r="F20" s="1296"/>
      <c r="G20" s="1296"/>
      <c r="H20" s="1296"/>
      <c r="I20" s="1297"/>
      <c r="J20" s="3494"/>
      <c r="K20" s="827"/>
      <c r="L20" s="827"/>
      <c r="M20" s="2572"/>
      <c r="N20" s="2572"/>
      <c r="O20" s="2572"/>
      <c r="P20" s="2572"/>
      <c r="Q20" s="2572"/>
      <c r="R20" s="2572"/>
      <c r="S20" s="2572"/>
      <c r="T20" s="2572"/>
      <c r="U20" s="2572"/>
      <c r="V20" s="2572"/>
      <c r="W20" s="2572"/>
      <c r="X20" s="2572"/>
      <c r="Y20" s="3254"/>
      <c r="Z20" s="827"/>
      <c r="AA20" s="1931"/>
      <c r="AB20" s="5201"/>
      <c r="AC20" s="5177"/>
      <c r="AD20" s="5177"/>
      <c r="AE20" s="5173"/>
      <c r="AF20" s="3493"/>
      <c r="AG20" s="3511"/>
      <c r="AH20" s="5177"/>
      <c r="AI20" s="5173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>
      <c r="A21" s="8758"/>
      <c r="B21" s="8357"/>
      <c r="C21" s="4026" t="s">
        <v>58</v>
      </c>
      <c r="D21" s="3589">
        <f t="shared" si="15"/>
        <v>0</v>
      </c>
      <c r="E21" s="1295"/>
      <c r="F21" s="1296"/>
      <c r="G21" s="1296"/>
      <c r="H21" s="1296"/>
      <c r="I21" s="1297"/>
      <c r="J21" s="3809"/>
      <c r="K21" s="3590"/>
      <c r="L21" s="3590"/>
      <c r="M21" s="3810"/>
      <c r="N21" s="3810"/>
      <c r="O21" s="3810"/>
      <c r="P21" s="3810"/>
      <c r="Q21" s="3810"/>
      <c r="R21" s="3810"/>
      <c r="S21" s="3810"/>
      <c r="T21" s="3810"/>
      <c r="U21" s="3810"/>
      <c r="V21" s="3810"/>
      <c r="W21" s="3810"/>
      <c r="X21" s="3810"/>
      <c r="Y21" s="3889"/>
      <c r="Z21" s="3590"/>
      <c r="AA21" s="3888"/>
      <c r="AB21" s="5237"/>
      <c r="AC21" s="1214"/>
      <c r="AD21" s="1214"/>
      <c r="AE21" s="1183"/>
      <c r="AF21" s="3799"/>
      <c r="AG21" s="1183"/>
      <c r="AH21" s="1214"/>
      <c r="AI21" s="1183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>
      <c r="A22" s="8758"/>
      <c r="B22" s="9072" t="s">
        <v>3261</v>
      </c>
      <c r="C22" s="9073"/>
      <c r="D22" s="1937">
        <f>P22+Q22+R22+S22+T22</f>
        <v>0</v>
      </c>
      <c r="E22" s="1295"/>
      <c r="F22" s="1296"/>
      <c r="G22" s="1296"/>
      <c r="H22" s="1296"/>
      <c r="I22" s="1297"/>
      <c r="J22" s="2889"/>
      <c r="K22" s="795"/>
      <c r="L22" s="795"/>
      <c r="M22" s="795"/>
      <c r="N22" s="795"/>
      <c r="O22" s="795"/>
      <c r="P22" s="2572"/>
      <c r="Q22" s="2252"/>
      <c r="R22" s="2252"/>
      <c r="S22" s="2252"/>
      <c r="T22" s="2252"/>
      <c r="U22" s="795"/>
      <c r="V22" s="795"/>
      <c r="W22" s="795"/>
      <c r="X22" s="4027"/>
      <c r="Y22" s="3909"/>
      <c r="Z22" s="787"/>
      <c r="AA22" s="788"/>
      <c r="AB22" s="5202"/>
      <c r="AC22" s="1955"/>
      <c r="AD22" s="1955"/>
      <c r="AE22" s="1177"/>
      <c r="AF22" s="1926"/>
      <c r="AG22" s="3796"/>
      <c r="AH22" s="1955"/>
      <c r="AI22" s="1177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>
      <c r="A23" s="8758"/>
      <c r="B23" s="9067" t="s">
        <v>3262</v>
      </c>
      <c r="C23" s="7848"/>
      <c r="D23" s="1299">
        <f>SUM(J23:S23)</f>
        <v>0</v>
      </c>
      <c r="E23" s="1295"/>
      <c r="F23" s="1296"/>
      <c r="G23" s="1296"/>
      <c r="H23" s="1296"/>
      <c r="I23" s="1297"/>
      <c r="J23" s="1172"/>
      <c r="K23" s="1219"/>
      <c r="L23" s="1219"/>
      <c r="M23" s="1219"/>
      <c r="N23" s="1219"/>
      <c r="O23" s="1219"/>
      <c r="P23" s="1219"/>
      <c r="Q23" s="1219"/>
      <c r="R23" s="1219"/>
      <c r="S23" s="1219"/>
      <c r="T23" s="1300"/>
      <c r="U23" s="1300"/>
      <c r="V23" s="1300"/>
      <c r="W23" s="1300"/>
      <c r="X23" s="1300"/>
      <c r="Y23" s="1221"/>
      <c r="Z23" s="1219"/>
      <c r="AA23" s="1176"/>
      <c r="AB23" s="5236"/>
      <c r="AC23" s="1220"/>
      <c r="AD23" s="1220"/>
      <c r="AE23" s="1362"/>
      <c r="AF23" s="1170"/>
      <c r="AG23" s="1171"/>
      <c r="AH23" s="1220"/>
      <c r="AI23" s="1171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>
      <c r="A24" s="8758"/>
      <c r="B24" s="8391" t="s">
        <v>3263</v>
      </c>
      <c r="C24" s="3873" t="s">
        <v>3264</v>
      </c>
      <c r="D24" s="3770">
        <f>SUM(J24:S24)</f>
        <v>0</v>
      </c>
      <c r="E24" s="4028"/>
      <c r="F24" s="834"/>
      <c r="G24" s="834"/>
      <c r="H24" s="834"/>
      <c r="I24" s="3921"/>
      <c r="J24" s="3494"/>
      <c r="K24" s="2812"/>
      <c r="L24" s="2812"/>
      <c r="M24" s="2812"/>
      <c r="N24" s="2812"/>
      <c r="O24" s="2812"/>
      <c r="P24" s="2812"/>
      <c r="Q24" s="2812"/>
      <c r="R24" s="2812"/>
      <c r="S24" s="2812"/>
      <c r="T24" s="4029"/>
      <c r="U24" s="4029"/>
      <c r="V24" s="4029"/>
      <c r="W24" s="4029"/>
      <c r="X24" s="4029"/>
      <c r="Y24" s="3254"/>
      <c r="Z24" s="827"/>
      <c r="AA24" s="2814"/>
      <c r="AB24" s="5201"/>
      <c r="AC24" s="5177"/>
      <c r="AD24" s="5177"/>
      <c r="AE24" s="5401"/>
      <c r="AF24" s="3493"/>
      <c r="AG24" s="3511"/>
      <c r="AH24" s="5177"/>
      <c r="AI24" s="5173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>
      <c r="A25" s="8758"/>
      <c r="B25" s="7241"/>
      <c r="C25" s="3700" t="s">
        <v>2715</v>
      </c>
      <c r="D25" s="3589">
        <f>SUM(J25:S25)</f>
        <v>0</v>
      </c>
      <c r="E25" s="4030"/>
      <c r="F25" s="4031"/>
      <c r="G25" s="4031"/>
      <c r="H25" s="4031"/>
      <c r="I25" s="1305"/>
      <c r="J25" s="3809"/>
      <c r="K25" s="3590"/>
      <c r="L25" s="3590"/>
      <c r="M25" s="3590"/>
      <c r="N25" s="3590"/>
      <c r="O25" s="3590"/>
      <c r="P25" s="3590"/>
      <c r="Q25" s="3590"/>
      <c r="R25" s="3590"/>
      <c r="S25" s="3590"/>
      <c r="T25" s="4032"/>
      <c r="U25" s="4032"/>
      <c r="V25" s="4032"/>
      <c r="W25" s="4032"/>
      <c r="X25" s="4032"/>
      <c r="Y25" s="4033"/>
      <c r="Z25" s="3904"/>
      <c r="AA25" s="3888"/>
      <c r="AB25" s="5237"/>
      <c r="AC25" s="1214"/>
      <c r="AD25" s="1214"/>
      <c r="AE25" s="1224"/>
      <c r="AF25" s="3799"/>
      <c r="AG25" s="1183"/>
      <c r="AH25" s="1214"/>
      <c r="AI25" s="1183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>
      <c r="A26" s="8758"/>
      <c r="B26" s="9092" t="s">
        <v>3265</v>
      </c>
      <c r="C26" s="7835"/>
      <c r="D26" s="630">
        <f>SUM(H26:X26)</f>
        <v>0</v>
      </c>
      <c r="E26" s="4035"/>
      <c r="F26" s="333"/>
      <c r="G26" s="333"/>
      <c r="H26" s="155"/>
      <c r="I26" s="2636"/>
      <c r="J26" s="2643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48"/>
      <c r="AC26" s="5350"/>
      <c r="AD26" s="5350"/>
      <c r="AE26" s="5408"/>
      <c r="AF26" s="2635"/>
      <c r="AG26" s="2636"/>
      <c r="AH26" s="2661"/>
      <c r="AI26" s="5174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>
      <c r="A27" s="8758"/>
      <c r="B27" s="8356" t="s">
        <v>3266</v>
      </c>
      <c r="C27" s="4036" t="s">
        <v>3267</v>
      </c>
      <c r="D27" s="3770">
        <f>SUM(E27:F27)</f>
        <v>0</v>
      </c>
      <c r="E27" s="1926"/>
      <c r="F27" s="795"/>
      <c r="G27" s="795"/>
      <c r="H27" s="173"/>
      <c r="I27" s="4037"/>
      <c r="J27" s="2889"/>
      <c r="K27" s="795"/>
      <c r="L27" s="795"/>
      <c r="M27" s="795"/>
      <c r="N27" s="795"/>
      <c r="O27" s="795"/>
      <c r="P27" s="795"/>
      <c r="Q27" s="795"/>
      <c r="R27" s="795"/>
      <c r="S27" s="795"/>
      <c r="T27" s="795"/>
      <c r="U27" s="795"/>
      <c r="V27" s="795"/>
      <c r="W27" s="795"/>
      <c r="X27" s="4027"/>
      <c r="Y27" s="454"/>
      <c r="Z27" s="173"/>
      <c r="AA27" s="4038"/>
      <c r="AB27" s="5201"/>
      <c r="AC27" s="5177"/>
      <c r="AD27" s="5177"/>
      <c r="AE27" s="4300"/>
      <c r="AF27" s="3493"/>
      <c r="AG27" s="3511"/>
      <c r="AH27" s="5177"/>
      <c r="AI27" s="5173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>
      <c r="A28" s="8758"/>
      <c r="B28" s="7758"/>
      <c r="C28" s="1294" t="s">
        <v>3268</v>
      </c>
      <c r="D28" s="1299">
        <f>SUM(E28:G28)</f>
        <v>0</v>
      </c>
      <c r="E28" s="3778"/>
      <c r="F28" s="795"/>
      <c r="G28" s="795"/>
      <c r="H28" s="1296"/>
      <c r="I28" s="1309"/>
      <c r="J28" s="4039"/>
      <c r="K28" s="4040"/>
      <c r="L28" s="4040"/>
      <c r="M28" s="4040"/>
      <c r="N28" s="4040"/>
      <c r="O28" s="4040"/>
      <c r="P28" s="4040"/>
      <c r="Q28" s="4040"/>
      <c r="R28" s="4040"/>
      <c r="S28" s="4040"/>
      <c r="T28" s="4040"/>
      <c r="U28" s="4040"/>
      <c r="V28" s="4040"/>
      <c r="W28" s="4040"/>
      <c r="X28" s="1300"/>
      <c r="Y28" s="1311"/>
      <c r="Z28" s="1296"/>
      <c r="AA28" s="1312"/>
      <c r="AB28" s="5203"/>
      <c r="AC28" s="3883"/>
      <c r="AD28" s="3883"/>
      <c r="AE28" s="3779"/>
      <c r="AF28" s="3778"/>
      <c r="AG28" s="3779"/>
      <c r="AH28" s="3883"/>
      <c r="AI28" s="3779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>
      <c r="A29" s="8758"/>
      <c r="B29" s="8357"/>
      <c r="C29" s="1223" t="s">
        <v>603</v>
      </c>
      <c r="D29" s="3589">
        <f>SUM(E29:G29)</f>
        <v>0</v>
      </c>
      <c r="E29" s="3799"/>
      <c r="F29" s="2643"/>
      <c r="G29" s="2643"/>
      <c r="H29" s="4041"/>
      <c r="I29" s="4042"/>
      <c r="J29" s="4041"/>
      <c r="K29" s="4031"/>
      <c r="L29" s="4031"/>
      <c r="M29" s="4031"/>
      <c r="N29" s="4031"/>
      <c r="O29" s="4031"/>
      <c r="P29" s="4031"/>
      <c r="Q29" s="4031"/>
      <c r="R29" s="4031"/>
      <c r="S29" s="4031"/>
      <c r="T29" s="4031"/>
      <c r="U29" s="4031"/>
      <c r="V29" s="4031"/>
      <c r="W29" s="4031"/>
      <c r="X29" s="4032"/>
      <c r="Y29" s="4033"/>
      <c r="Z29" s="4031"/>
      <c r="AA29" s="4043"/>
      <c r="AB29" s="5348"/>
      <c r="AC29" s="5350"/>
      <c r="AD29" s="5350"/>
      <c r="AE29" s="5408"/>
      <c r="AF29" s="2635"/>
      <c r="AG29" s="2636"/>
      <c r="AH29" s="2661"/>
      <c r="AI29" s="5174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>
      <c r="A30" s="8758"/>
      <c r="B30" s="8356" t="s">
        <v>3269</v>
      </c>
      <c r="C30" s="3925" t="s">
        <v>3270</v>
      </c>
      <c r="D30" s="3586">
        <f>SUM(E30:H30)</f>
        <v>0</v>
      </c>
      <c r="E30" s="3493"/>
      <c r="F30" s="827"/>
      <c r="G30" s="827"/>
      <c r="H30" s="827"/>
      <c r="I30" s="3921"/>
      <c r="J30" s="3920"/>
      <c r="K30" s="834"/>
      <c r="L30" s="834"/>
      <c r="M30" s="4029"/>
      <c r="N30" s="4029"/>
      <c r="O30" s="4029"/>
      <c r="P30" s="4029"/>
      <c r="Q30" s="4029"/>
      <c r="R30" s="4029"/>
      <c r="S30" s="4029"/>
      <c r="T30" s="4029"/>
      <c r="U30" s="4029"/>
      <c r="V30" s="4029"/>
      <c r="W30" s="4029"/>
      <c r="X30" s="4029"/>
      <c r="Y30" s="4044"/>
      <c r="Z30" s="4017"/>
      <c r="AA30" s="4020"/>
      <c r="AB30" s="5201"/>
      <c r="AC30" s="5177"/>
      <c r="AD30" s="5177"/>
      <c r="AE30" s="5173"/>
      <c r="AF30" s="3493"/>
      <c r="AG30" s="3511"/>
      <c r="AH30" s="5177"/>
      <c r="AI30" s="5173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>
      <c r="A31" s="8758"/>
      <c r="B31" s="7758"/>
      <c r="C31" s="3958" t="s">
        <v>3271</v>
      </c>
      <c r="D31" s="3623">
        <f>SUM(I31+J31)</f>
        <v>0</v>
      </c>
      <c r="E31" s="1942"/>
      <c r="F31" s="787"/>
      <c r="G31" s="787"/>
      <c r="H31" s="787"/>
      <c r="I31" s="3779"/>
      <c r="J31" s="3780"/>
      <c r="K31" s="4040"/>
      <c r="L31" s="4040"/>
      <c r="M31" s="4045"/>
      <c r="N31" s="4045"/>
      <c r="O31" s="4045"/>
      <c r="P31" s="4045"/>
      <c r="Q31" s="4045"/>
      <c r="R31" s="4045"/>
      <c r="S31" s="4045"/>
      <c r="T31" s="4045"/>
      <c r="U31" s="4045"/>
      <c r="V31" s="4045"/>
      <c r="W31" s="4045"/>
      <c r="X31" s="4045"/>
      <c r="Y31" s="1311"/>
      <c r="Z31" s="1296"/>
      <c r="AA31" s="1312"/>
      <c r="AB31" s="5203"/>
      <c r="AC31" s="3883"/>
      <c r="AD31" s="3883"/>
      <c r="AE31" s="3779"/>
      <c r="AF31" s="3778"/>
      <c r="AG31" s="3779"/>
      <c r="AH31" s="3883"/>
      <c r="AI31" s="3779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>
      <c r="A32" s="8758"/>
      <c r="B32" s="8357"/>
      <c r="C32" s="1223" t="s">
        <v>603</v>
      </c>
      <c r="D32" s="3589">
        <f>SUM(E32:I32)</f>
        <v>0</v>
      </c>
      <c r="E32" s="2635"/>
      <c r="F32" s="155"/>
      <c r="G32" s="155"/>
      <c r="H32" s="155"/>
      <c r="I32" s="1183"/>
      <c r="J32" s="4041"/>
      <c r="K32" s="4031"/>
      <c r="L32" s="4031"/>
      <c r="M32" s="4032"/>
      <c r="N32" s="4032"/>
      <c r="O32" s="4032"/>
      <c r="P32" s="4032"/>
      <c r="Q32" s="4032"/>
      <c r="R32" s="4032"/>
      <c r="S32" s="4032"/>
      <c r="T32" s="4032"/>
      <c r="U32" s="4032"/>
      <c r="V32" s="4032"/>
      <c r="W32" s="4032"/>
      <c r="X32" s="4032"/>
      <c r="Y32" s="4033"/>
      <c r="Z32" s="4031"/>
      <c r="AA32" s="4043"/>
      <c r="AB32" s="5237"/>
      <c r="AC32" s="1214"/>
      <c r="AD32" s="1214"/>
      <c r="AE32" s="1183"/>
      <c r="AF32" s="3799"/>
      <c r="AG32" s="1183"/>
      <c r="AH32" s="1214"/>
      <c r="AI32" s="1183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>
      <c r="A33" s="8758"/>
      <c r="B33" s="9089" t="s">
        <v>3272</v>
      </c>
      <c r="C33" s="9090"/>
      <c r="D33" s="3763">
        <f>SUM(E33:X33)</f>
        <v>0</v>
      </c>
      <c r="E33" s="3764"/>
      <c r="F33" s="3892"/>
      <c r="G33" s="3892"/>
      <c r="H33" s="3892"/>
      <c r="I33" s="3765"/>
      <c r="J33" s="3766"/>
      <c r="K33" s="3892"/>
      <c r="L33" s="3892"/>
      <c r="M33" s="3767"/>
      <c r="N33" s="3767"/>
      <c r="O33" s="3767"/>
      <c r="P33" s="3767"/>
      <c r="Q33" s="3767"/>
      <c r="R33" s="3767"/>
      <c r="S33" s="3767"/>
      <c r="T33" s="3767"/>
      <c r="U33" s="3767"/>
      <c r="V33" s="3767"/>
      <c r="W33" s="3767"/>
      <c r="X33" s="3767"/>
      <c r="Y33" s="3893"/>
      <c r="Z33" s="3892"/>
      <c r="AA33" s="3769"/>
      <c r="AB33" s="5445"/>
      <c r="AC33" s="5410"/>
      <c r="AD33" s="5410"/>
      <c r="AE33" s="5407"/>
      <c r="AF33" s="3764"/>
      <c r="AG33" s="3765"/>
      <c r="AH33" s="4565"/>
      <c r="AI33" s="5175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>
      <c r="A34" s="8758"/>
      <c r="B34" s="8357" t="s">
        <v>3273</v>
      </c>
      <c r="C34" s="2886" t="s">
        <v>3274</v>
      </c>
      <c r="D34" s="1937">
        <f>SUM(E34:X34)</f>
        <v>0</v>
      </c>
      <c r="E34" s="1926"/>
      <c r="F34" s="786"/>
      <c r="G34" s="786"/>
      <c r="H34" s="786"/>
      <c r="I34" s="3796"/>
      <c r="J34" s="1423"/>
      <c r="K34" s="786"/>
      <c r="L34" s="786"/>
      <c r="M34" s="2252"/>
      <c r="N34" s="2252"/>
      <c r="O34" s="2252"/>
      <c r="P34" s="2252"/>
      <c r="Q34" s="2252"/>
      <c r="R34" s="2252"/>
      <c r="S34" s="2252"/>
      <c r="T34" s="2252"/>
      <c r="U34" s="2252"/>
      <c r="V34" s="2252"/>
      <c r="W34" s="2252"/>
      <c r="X34" s="2252"/>
      <c r="Y34" s="1957"/>
      <c r="Z34" s="786"/>
      <c r="AA34" s="785"/>
      <c r="AB34" s="5202"/>
      <c r="AC34" s="1955"/>
      <c r="AD34" s="1955"/>
      <c r="AE34" s="1177"/>
      <c r="AF34" s="1926"/>
      <c r="AG34" s="3796"/>
      <c r="AH34" s="1955"/>
      <c r="AI34" s="1177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>
      <c r="A35" s="8758"/>
      <c r="B35" s="9091"/>
      <c r="C35" s="3112" t="s">
        <v>3275</v>
      </c>
      <c r="D35" s="3623">
        <f>SUM(E35:X35)</f>
        <v>0</v>
      </c>
      <c r="E35" s="3778"/>
      <c r="F35" s="3882"/>
      <c r="G35" s="3882"/>
      <c r="H35" s="3882"/>
      <c r="I35" s="3779"/>
      <c r="J35" s="3780"/>
      <c r="K35" s="3882"/>
      <c r="L35" s="3882"/>
      <c r="M35" s="3781"/>
      <c r="N35" s="3781"/>
      <c r="O35" s="3781"/>
      <c r="P35" s="3781"/>
      <c r="Q35" s="3781"/>
      <c r="R35" s="3781"/>
      <c r="S35" s="3781"/>
      <c r="T35" s="3781"/>
      <c r="U35" s="3781"/>
      <c r="V35" s="3781"/>
      <c r="W35" s="3781"/>
      <c r="X35" s="3781"/>
      <c r="Y35" s="3884"/>
      <c r="Z35" s="3882"/>
      <c r="AA35" s="3784"/>
      <c r="AB35" s="5203"/>
      <c r="AC35" s="3883"/>
      <c r="AD35" s="3883"/>
      <c r="AE35" s="3779"/>
      <c r="AF35" s="3778"/>
      <c r="AG35" s="3779"/>
      <c r="AH35" s="3883"/>
      <c r="AI35" s="3779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>
      <c r="A36" s="8758"/>
      <c r="B36" s="8716" t="s">
        <v>3276</v>
      </c>
      <c r="C36" s="8716"/>
      <c r="D36" s="3623">
        <f>SUM(E36:X36)</f>
        <v>0</v>
      </c>
      <c r="E36" s="3778"/>
      <c r="F36" s="3882"/>
      <c r="G36" s="3882"/>
      <c r="H36" s="3882"/>
      <c r="I36" s="3779"/>
      <c r="J36" s="3780"/>
      <c r="K36" s="3882"/>
      <c r="L36" s="3882"/>
      <c r="M36" s="3781"/>
      <c r="N36" s="3781"/>
      <c r="O36" s="3781"/>
      <c r="P36" s="3781"/>
      <c r="Q36" s="3781"/>
      <c r="R36" s="3781"/>
      <c r="S36" s="3781"/>
      <c r="T36" s="3781"/>
      <c r="U36" s="3781"/>
      <c r="V36" s="3781"/>
      <c r="W36" s="3781"/>
      <c r="X36" s="3781"/>
      <c r="Y36" s="3884"/>
      <c r="Z36" s="3882"/>
      <c r="AA36" s="3784"/>
      <c r="AB36" s="5203"/>
      <c r="AC36" s="3883"/>
      <c r="AD36" s="3883"/>
      <c r="AE36" s="3779"/>
      <c r="AF36" s="3778"/>
      <c r="AG36" s="3779"/>
      <c r="AH36" s="3883"/>
      <c r="AI36" s="3779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>
      <c r="A37" s="8758"/>
      <c r="B37" s="9072" t="s">
        <v>3277</v>
      </c>
      <c r="C37" s="9073"/>
      <c r="D37" s="3623">
        <f>SUM(E37:X37)</f>
        <v>0</v>
      </c>
      <c r="E37" s="3778"/>
      <c r="F37" s="3882"/>
      <c r="G37" s="3882"/>
      <c r="H37" s="3882"/>
      <c r="I37" s="3779"/>
      <c r="J37" s="3780"/>
      <c r="K37" s="3882"/>
      <c r="L37" s="3882"/>
      <c r="M37" s="3781"/>
      <c r="N37" s="3781"/>
      <c r="O37" s="3781"/>
      <c r="P37" s="3781"/>
      <c r="Q37" s="3781"/>
      <c r="R37" s="3781"/>
      <c r="S37" s="3781"/>
      <c r="T37" s="3781"/>
      <c r="U37" s="3781"/>
      <c r="V37" s="3781"/>
      <c r="W37" s="3781"/>
      <c r="X37" s="3781"/>
      <c r="Y37" s="3884"/>
      <c r="Z37" s="3882"/>
      <c r="AA37" s="3784"/>
      <c r="AB37" s="5203"/>
      <c r="AC37" s="3883"/>
      <c r="AD37" s="3883"/>
      <c r="AE37" s="3779"/>
      <c r="AF37" s="3778"/>
      <c r="AG37" s="3779"/>
      <c r="AH37" s="3883"/>
      <c r="AI37" s="3779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>
      <c r="A38" s="8758"/>
      <c r="B38" s="8740" t="s">
        <v>3278</v>
      </c>
      <c r="C38" s="8741"/>
      <c r="D38" s="630">
        <f>SUM(J38:S38)</f>
        <v>0</v>
      </c>
      <c r="E38" s="4046"/>
      <c r="F38" s="4040"/>
      <c r="G38" s="4040"/>
      <c r="H38" s="4040"/>
      <c r="I38" s="3969"/>
      <c r="J38" s="3780"/>
      <c r="K38" s="3882"/>
      <c r="L38" s="3882"/>
      <c r="M38" s="3781"/>
      <c r="N38" s="3781"/>
      <c r="O38" s="3781"/>
      <c r="P38" s="3781"/>
      <c r="Q38" s="3781"/>
      <c r="R38" s="3781"/>
      <c r="S38" s="3781"/>
      <c r="T38" s="4045"/>
      <c r="U38" s="4045"/>
      <c r="V38" s="4045"/>
      <c r="W38" s="4045"/>
      <c r="X38" s="4045"/>
      <c r="Y38" s="3884"/>
      <c r="Z38" s="3882"/>
      <c r="AA38" s="3784"/>
      <c r="AB38" s="5203"/>
      <c r="AC38" s="3883"/>
      <c r="AD38" s="3883"/>
      <c r="AE38" s="3779"/>
      <c r="AF38" s="3778"/>
      <c r="AG38" s="3779"/>
      <c r="AH38" s="3883"/>
      <c r="AI38" s="3779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>
      <c r="A39" s="8758"/>
      <c r="B39" s="9074" t="s">
        <v>3279</v>
      </c>
      <c r="C39" s="9075"/>
      <c r="D39" s="1299">
        <f>SUM(E39:X39)</f>
        <v>0</v>
      </c>
      <c r="E39" s="1170"/>
      <c r="F39" s="1219"/>
      <c r="G39" s="1219"/>
      <c r="H39" s="1219"/>
      <c r="I39" s="1171"/>
      <c r="J39" s="1172"/>
      <c r="K39" s="1219"/>
      <c r="L39" s="1219"/>
      <c r="M39" s="1173"/>
      <c r="N39" s="1173"/>
      <c r="O39" s="1173"/>
      <c r="P39" s="1173"/>
      <c r="Q39" s="1173"/>
      <c r="R39" s="1173"/>
      <c r="S39" s="1173"/>
      <c r="T39" s="1173"/>
      <c r="U39" s="1173"/>
      <c r="V39" s="1173"/>
      <c r="W39" s="1173"/>
      <c r="X39" s="1173"/>
      <c r="Y39" s="1221"/>
      <c r="Z39" s="1219"/>
      <c r="AA39" s="1176"/>
      <c r="AB39" s="5236"/>
      <c r="AC39" s="1220"/>
      <c r="AD39" s="1220"/>
      <c r="AE39" s="1171"/>
      <c r="AF39" s="1170"/>
      <c r="AG39" s="1171"/>
      <c r="AH39" s="1220"/>
      <c r="AI39" s="1171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>
      <c r="A40" s="8758"/>
      <c r="B40" s="8356" t="s">
        <v>3280</v>
      </c>
      <c r="C40" s="4047" t="s">
        <v>3281</v>
      </c>
      <c r="D40" s="3586">
        <f>SUM(U40:X40)</f>
        <v>0</v>
      </c>
      <c r="E40" s="4028"/>
      <c r="F40" s="834"/>
      <c r="G40" s="834"/>
      <c r="H40" s="834"/>
      <c r="I40" s="3921"/>
      <c r="J40" s="3920"/>
      <c r="K40" s="834"/>
      <c r="L40" s="834"/>
      <c r="M40" s="834"/>
      <c r="N40" s="834"/>
      <c r="O40" s="834"/>
      <c r="P40" s="834"/>
      <c r="Q40" s="834"/>
      <c r="R40" s="834"/>
      <c r="S40" s="834"/>
      <c r="T40" s="834"/>
      <c r="U40" s="2572"/>
      <c r="V40" s="2572"/>
      <c r="W40" s="2572"/>
      <c r="X40" s="2572"/>
      <c r="Y40" s="4048"/>
      <c r="Z40" s="834"/>
      <c r="AA40" s="2407"/>
      <c r="AB40" s="5203"/>
      <c r="AC40" s="3883"/>
      <c r="AD40" s="3883"/>
      <c r="AE40" s="3779"/>
      <c r="AF40" s="3778"/>
      <c r="AG40" s="3779"/>
      <c r="AH40" s="3883"/>
      <c r="AI40" s="3779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>
      <c r="A41" s="8758"/>
      <c r="B41" s="7758"/>
      <c r="C41" s="4049" t="s">
        <v>3282</v>
      </c>
      <c r="D41" s="3623">
        <f>SUM(U41:X41)</f>
        <v>0</v>
      </c>
      <c r="E41" s="4046"/>
      <c r="F41" s="4040"/>
      <c r="G41" s="4040"/>
      <c r="H41" s="4040"/>
      <c r="I41" s="3969"/>
      <c r="J41" s="4039"/>
      <c r="K41" s="4040"/>
      <c r="L41" s="4040"/>
      <c r="M41" s="4040"/>
      <c r="N41" s="4040"/>
      <c r="O41" s="4040"/>
      <c r="P41" s="4040"/>
      <c r="Q41" s="4040"/>
      <c r="R41" s="4040"/>
      <c r="S41" s="4040"/>
      <c r="T41" s="4040"/>
      <c r="U41" s="3781"/>
      <c r="V41" s="3781"/>
      <c r="W41" s="3781"/>
      <c r="X41" s="3781"/>
      <c r="Y41" s="3910"/>
      <c r="Z41" s="4040"/>
      <c r="AA41" s="4050"/>
      <c r="AB41" s="5203"/>
      <c r="AC41" s="3883"/>
      <c r="AD41" s="3883"/>
      <c r="AE41" s="3779"/>
      <c r="AF41" s="3778"/>
      <c r="AG41" s="3779"/>
      <c r="AH41" s="3883"/>
      <c r="AI41" s="3779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>
      <c r="A42" s="8758"/>
      <c r="B42" s="7758"/>
      <c r="C42" s="4051" t="s">
        <v>3283</v>
      </c>
      <c r="D42" s="3623">
        <f>SUM(U42:X42)</f>
        <v>0</v>
      </c>
      <c r="E42" s="4046"/>
      <c r="F42" s="4040"/>
      <c r="G42" s="4040"/>
      <c r="H42" s="4040"/>
      <c r="I42" s="3969"/>
      <c r="J42" s="4039"/>
      <c r="K42" s="4040"/>
      <c r="L42" s="4040"/>
      <c r="M42" s="4040"/>
      <c r="N42" s="4040"/>
      <c r="O42" s="4040"/>
      <c r="P42" s="4040"/>
      <c r="Q42" s="4040"/>
      <c r="R42" s="4040"/>
      <c r="S42" s="4040"/>
      <c r="T42" s="4040"/>
      <c r="U42" s="3781"/>
      <c r="V42" s="3781"/>
      <c r="W42" s="3781"/>
      <c r="X42" s="3781"/>
      <c r="Y42" s="3910"/>
      <c r="Z42" s="4040"/>
      <c r="AA42" s="4050"/>
      <c r="AB42" s="5203"/>
      <c r="AC42" s="3883"/>
      <c r="AD42" s="3883"/>
      <c r="AE42" s="3779"/>
      <c r="AF42" s="3778"/>
      <c r="AG42" s="3779"/>
      <c r="AH42" s="3883"/>
      <c r="AI42" s="3779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>
      <c r="A43" s="8758"/>
      <c r="B43" s="7758"/>
      <c r="C43" s="4052" t="s">
        <v>3284</v>
      </c>
      <c r="D43" s="3623">
        <f>SUM(U43:X43)</f>
        <v>0</v>
      </c>
      <c r="E43" s="4046"/>
      <c r="F43" s="4040"/>
      <c r="G43" s="4040"/>
      <c r="H43" s="4040"/>
      <c r="I43" s="3969"/>
      <c r="J43" s="4039"/>
      <c r="K43" s="4040"/>
      <c r="L43" s="4040"/>
      <c r="M43" s="4045"/>
      <c r="N43" s="4045"/>
      <c r="O43" s="4045"/>
      <c r="P43" s="4045"/>
      <c r="Q43" s="4045"/>
      <c r="R43" s="4045"/>
      <c r="S43" s="4045"/>
      <c r="T43" s="4045"/>
      <c r="U43" s="3781"/>
      <c r="V43" s="3781"/>
      <c r="W43" s="3781"/>
      <c r="X43" s="3781"/>
      <c r="Y43" s="3910"/>
      <c r="Z43" s="4040"/>
      <c r="AA43" s="4050"/>
      <c r="AB43" s="5203"/>
      <c r="AC43" s="3883"/>
      <c r="AD43" s="3883"/>
      <c r="AE43" s="3779"/>
      <c r="AF43" s="3778"/>
      <c r="AG43" s="3779"/>
      <c r="AH43" s="3883"/>
      <c r="AI43" s="3779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>
      <c r="A44" s="8758"/>
      <c r="B44" s="9142"/>
      <c r="C44" s="456" t="s">
        <v>3285</v>
      </c>
      <c r="D44" s="1299">
        <f>SUM(U44:X44)</f>
        <v>0</v>
      </c>
      <c r="E44" s="645"/>
      <c r="F44" s="173"/>
      <c r="G44" s="173"/>
      <c r="H44" s="173"/>
      <c r="I44" s="2200"/>
      <c r="J44" s="205"/>
      <c r="K44" s="173"/>
      <c r="L44" s="173"/>
      <c r="M44" s="4027"/>
      <c r="N44" s="4027"/>
      <c r="O44" s="4027"/>
      <c r="P44" s="4027"/>
      <c r="Q44" s="4027"/>
      <c r="R44" s="4027"/>
      <c r="S44" s="4027"/>
      <c r="T44" s="4027"/>
      <c r="U44" s="3903"/>
      <c r="V44" s="3903"/>
      <c r="W44" s="3903"/>
      <c r="X44" s="3903"/>
      <c r="Y44" s="454"/>
      <c r="Z44" s="173"/>
      <c r="AA44" s="4038"/>
      <c r="AB44" s="5235"/>
      <c r="AC44" s="663"/>
      <c r="AD44" s="663"/>
      <c r="AE44" s="2048"/>
      <c r="AF44" s="638"/>
      <c r="AG44" s="2048"/>
      <c r="AH44" s="663"/>
      <c r="AI44" s="5176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>
      <c r="A45" s="8758"/>
      <c r="B45" s="9081" t="s">
        <v>3286</v>
      </c>
      <c r="C45" s="9082"/>
      <c r="D45" s="3586">
        <f>SUM(E45:X45)</f>
        <v>0</v>
      </c>
      <c r="E45" s="3493"/>
      <c r="F45" s="827"/>
      <c r="G45" s="827"/>
      <c r="H45" s="827"/>
      <c r="I45" s="3511"/>
      <c r="J45" s="3494"/>
      <c r="K45" s="827"/>
      <c r="L45" s="827"/>
      <c r="M45" s="2572"/>
      <c r="N45" s="2572"/>
      <c r="O45" s="2572"/>
      <c r="P45" s="2572"/>
      <c r="Q45" s="2572"/>
      <c r="R45" s="2572"/>
      <c r="S45" s="2572"/>
      <c r="T45" s="2572"/>
      <c r="U45" s="2572"/>
      <c r="V45" s="2572"/>
      <c r="W45" s="2572"/>
      <c r="X45" s="2572"/>
      <c r="Y45" s="4048"/>
      <c r="Z45" s="834"/>
      <c r="AA45" s="2407"/>
      <c r="AB45" s="5201"/>
      <c r="AC45" s="5177"/>
      <c r="AD45" s="5177"/>
      <c r="AE45" s="5173"/>
      <c r="AF45" s="3493"/>
      <c r="AG45" s="3511"/>
      <c r="AH45" s="5177"/>
      <c r="AI45" s="5173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>
      <c r="A46" s="8758"/>
      <c r="B46" s="9068" t="s">
        <v>3287</v>
      </c>
      <c r="C46" s="9069"/>
      <c r="D46" s="2660">
        <f>SUM(E46:X46)</f>
        <v>0</v>
      </c>
      <c r="E46" s="2635"/>
      <c r="F46" s="155"/>
      <c r="G46" s="155"/>
      <c r="H46" s="155"/>
      <c r="I46" s="2636"/>
      <c r="J46" s="2643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43"/>
      <c r="AB46" s="5237"/>
      <c r="AC46" s="1214"/>
      <c r="AD46" s="1214"/>
      <c r="AE46" s="1183"/>
      <c r="AF46" s="3799"/>
      <c r="AG46" s="1183"/>
      <c r="AH46" s="1214"/>
      <c r="AI46" s="1183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>
      <c r="A47" s="8758"/>
      <c r="B47" s="8377" t="s">
        <v>3288</v>
      </c>
      <c r="C47" s="4053" t="s">
        <v>3289</v>
      </c>
      <c r="D47" s="3623">
        <f>SUM(K47:X47)</f>
        <v>0</v>
      </c>
      <c r="E47" s="4028"/>
      <c r="F47" s="834"/>
      <c r="G47" s="834"/>
      <c r="H47" s="834"/>
      <c r="I47" s="2406"/>
      <c r="J47" s="834"/>
      <c r="K47" s="3882"/>
      <c r="L47" s="3882"/>
      <c r="M47" s="3781"/>
      <c r="N47" s="3781"/>
      <c r="O47" s="3781"/>
      <c r="P47" s="3781"/>
      <c r="Q47" s="3781"/>
      <c r="R47" s="3781"/>
      <c r="S47" s="3781"/>
      <c r="T47" s="3781"/>
      <c r="U47" s="3781"/>
      <c r="V47" s="3781"/>
      <c r="W47" s="3781"/>
      <c r="X47" s="3781"/>
      <c r="Y47" s="4048"/>
      <c r="Z47" s="834"/>
      <c r="AA47" s="2407"/>
      <c r="AB47" s="5201"/>
      <c r="AC47" s="5177"/>
      <c r="AD47" s="5177"/>
      <c r="AE47" s="5173"/>
      <c r="AF47" s="3493"/>
      <c r="AG47" s="3511"/>
      <c r="AH47" s="5177"/>
      <c r="AI47" s="5173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>
      <c r="A48" s="8758"/>
      <c r="B48" s="9086"/>
      <c r="C48" s="4054" t="s">
        <v>3290</v>
      </c>
      <c r="D48" s="3623">
        <f>SUM(K48:X48)</f>
        <v>0</v>
      </c>
      <c r="E48" s="4046"/>
      <c r="F48" s="4040"/>
      <c r="G48" s="4040"/>
      <c r="H48" s="4040"/>
      <c r="I48" s="3587"/>
      <c r="J48" s="4040"/>
      <c r="K48" s="3882"/>
      <c r="L48" s="3882"/>
      <c r="M48" s="3781"/>
      <c r="N48" s="3781"/>
      <c r="O48" s="3781"/>
      <c r="P48" s="3781"/>
      <c r="Q48" s="3781"/>
      <c r="R48" s="3781"/>
      <c r="S48" s="1173"/>
      <c r="T48" s="3781"/>
      <c r="U48" s="3781"/>
      <c r="V48" s="3781"/>
      <c r="W48" s="3781"/>
      <c r="X48" s="3781"/>
      <c r="Y48" s="3910"/>
      <c r="Z48" s="4040"/>
      <c r="AA48" s="4050"/>
      <c r="AB48" s="5203"/>
      <c r="AC48" s="3883"/>
      <c r="AD48" s="3883"/>
      <c r="AE48" s="3779"/>
      <c r="AF48" s="3778"/>
      <c r="AG48" s="3779"/>
      <c r="AH48" s="3883"/>
      <c r="AI48" s="3779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>
      <c r="A49" s="8758"/>
      <c r="B49" s="9086"/>
      <c r="C49" s="4055" t="s">
        <v>3291</v>
      </c>
      <c r="D49" s="3623">
        <f>SUM(K49:X49)</f>
        <v>0</v>
      </c>
      <c r="E49" s="4046"/>
      <c r="F49" s="4040"/>
      <c r="G49" s="4040"/>
      <c r="H49" s="4040"/>
      <c r="I49" s="3587"/>
      <c r="J49" s="4040"/>
      <c r="K49" s="3882"/>
      <c r="L49" s="3882"/>
      <c r="M49" s="3781"/>
      <c r="N49" s="3781"/>
      <c r="O49" s="3781"/>
      <c r="P49" s="3781"/>
      <c r="Q49" s="3781"/>
      <c r="R49" s="3781"/>
      <c r="S49" s="3781"/>
      <c r="T49" s="3781"/>
      <c r="U49" s="3781"/>
      <c r="V49" s="3781"/>
      <c r="W49" s="3781"/>
      <c r="X49" s="3784"/>
      <c r="Y49" s="4024"/>
      <c r="Z49" s="4040"/>
      <c r="AA49" s="4050"/>
      <c r="AB49" s="5203"/>
      <c r="AC49" s="3883"/>
      <c r="AD49" s="3883"/>
      <c r="AE49" s="3779"/>
      <c r="AF49" s="3778"/>
      <c r="AG49" s="3779"/>
      <c r="AH49" s="3883"/>
      <c r="AI49" s="3779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>
      <c r="A50" s="8758"/>
      <c r="B50" s="9086"/>
      <c r="C50" s="1319" t="s">
        <v>3292</v>
      </c>
      <c r="D50" s="3623">
        <f>SUM(K50:X50)</f>
        <v>0</v>
      </c>
      <c r="E50" s="4030"/>
      <c r="F50" s="4031"/>
      <c r="G50" s="4031"/>
      <c r="H50" s="4031"/>
      <c r="I50" s="1305"/>
      <c r="J50" s="4030"/>
      <c r="K50" s="3590"/>
      <c r="L50" s="3590"/>
      <c r="M50" s="3810"/>
      <c r="N50" s="3810"/>
      <c r="O50" s="3810"/>
      <c r="P50" s="3810"/>
      <c r="Q50" s="3810"/>
      <c r="R50" s="3810"/>
      <c r="S50" s="3810"/>
      <c r="T50" s="3810"/>
      <c r="U50" s="3810"/>
      <c r="V50" s="3810"/>
      <c r="W50" s="3810"/>
      <c r="X50" s="3888"/>
      <c r="Y50" s="455"/>
      <c r="Z50" s="4031"/>
      <c r="AA50" s="4043"/>
      <c r="AB50" s="5237"/>
      <c r="AC50" s="1214"/>
      <c r="AD50" s="1214"/>
      <c r="AE50" s="1183"/>
      <c r="AF50" s="3799"/>
      <c r="AG50" s="1183"/>
      <c r="AH50" s="1214"/>
      <c r="AI50" s="1183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>
      <c r="A51" s="8758"/>
      <c r="B51" s="8377" t="s">
        <v>3293</v>
      </c>
      <c r="C51" s="3897" t="s">
        <v>59</v>
      </c>
      <c r="D51" s="3586">
        <f>SUM(E51:X51)</f>
        <v>0</v>
      </c>
      <c r="E51" s="3493"/>
      <c r="F51" s="827"/>
      <c r="G51" s="827"/>
      <c r="H51" s="827"/>
      <c r="I51" s="3511"/>
      <c r="J51" s="3493"/>
      <c r="K51" s="827"/>
      <c r="L51" s="827"/>
      <c r="M51" s="2572"/>
      <c r="N51" s="2572"/>
      <c r="O51" s="2572"/>
      <c r="P51" s="2572"/>
      <c r="Q51" s="2572"/>
      <c r="R51" s="2572"/>
      <c r="S51" s="2572"/>
      <c r="T51" s="2572"/>
      <c r="U51" s="2572"/>
      <c r="V51" s="2572"/>
      <c r="W51" s="2572"/>
      <c r="X51" s="1931"/>
      <c r="Y51" s="3884"/>
      <c r="Z51" s="3882"/>
      <c r="AA51" s="3784"/>
      <c r="AB51" s="5458"/>
      <c r="AC51" s="5177"/>
      <c r="AD51" s="5177"/>
      <c r="AE51" s="5173"/>
      <c r="AF51" s="3493"/>
      <c r="AG51" s="3511"/>
      <c r="AH51" s="5177"/>
      <c r="AI51" s="5173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>
      <c r="A52" s="8758"/>
      <c r="B52" s="8382"/>
      <c r="C52" s="4026" t="s">
        <v>58</v>
      </c>
      <c r="D52" s="2660">
        <f>SUM(E52:X52)</f>
        <v>0</v>
      </c>
      <c r="E52" s="204"/>
      <c r="F52" s="145"/>
      <c r="G52" s="145"/>
      <c r="H52" s="145"/>
      <c r="I52" s="2636"/>
      <c r="J52" s="204"/>
      <c r="K52" s="145"/>
      <c r="L52" s="145"/>
      <c r="M52" s="3903"/>
      <c r="N52" s="3903"/>
      <c r="O52" s="3903"/>
      <c r="P52" s="3903"/>
      <c r="Q52" s="3903"/>
      <c r="R52" s="3903"/>
      <c r="S52" s="3903"/>
      <c r="T52" s="3903"/>
      <c r="U52" s="3903"/>
      <c r="V52" s="3903"/>
      <c r="W52" s="3903"/>
      <c r="X52" s="3903"/>
      <c r="Y52" s="1221"/>
      <c r="Z52" s="1219"/>
      <c r="AA52" s="1176"/>
      <c r="AB52" s="5365"/>
      <c r="AC52" s="1214"/>
      <c r="AD52" s="5350"/>
      <c r="AE52" s="2048"/>
      <c r="AF52" s="638"/>
      <c r="AG52" s="2048"/>
      <c r="AH52" s="663"/>
      <c r="AI52" s="5176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>
      <c r="A53" s="8759"/>
      <c r="B53" s="8698" t="s">
        <v>77</v>
      </c>
      <c r="C53" s="8700"/>
      <c r="D53" s="3763">
        <f>SUM(E53:X53)</f>
        <v>0</v>
      </c>
      <c r="E53" s="3788">
        <f>SUM(E11:E52)</f>
        <v>0</v>
      </c>
      <c r="F53" s="3800">
        <f t="shared" ref="F53:AI53" si="20">SUM(F11:F52)</f>
        <v>0</v>
      </c>
      <c r="G53" s="3800">
        <f t="shared" si="20"/>
        <v>0</v>
      </c>
      <c r="H53" s="3800">
        <f t="shared" si="20"/>
        <v>0</v>
      </c>
      <c r="I53" s="3523">
        <f>SUM(I11:I52)</f>
        <v>0</v>
      </c>
      <c r="J53" s="3789">
        <f t="shared" si="20"/>
        <v>0</v>
      </c>
      <c r="K53" s="3800">
        <f t="shared" si="20"/>
        <v>0</v>
      </c>
      <c r="L53" s="3800">
        <f t="shared" si="20"/>
        <v>0</v>
      </c>
      <c r="M53" s="3790">
        <f t="shared" si="20"/>
        <v>0</v>
      </c>
      <c r="N53" s="3790">
        <f t="shared" si="20"/>
        <v>0</v>
      </c>
      <c r="O53" s="3790">
        <f t="shared" si="20"/>
        <v>0</v>
      </c>
      <c r="P53" s="3790">
        <f t="shared" si="20"/>
        <v>0</v>
      </c>
      <c r="Q53" s="3790">
        <f t="shared" si="20"/>
        <v>0</v>
      </c>
      <c r="R53" s="3790">
        <f t="shared" si="20"/>
        <v>0</v>
      </c>
      <c r="S53" s="3790">
        <f t="shared" si="20"/>
        <v>0</v>
      </c>
      <c r="T53" s="3790">
        <f t="shared" si="20"/>
        <v>0</v>
      </c>
      <c r="U53" s="3790">
        <f t="shared" si="20"/>
        <v>0</v>
      </c>
      <c r="V53" s="3790">
        <f t="shared" si="20"/>
        <v>0</v>
      </c>
      <c r="W53" s="3790">
        <f t="shared" si="20"/>
        <v>0</v>
      </c>
      <c r="X53" s="3790">
        <f t="shared" si="20"/>
        <v>0</v>
      </c>
      <c r="Y53" s="4056">
        <f t="shared" si="20"/>
        <v>0</v>
      </c>
      <c r="Z53" s="3800">
        <f t="shared" si="20"/>
        <v>0</v>
      </c>
      <c r="AA53" s="3793">
        <f t="shared" si="20"/>
        <v>0</v>
      </c>
      <c r="AB53" s="4056">
        <f t="shared" si="20"/>
        <v>0</v>
      </c>
      <c r="AC53" s="177">
        <f>SUM(AC11:AC52)</f>
        <v>0</v>
      </c>
      <c r="AD53" s="3800">
        <f t="shared" si="20"/>
        <v>0</v>
      </c>
      <c r="AE53" s="3791">
        <f t="shared" si="20"/>
        <v>0</v>
      </c>
      <c r="AF53" s="3788">
        <f t="shared" si="20"/>
        <v>0</v>
      </c>
      <c r="AG53" s="3523">
        <f>SUM(AG11:AG52)</f>
        <v>0</v>
      </c>
      <c r="AH53" s="4557">
        <f t="shared" ref="AH53" si="21">SUM(AH11:AH52)</f>
        <v>0</v>
      </c>
      <c r="AI53" s="5008">
        <f t="shared" si="20"/>
        <v>0</v>
      </c>
    </row>
    <row r="54" spans="1:96" s="5" customFormat="1" ht="18" customHeight="1">
      <c r="A54" s="2493" t="s">
        <v>3294</v>
      </c>
      <c r="B54" s="2493"/>
      <c r="C54" s="2493"/>
      <c r="D54" s="2493"/>
      <c r="E54" s="2493"/>
      <c r="F54" s="2493"/>
      <c r="G54" s="4057"/>
      <c r="H54" s="4057"/>
      <c r="I54" s="7"/>
    </row>
    <row r="55" spans="1:96" ht="42">
      <c r="A55" s="8658" t="s">
        <v>3239</v>
      </c>
      <c r="B55" s="8659"/>
      <c r="C55" s="8745"/>
      <c r="D55" s="3489" t="s">
        <v>77</v>
      </c>
      <c r="E55" s="2695" t="s">
        <v>3295</v>
      </c>
      <c r="F55" s="3900" t="s">
        <v>3296</v>
      </c>
      <c r="G55" s="3900" t="s">
        <v>3297</v>
      </c>
      <c r="H55" s="3906" t="s">
        <v>195</v>
      </c>
      <c r="I55" s="4058" t="s">
        <v>3298</v>
      </c>
    </row>
    <row r="56" spans="1:96" ht="15" customHeight="1">
      <c r="A56" s="8502" t="s">
        <v>3249</v>
      </c>
      <c r="B56" s="9070" t="s">
        <v>3250</v>
      </c>
      <c r="C56" s="9071"/>
      <c r="D56" s="3770">
        <f t="shared" ref="D56:D91" si="22">SUM(E56:H56)</f>
        <v>0</v>
      </c>
      <c r="E56" s="2811"/>
      <c r="F56" s="2812"/>
      <c r="G56" s="2812"/>
      <c r="H56" s="4059"/>
      <c r="I56" s="4060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>
      <c r="A57" s="8075"/>
      <c r="B57" s="8757" t="s">
        <v>3251</v>
      </c>
      <c r="C57" s="3925" t="s">
        <v>3252</v>
      </c>
      <c r="D57" s="3770">
        <f t="shared" si="22"/>
        <v>0</v>
      </c>
      <c r="E57" s="3493"/>
      <c r="F57" s="827"/>
      <c r="G57" s="827"/>
      <c r="H57" s="2572"/>
      <c r="I57" s="4061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>
      <c r="A58" s="8075"/>
      <c r="B58" s="8758"/>
      <c r="C58" s="3709" t="s">
        <v>3253</v>
      </c>
      <c r="D58" s="1299">
        <f t="shared" si="22"/>
        <v>0</v>
      </c>
      <c r="E58" s="3778"/>
      <c r="F58" s="3882"/>
      <c r="G58" s="3882"/>
      <c r="H58" s="3781"/>
      <c r="I58" s="4062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>
      <c r="A59" s="8075"/>
      <c r="B59" s="8758"/>
      <c r="C59" s="3902" t="s">
        <v>3254</v>
      </c>
      <c r="D59" s="3623">
        <f t="shared" si="22"/>
        <v>0</v>
      </c>
      <c r="E59" s="3778"/>
      <c r="F59" s="3882"/>
      <c r="G59" s="3882"/>
      <c r="H59" s="3781"/>
      <c r="I59" s="4062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>
      <c r="A60" s="8075"/>
      <c r="B60" s="8759"/>
      <c r="C60" s="3112" t="s">
        <v>3255</v>
      </c>
      <c r="D60" s="2660">
        <f t="shared" si="22"/>
        <v>0</v>
      </c>
      <c r="E60" s="2635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>
      <c r="A61" s="8075"/>
      <c r="B61" s="9072" t="s">
        <v>3256</v>
      </c>
      <c r="C61" s="9073"/>
      <c r="D61" s="630">
        <f t="shared" si="22"/>
        <v>0</v>
      </c>
      <c r="E61" s="1926"/>
      <c r="F61" s="786"/>
      <c r="G61" s="786"/>
      <c r="H61" s="2252"/>
      <c r="I61" s="4063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>
      <c r="A62" s="8075"/>
      <c r="B62" s="8762" t="s">
        <v>3257</v>
      </c>
      <c r="C62" s="8763"/>
      <c r="D62" s="1299">
        <f t="shared" si="22"/>
        <v>0</v>
      </c>
      <c r="E62" s="3778"/>
      <c r="F62" s="3882"/>
      <c r="G62" s="3882"/>
      <c r="H62" s="3781"/>
      <c r="I62" s="4062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>
      <c r="A63" s="8075"/>
      <c r="B63" s="8762" t="s">
        <v>3258</v>
      </c>
      <c r="C63" s="8763"/>
      <c r="D63" s="1299">
        <f t="shared" si="22"/>
        <v>0</v>
      </c>
      <c r="E63" s="3778"/>
      <c r="F63" s="3882"/>
      <c r="G63" s="3882"/>
      <c r="H63" s="3781"/>
      <c r="I63" s="4062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>
      <c r="A64" s="8075"/>
      <c r="B64" s="9074" t="s">
        <v>3259</v>
      </c>
      <c r="C64" s="9075"/>
      <c r="D64" s="1299">
        <f t="shared" si="22"/>
        <v>0</v>
      </c>
      <c r="E64" s="1170"/>
      <c r="F64" s="1219"/>
      <c r="G64" s="1219"/>
      <c r="H64" s="1173"/>
      <c r="I64" s="1320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>
      <c r="A65" s="8075"/>
      <c r="B65" s="8391" t="s">
        <v>3299</v>
      </c>
      <c r="C65" s="3855" t="s">
        <v>466</v>
      </c>
      <c r="D65" s="3770">
        <f t="shared" si="22"/>
        <v>0</v>
      </c>
      <c r="E65" s="3493"/>
      <c r="F65" s="827"/>
      <c r="G65" s="827"/>
      <c r="H65" s="2572"/>
      <c r="I65" s="4061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>
      <c r="A66" s="8075"/>
      <c r="B66" s="7241"/>
      <c r="C66" s="3848" t="s">
        <v>59</v>
      </c>
      <c r="D66" s="3589">
        <f>SUM(E66:H66)</f>
        <v>0</v>
      </c>
      <c r="E66" s="3799"/>
      <c r="F66" s="3590"/>
      <c r="G66" s="3590"/>
      <c r="H66" s="3810"/>
      <c r="I66" s="4064"/>
      <c r="J66" s="226"/>
      <c r="CA66" s="219" t="str">
        <f t="shared" si="23"/>
        <v/>
      </c>
      <c r="CK66" s="378">
        <f t="shared" si="24"/>
        <v>0</v>
      </c>
    </row>
    <row r="67" spans="1:89">
      <c r="A67" s="8075"/>
      <c r="B67" s="9072" t="s">
        <v>3261</v>
      </c>
      <c r="C67" s="9073"/>
      <c r="D67" s="630">
        <f t="shared" si="22"/>
        <v>0</v>
      </c>
      <c r="E67" s="638"/>
      <c r="F67" s="145"/>
      <c r="G67" s="145"/>
      <c r="H67" s="3903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>
      <c r="A68" s="8075"/>
      <c r="B68" s="8375" t="s">
        <v>3262</v>
      </c>
      <c r="C68" s="8376"/>
      <c r="D68" s="1299">
        <f t="shared" si="22"/>
        <v>0</v>
      </c>
      <c r="E68" s="1170"/>
      <c r="F68" s="1219"/>
      <c r="G68" s="1219"/>
      <c r="H68" s="1173"/>
      <c r="I68" s="1320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>
      <c r="A69" s="8075"/>
      <c r="B69" s="8637" t="s">
        <v>3263</v>
      </c>
      <c r="C69" s="3873" t="s">
        <v>3264</v>
      </c>
      <c r="D69" s="3586">
        <f t="shared" si="22"/>
        <v>0</v>
      </c>
      <c r="E69" s="3493"/>
      <c r="F69" s="827"/>
      <c r="G69" s="827"/>
      <c r="H69" s="2572"/>
      <c r="I69" s="4061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>
      <c r="A70" s="8075"/>
      <c r="B70" s="8637"/>
      <c r="C70" s="3700" t="s">
        <v>2715</v>
      </c>
      <c r="D70" s="3589">
        <f t="shared" si="22"/>
        <v>0</v>
      </c>
      <c r="E70" s="3799"/>
      <c r="F70" s="3590"/>
      <c r="G70" s="3590"/>
      <c r="H70" s="3810"/>
      <c r="I70" s="4064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>
      <c r="A71" s="8075"/>
      <c r="B71" s="9092" t="s">
        <v>3265</v>
      </c>
      <c r="C71" s="7835"/>
      <c r="D71" s="630">
        <f t="shared" si="22"/>
        <v>0</v>
      </c>
      <c r="E71" s="638"/>
      <c r="F71" s="145"/>
      <c r="G71" s="145"/>
      <c r="H71" s="3903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>
      <c r="A72" s="8075"/>
      <c r="B72" s="8356" t="s">
        <v>3266</v>
      </c>
      <c r="C72" s="4036" t="s">
        <v>3267</v>
      </c>
      <c r="D72" s="3586">
        <f t="shared" si="22"/>
        <v>0</v>
      </c>
      <c r="E72" s="3494"/>
      <c r="F72" s="827"/>
      <c r="G72" s="827"/>
      <c r="H72" s="2572"/>
      <c r="I72" s="4061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>
      <c r="A73" s="8075"/>
      <c r="B73" s="7758"/>
      <c r="C73" s="1294" t="s">
        <v>3268</v>
      </c>
      <c r="D73" s="3623">
        <f t="shared" si="22"/>
        <v>0</v>
      </c>
      <c r="E73" s="3780"/>
      <c r="F73" s="3882"/>
      <c r="G73" s="3882"/>
      <c r="H73" s="3781"/>
      <c r="I73" s="4062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>
      <c r="A74" s="8075"/>
      <c r="B74" s="8357"/>
      <c r="C74" s="1223" t="s">
        <v>603</v>
      </c>
      <c r="D74" s="3589">
        <f t="shared" si="22"/>
        <v>0</v>
      </c>
      <c r="E74" s="3809"/>
      <c r="F74" s="3590"/>
      <c r="G74" s="3590"/>
      <c r="H74" s="3810"/>
      <c r="I74" s="4064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>
      <c r="A75" s="8075"/>
      <c r="B75" s="8356" t="s">
        <v>3269</v>
      </c>
      <c r="C75" s="3925" t="s">
        <v>3270</v>
      </c>
      <c r="D75" s="3770">
        <f t="shared" si="22"/>
        <v>0</v>
      </c>
      <c r="E75" s="3493"/>
      <c r="F75" s="827"/>
      <c r="G75" s="827"/>
      <c r="H75" s="2572"/>
      <c r="I75" s="4061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>
      <c r="A76" s="8075"/>
      <c r="B76" s="7758"/>
      <c r="C76" s="3958" t="s">
        <v>3271</v>
      </c>
      <c r="D76" s="1299">
        <f t="shared" si="22"/>
        <v>0</v>
      </c>
      <c r="E76" s="3778"/>
      <c r="F76" s="3882"/>
      <c r="G76" s="3882"/>
      <c r="H76" s="3781"/>
      <c r="I76" s="4062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>
      <c r="A77" s="8075"/>
      <c r="B77" s="8357"/>
      <c r="C77" s="1223" t="s">
        <v>603</v>
      </c>
      <c r="D77" s="3589">
        <f t="shared" si="22"/>
        <v>0</v>
      </c>
      <c r="E77" s="3799"/>
      <c r="F77" s="3590"/>
      <c r="G77" s="3590"/>
      <c r="H77" s="3810"/>
      <c r="I77" s="4064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>
      <c r="A78" s="8075"/>
      <c r="B78" s="9089" t="s">
        <v>3272</v>
      </c>
      <c r="C78" s="9090"/>
      <c r="D78" s="3763">
        <f t="shared" si="22"/>
        <v>0</v>
      </c>
      <c r="E78" s="3764"/>
      <c r="F78" s="3892"/>
      <c r="G78" s="3892"/>
      <c r="H78" s="3767"/>
      <c r="I78" s="4065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>
      <c r="A79" s="8075"/>
      <c r="B79" s="8357" t="s">
        <v>3273</v>
      </c>
      <c r="C79" s="2886" t="s">
        <v>3274</v>
      </c>
      <c r="D79" s="630">
        <f t="shared" si="22"/>
        <v>0</v>
      </c>
      <c r="E79" s="1926"/>
      <c r="F79" s="786"/>
      <c r="G79" s="786"/>
      <c r="H79" s="2252"/>
      <c r="I79" s="4063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>
      <c r="A80" s="8075"/>
      <c r="B80" s="9091"/>
      <c r="C80" s="3112" t="s">
        <v>3275</v>
      </c>
      <c r="D80" s="1299">
        <f t="shared" si="22"/>
        <v>0</v>
      </c>
      <c r="E80" s="3778"/>
      <c r="F80" s="3882"/>
      <c r="G80" s="3882"/>
      <c r="H80" s="3781"/>
      <c r="I80" s="4062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>
      <c r="A81" s="8075"/>
      <c r="B81" s="8716" t="s">
        <v>3276</v>
      </c>
      <c r="C81" s="8716"/>
      <c r="D81" s="1299">
        <f t="shared" si="22"/>
        <v>0</v>
      </c>
      <c r="E81" s="3778"/>
      <c r="F81" s="3882"/>
      <c r="G81" s="3882"/>
      <c r="H81" s="3781"/>
      <c r="I81" s="4062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>
      <c r="A82" s="8075"/>
      <c r="B82" s="9072" t="s">
        <v>3277</v>
      </c>
      <c r="C82" s="9073"/>
      <c r="D82" s="1299">
        <f>SUM(E82:H82)</f>
        <v>0</v>
      </c>
      <c r="E82" s="3778"/>
      <c r="F82" s="3882"/>
      <c r="G82" s="3882"/>
      <c r="H82" s="3781"/>
      <c r="I82" s="4062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>
      <c r="A83" s="8075"/>
      <c r="B83" s="8740" t="s">
        <v>3278</v>
      </c>
      <c r="C83" s="8741"/>
      <c r="D83" s="1299">
        <f t="shared" si="22"/>
        <v>0</v>
      </c>
      <c r="E83" s="1170"/>
      <c r="F83" s="1219"/>
      <c r="G83" s="1219"/>
      <c r="H83" s="1173"/>
      <c r="I83" s="1320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>
      <c r="A84" s="8075"/>
      <c r="B84" s="9074" t="s">
        <v>3279</v>
      </c>
      <c r="C84" s="9075"/>
      <c r="D84" s="1299">
        <f t="shared" si="22"/>
        <v>0</v>
      </c>
      <c r="E84" s="1170"/>
      <c r="F84" s="1219"/>
      <c r="G84" s="1219"/>
      <c r="H84" s="1173"/>
      <c r="I84" s="1320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>
      <c r="A85" s="8075"/>
      <c r="B85" s="8356" t="s">
        <v>3280</v>
      </c>
      <c r="C85" s="4047" t="s">
        <v>3281</v>
      </c>
      <c r="D85" s="3770">
        <f t="shared" si="22"/>
        <v>0</v>
      </c>
      <c r="E85" s="3493"/>
      <c r="F85" s="827"/>
      <c r="G85" s="827"/>
      <c r="H85" s="2572"/>
      <c r="I85" s="4061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>
      <c r="A86" s="8075"/>
      <c r="B86" s="7758"/>
      <c r="C86" s="4049" t="s">
        <v>3282</v>
      </c>
      <c r="D86" s="1299">
        <f t="shared" si="22"/>
        <v>0</v>
      </c>
      <c r="E86" s="3778"/>
      <c r="F86" s="3882"/>
      <c r="G86" s="3882"/>
      <c r="H86" s="3781"/>
      <c r="I86" s="4062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>
      <c r="A87" s="8075"/>
      <c r="B87" s="7758"/>
      <c r="C87" s="4051" t="s">
        <v>3283</v>
      </c>
      <c r="D87" s="1299">
        <f t="shared" si="22"/>
        <v>0</v>
      </c>
      <c r="E87" s="1170"/>
      <c r="F87" s="1219"/>
      <c r="G87" s="1219"/>
      <c r="H87" s="1173"/>
      <c r="I87" s="1320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>
      <c r="A88" s="8075"/>
      <c r="B88" s="7758"/>
      <c r="C88" s="4052" t="s">
        <v>3284</v>
      </c>
      <c r="D88" s="1299">
        <f t="shared" si="22"/>
        <v>0</v>
      </c>
      <c r="E88" s="1170"/>
      <c r="F88" s="1219"/>
      <c r="G88" s="1219"/>
      <c r="H88" s="1173"/>
      <c r="I88" s="1320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>
      <c r="A89" s="8075"/>
      <c r="B89" s="8357"/>
      <c r="C89" s="4066" t="s">
        <v>3285</v>
      </c>
      <c r="D89" s="1299">
        <f t="shared" si="22"/>
        <v>0</v>
      </c>
      <c r="E89" s="1170"/>
      <c r="F89" s="1219"/>
      <c r="G89" s="1219"/>
      <c r="H89" s="1173"/>
      <c r="I89" s="1320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>
      <c r="A90" s="8075"/>
      <c r="B90" s="9085" t="s">
        <v>3286</v>
      </c>
      <c r="C90" s="9082"/>
      <c r="D90" s="3586">
        <f t="shared" si="22"/>
        <v>0</v>
      </c>
      <c r="E90" s="3493"/>
      <c r="F90" s="827"/>
      <c r="G90" s="827"/>
      <c r="H90" s="3509"/>
      <c r="I90" s="4061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>
      <c r="A91" s="8075"/>
      <c r="B91" s="9068" t="s">
        <v>3287</v>
      </c>
      <c r="C91" s="9069"/>
      <c r="D91" s="2660">
        <f t="shared" si="22"/>
        <v>0</v>
      </c>
      <c r="E91" s="2635"/>
      <c r="F91" s="155"/>
      <c r="G91" s="155"/>
      <c r="H91" s="2637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>
      <c r="A92" s="8075"/>
      <c r="B92" s="8377" t="s">
        <v>3288</v>
      </c>
      <c r="C92" s="4053" t="s">
        <v>3289</v>
      </c>
      <c r="D92" s="3586">
        <f>SUM(E92:H92)</f>
        <v>0</v>
      </c>
      <c r="E92" s="3493"/>
      <c r="F92" s="827"/>
      <c r="G92" s="827"/>
      <c r="H92" s="3509"/>
      <c r="I92" s="4061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>
      <c r="A93" s="8075"/>
      <c r="B93" s="9086"/>
      <c r="C93" s="4054" t="s">
        <v>3290</v>
      </c>
      <c r="D93" s="3623">
        <f>SUM(E93:H93)</f>
        <v>0</v>
      </c>
      <c r="E93" s="3778"/>
      <c r="F93" s="3882"/>
      <c r="G93" s="3882"/>
      <c r="H93" s="3886"/>
      <c r="I93" s="4062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>
      <c r="A94" s="8075"/>
      <c r="B94" s="9086"/>
      <c r="C94" s="4055" t="s">
        <v>3291</v>
      </c>
      <c r="D94" s="3623">
        <f>SUM(E94:H94)</f>
        <v>0</v>
      </c>
      <c r="E94" s="3778"/>
      <c r="F94" s="3882"/>
      <c r="G94" s="3882"/>
      <c r="H94" s="3886"/>
      <c r="I94" s="4062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>
      <c r="A95" s="8075"/>
      <c r="B95" s="9086"/>
      <c r="C95" s="1319" t="s">
        <v>3292</v>
      </c>
      <c r="D95" s="1299">
        <f>SUM(E95:H95)</f>
        <v>0</v>
      </c>
      <c r="E95" s="2635"/>
      <c r="F95" s="155"/>
      <c r="G95" s="155"/>
      <c r="H95" s="2637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>
      <c r="A96" s="8075"/>
      <c r="B96" s="9079" t="s">
        <v>3293</v>
      </c>
      <c r="C96" s="3855" t="s">
        <v>466</v>
      </c>
      <c r="D96" s="3586">
        <f t="shared" ref="D96:D97" si="26">SUM(E96:H96)</f>
        <v>0</v>
      </c>
      <c r="E96" s="3493"/>
      <c r="F96" s="3494"/>
      <c r="G96" s="3494"/>
      <c r="H96" s="3509"/>
      <c r="I96" s="4061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>
      <c r="A97" s="8075"/>
      <c r="B97" s="9080"/>
      <c r="C97" s="3848" t="s">
        <v>59</v>
      </c>
      <c r="D97" s="3589">
        <f t="shared" si="26"/>
        <v>0</v>
      </c>
      <c r="E97" s="3799"/>
      <c r="F97" s="3809"/>
      <c r="G97" s="3809"/>
      <c r="H97" s="1218"/>
      <c r="I97" s="4064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>
      <c r="A98" s="8076"/>
      <c r="B98" s="9087" t="s">
        <v>77</v>
      </c>
      <c r="C98" s="9088"/>
      <c r="D98" s="3763">
        <f>SUM(E98:H98)</f>
        <v>0</v>
      </c>
      <c r="E98" s="3788">
        <f>SUM(E56:E97)</f>
        <v>0</v>
      </c>
      <c r="F98" s="3788">
        <f t="shared" ref="F98:I98" si="27">SUM(F56:F97)</f>
        <v>0</v>
      </c>
      <c r="G98" s="3788">
        <f t="shared" si="27"/>
        <v>0</v>
      </c>
      <c r="H98" s="3788">
        <f t="shared" si="27"/>
        <v>0</v>
      </c>
      <c r="I98" s="3788">
        <f t="shared" si="27"/>
        <v>0</v>
      </c>
      <c r="CA98" s="226"/>
      <c r="CK98" s="226"/>
    </row>
    <row r="99" spans="1:89" s="5" customFormat="1" ht="18" customHeight="1">
      <c r="A99" s="2493" t="s">
        <v>3300</v>
      </c>
      <c r="B99" s="2493"/>
      <c r="C99" s="2493"/>
      <c r="D99" s="2493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8658" t="s">
        <v>2597</v>
      </c>
      <c r="B100" s="8659"/>
      <c r="C100" s="8745"/>
      <c r="D100" s="3489" t="s">
        <v>3301</v>
      </c>
      <c r="E100" s="9083"/>
      <c r="F100" s="9083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9076" t="s">
        <v>2592</v>
      </c>
      <c r="B101" s="9077"/>
      <c r="C101" s="9078"/>
      <c r="D101" s="4067"/>
      <c r="E101" s="9083"/>
      <c r="F101" s="9083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9046" t="s">
        <v>3302</v>
      </c>
      <c r="B102" s="9084"/>
      <c r="C102" s="9047"/>
      <c r="D102" s="4067"/>
      <c r="E102" s="9083"/>
      <c r="F102" s="9083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9048" t="s">
        <v>3303</v>
      </c>
      <c r="B103" s="8499"/>
      <c r="C103" s="7709"/>
      <c r="D103" s="4068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3914" t="s">
        <v>3304</v>
      </c>
      <c r="B104" s="4069"/>
      <c r="C104" s="4070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>
      <c r="A105" s="8515" t="s">
        <v>3305</v>
      </c>
      <c r="B105" s="8515"/>
      <c r="C105" s="8502"/>
      <c r="D105" s="9095" t="s">
        <v>3306</v>
      </c>
      <c r="E105" s="8637" t="s">
        <v>3307</v>
      </c>
      <c r="F105" s="8637"/>
      <c r="G105" s="9096"/>
      <c r="H105" s="9097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>
      <c r="A106" s="7983"/>
      <c r="B106" s="7983"/>
      <c r="C106" s="8076"/>
      <c r="D106" s="7663"/>
      <c r="E106" s="3842" t="s">
        <v>3309</v>
      </c>
      <c r="F106" s="4071" t="s">
        <v>3310</v>
      </c>
      <c r="G106" s="4072" t="s">
        <v>1364</v>
      </c>
      <c r="H106" s="9098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>
      <c r="A107" s="8743" t="s">
        <v>3311</v>
      </c>
      <c r="B107" s="9093"/>
      <c r="C107" s="8744"/>
      <c r="D107" s="4073">
        <f>SUM(E107:G107)</f>
        <v>0</v>
      </c>
      <c r="E107" s="4074"/>
      <c r="F107" s="845"/>
      <c r="G107" s="4075"/>
      <c r="H107" s="4076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>
      <c r="A108" s="8740" t="s">
        <v>3312</v>
      </c>
      <c r="B108" s="9094"/>
      <c r="C108" s="8741"/>
      <c r="D108" s="4077">
        <f>SUM(E108:G108)</f>
        <v>0</v>
      </c>
      <c r="E108" s="4078"/>
      <c r="F108" s="4079"/>
      <c r="G108" s="4080"/>
      <c r="H108" s="4081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>
      <c r="A109" s="8742" t="s">
        <v>3313</v>
      </c>
      <c r="B109" s="9099"/>
      <c r="C109" s="8124"/>
      <c r="D109" s="4082">
        <f>SUM(E109:G109)</f>
        <v>0</v>
      </c>
      <c r="E109" s="4083"/>
      <c r="F109" s="4084"/>
      <c r="G109" s="4085"/>
      <c r="H109" s="1325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>
      <c r="A110" s="4086" t="s">
        <v>3314</v>
      </c>
      <c r="B110" s="4087"/>
      <c r="C110" s="4087"/>
      <c r="D110" s="4087"/>
      <c r="E110" s="4087"/>
      <c r="F110" s="4087"/>
      <c r="G110" s="4088"/>
      <c r="H110" s="4089"/>
      <c r="I110" s="669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>
      <c r="A111" s="9100" t="s">
        <v>3315</v>
      </c>
      <c r="B111" s="9101"/>
      <c r="C111" s="9102"/>
      <c r="D111" s="4090">
        <f>SUM(E111:G111)</f>
        <v>0</v>
      </c>
      <c r="E111" s="4074"/>
      <c r="F111" s="845"/>
      <c r="G111" s="4091"/>
      <c r="H111" s="4076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>
      <c r="A112" s="9103" t="s">
        <v>2226</v>
      </c>
      <c r="B112" s="9104"/>
      <c r="C112" s="9105"/>
      <c r="D112" s="4092">
        <f>SUM(E112:G112)</f>
        <v>0</v>
      </c>
      <c r="E112" s="4083"/>
      <c r="F112" s="4084"/>
      <c r="G112" s="4085"/>
      <c r="H112" s="4093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>
      <c r="A113" s="3914" t="s">
        <v>3316</v>
      </c>
      <c r="B113" s="4069"/>
      <c r="C113" s="4070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>
      <c r="A114" s="8300" t="s">
        <v>3317</v>
      </c>
      <c r="B114" s="8515"/>
      <c r="C114" s="8502"/>
      <c r="D114" s="8637" t="s">
        <v>3306</v>
      </c>
      <c r="E114" s="8745" t="s">
        <v>3308</v>
      </c>
      <c r="F114" s="8658" t="s">
        <v>3318</v>
      </c>
      <c r="G114" s="8745"/>
      <c r="H114" s="8701" t="s">
        <v>29</v>
      </c>
      <c r="I114" s="8702"/>
      <c r="J114" s="8702"/>
      <c r="K114" s="8702"/>
      <c r="L114" s="8702"/>
      <c r="M114" s="8702"/>
      <c r="N114" s="8702"/>
      <c r="O114" s="8702"/>
      <c r="P114" s="8702"/>
      <c r="Q114" s="8702"/>
      <c r="R114" s="8702"/>
      <c r="S114" s="8702"/>
      <c r="T114" s="8702"/>
      <c r="U114" s="8707"/>
      <c r="V114" s="9106" t="s">
        <v>460</v>
      </c>
      <c r="W114" s="8502" t="s">
        <v>67</v>
      </c>
    </row>
    <row r="115" spans="1:91" s="17" customFormat="1" ht="23.25" customHeight="1">
      <c r="A115" s="8301"/>
      <c r="B115" s="7983"/>
      <c r="C115" s="8076"/>
      <c r="D115" s="8637"/>
      <c r="E115" s="8745"/>
      <c r="F115" s="3580" t="s">
        <v>3319</v>
      </c>
      <c r="G115" s="3880" t="s">
        <v>3320</v>
      </c>
      <c r="H115" s="3794" t="s">
        <v>3321</v>
      </c>
      <c r="I115" s="3900" t="s">
        <v>330</v>
      </c>
      <c r="J115" s="3581" t="s">
        <v>331</v>
      </c>
      <c r="K115" s="3581" t="s">
        <v>94</v>
      </c>
      <c r="L115" s="3581" t="s">
        <v>44</v>
      </c>
      <c r="M115" s="3581" t="s">
        <v>45</v>
      </c>
      <c r="N115" s="3581" t="s">
        <v>46</v>
      </c>
      <c r="O115" s="3581" t="s">
        <v>47</v>
      </c>
      <c r="P115" s="3581" t="s">
        <v>48</v>
      </c>
      <c r="Q115" s="3581" t="s">
        <v>49</v>
      </c>
      <c r="R115" s="3581" t="s">
        <v>50</v>
      </c>
      <c r="S115" s="3581" t="s">
        <v>51</v>
      </c>
      <c r="T115" s="3581" t="s">
        <v>52</v>
      </c>
      <c r="U115" s="4094" t="s">
        <v>53</v>
      </c>
      <c r="V115" s="9107"/>
      <c r="W115" s="8076"/>
    </row>
    <row r="116" spans="1:91" s="17" customFormat="1" ht="15" customHeight="1">
      <c r="A116" s="8760" t="s">
        <v>3322</v>
      </c>
      <c r="B116" s="9108"/>
      <c r="C116" s="8761"/>
      <c r="D116" s="4095"/>
      <c r="E116" s="4096">
        <f>+F116+G116+H116+I116+J116+K116+L116+M116+N116+O116+P116+Q116+R116+S116+T116+U116</f>
        <v>0</v>
      </c>
      <c r="F116" s="4074"/>
      <c r="G116" s="4097"/>
      <c r="H116" s="4098"/>
      <c r="I116" s="845"/>
      <c r="J116" s="845"/>
      <c r="K116" s="845"/>
      <c r="L116" s="845"/>
      <c r="M116" s="845"/>
      <c r="N116" s="845"/>
      <c r="O116" s="845"/>
      <c r="P116" s="845"/>
      <c r="Q116" s="845"/>
      <c r="R116" s="845"/>
      <c r="S116" s="845"/>
      <c r="T116" s="845"/>
      <c r="U116" s="4099"/>
      <c r="V116" s="5178"/>
      <c r="W116" s="4097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>
      <c r="A117" s="8740" t="s">
        <v>3323</v>
      </c>
      <c r="B117" s="9094"/>
      <c r="C117" s="8741"/>
      <c r="D117" s="4101"/>
      <c r="E117" s="3899">
        <f>+F117+G117+H117+I117+J117+K117+L117+M117+N117+O117+P117+Q117+R117+S117+T117+U117</f>
        <v>0</v>
      </c>
      <c r="F117" s="4078"/>
      <c r="G117" s="4102"/>
      <c r="H117" s="4103"/>
      <c r="I117" s="4079"/>
      <c r="J117" s="4079"/>
      <c r="K117" s="4079"/>
      <c r="L117" s="4079"/>
      <c r="M117" s="4079"/>
      <c r="N117" s="4079"/>
      <c r="O117" s="4079"/>
      <c r="P117" s="4079"/>
      <c r="Q117" s="4079"/>
      <c r="R117" s="4079"/>
      <c r="S117" s="4079"/>
      <c r="T117" s="4079"/>
      <c r="U117" s="4104"/>
      <c r="V117" s="5179"/>
      <c r="W117" s="4102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>
      <c r="A118" s="9058" t="s">
        <v>3324</v>
      </c>
      <c r="B118" s="8348"/>
      <c r="C118" s="8349"/>
      <c r="D118" s="4105"/>
      <c r="E118" s="1326">
        <f>+F118+G118+H118+I118+J118+K118+L118+M118+N118+O118+P118+Q118+R118+S118+T118+U118</f>
        <v>0</v>
      </c>
      <c r="F118" s="4083"/>
      <c r="G118" s="1327"/>
      <c r="H118" s="4106"/>
      <c r="I118" s="4084"/>
      <c r="J118" s="4084"/>
      <c r="K118" s="4084"/>
      <c r="L118" s="4084"/>
      <c r="M118" s="4084"/>
      <c r="N118" s="4084"/>
      <c r="O118" s="4084"/>
      <c r="P118" s="4084"/>
      <c r="Q118" s="4084"/>
      <c r="R118" s="4084"/>
      <c r="S118" s="4084"/>
      <c r="T118" s="4084"/>
      <c r="U118" s="4107"/>
      <c r="V118" s="5180"/>
      <c r="W118" s="1327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>
      <c r="A119" s="3914" t="s">
        <v>3325</v>
      </c>
      <c r="B119" s="4070"/>
      <c r="C119" s="4070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>
      <c r="A120" s="8515" t="s">
        <v>3326</v>
      </c>
      <c r="B120" s="8515"/>
      <c r="C120" s="8502"/>
      <c r="D120" s="8637" t="s">
        <v>3327</v>
      </c>
      <c r="E120" s="8697" t="s">
        <v>29</v>
      </c>
      <c r="F120" s="8704"/>
      <c r="G120" s="8704"/>
      <c r="H120" s="8704"/>
      <c r="I120" s="8704"/>
      <c r="J120" s="8738"/>
      <c r="K120" s="8704" t="s">
        <v>2397</v>
      </c>
      <c r="L120" s="8646"/>
    </row>
    <row r="121" spans="1:91" s="17" customFormat="1" ht="15" customHeight="1">
      <c r="A121" s="7983"/>
      <c r="B121" s="7983"/>
      <c r="C121" s="8076"/>
      <c r="D121" s="8637"/>
      <c r="E121" s="3580" t="s">
        <v>308</v>
      </c>
      <c r="F121" s="3794" t="s">
        <v>309</v>
      </c>
      <c r="G121" s="3900" t="s">
        <v>310</v>
      </c>
      <c r="H121" s="3900" t="s">
        <v>311</v>
      </c>
      <c r="I121" s="3577" t="s">
        <v>312</v>
      </c>
      <c r="J121" s="3906" t="s">
        <v>373</v>
      </c>
      <c r="K121" s="3794" t="s">
        <v>58</v>
      </c>
      <c r="L121" s="3761" t="s">
        <v>59</v>
      </c>
    </row>
    <row r="122" spans="1:91" s="17" customFormat="1" ht="15" customHeight="1">
      <c r="A122" s="8350" t="s">
        <v>3328</v>
      </c>
      <c r="B122" s="9066"/>
      <c r="C122" s="3897" t="s">
        <v>3329</v>
      </c>
      <c r="D122" s="3776">
        <f t="shared" ref="D122:D130" si="32">SUM(E122:J122)</f>
        <v>0</v>
      </c>
      <c r="E122" s="3493"/>
      <c r="F122" s="3494"/>
      <c r="G122" s="827"/>
      <c r="H122" s="827"/>
      <c r="I122" s="827"/>
      <c r="J122" s="3508"/>
      <c r="K122" s="3494"/>
      <c r="L122" s="3511"/>
      <c r="M122" s="669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>
      <c r="A123" s="9067"/>
      <c r="B123" s="7848"/>
      <c r="C123" s="4109" t="s">
        <v>3330</v>
      </c>
      <c r="D123" s="3776">
        <f t="shared" si="32"/>
        <v>0</v>
      </c>
      <c r="E123" s="3778"/>
      <c r="F123" s="3780"/>
      <c r="G123" s="3882"/>
      <c r="H123" s="3882"/>
      <c r="I123" s="3882"/>
      <c r="J123" s="3885"/>
      <c r="K123" s="3780"/>
      <c r="L123" s="3779"/>
      <c r="M123" s="669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>
      <c r="A124" s="8352"/>
      <c r="B124" s="8353"/>
      <c r="C124" s="4109" t="s">
        <v>3331</v>
      </c>
      <c r="D124" s="3589">
        <f t="shared" si="32"/>
        <v>0</v>
      </c>
      <c r="E124" s="3799"/>
      <c r="F124" s="3809"/>
      <c r="G124" s="3590"/>
      <c r="H124" s="3590"/>
      <c r="I124" s="3590"/>
      <c r="J124" s="3890"/>
      <c r="K124" s="3809"/>
      <c r="L124" s="1183"/>
      <c r="M124" s="669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>
      <c r="A125" s="8350" t="s">
        <v>3332</v>
      </c>
      <c r="B125" s="9066"/>
      <c r="C125" s="3897" t="s">
        <v>3329</v>
      </c>
      <c r="D125" s="1916">
        <f t="shared" si="32"/>
        <v>0</v>
      </c>
      <c r="E125" s="1926"/>
      <c r="F125" s="1423"/>
      <c r="G125" s="786"/>
      <c r="H125" s="786"/>
      <c r="I125" s="786"/>
      <c r="J125" s="3990"/>
      <c r="K125" s="1423"/>
      <c r="L125" s="3796"/>
      <c r="M125" s="669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>
      <c r="A126" s="9067"/>
      <c r="B126" s="7848"/>
      <c r="C126" s="4109" t="s">
        <v>3330</v>
      </c>
      <c r="D126" s="3776">
        <f t="shared" si="32"/>
        <v>0</v>
      </c>
      <c r="E126" s="1170"/>
      <c r="F126" s="1172"/>
      <c r="G126" s="1219"/>
      <c r="H126" s="1219"/>
      <c r="I126" s="1219"/>
      <c r="J126" s="1222"/>
      <c r="K126" s="1172"/>
      <c r="L126" s="1171"/>
      <c r="M126" s="669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>
      <c r="A127" s="8352"/>
      <c r="B127" s="8353"/>
      <c r="C127" s="4109" t="s">
        <v>3331</v>
      </c>
      <c r="D127" s="3589">
        <f t="shared" si="32"/>
        <v>0</v>
      </c>
      <c r="E127" s="1170"/>
      <c r="F127" s="1172"/>
      <c r="G127" s="1219"/>
      <c r="H127" s="1219"/>
      <c r="I127" s="1219"/>
      <c r="J127" s="1222"/>
      <c r="K127" s="1172"/>
      <c r="L127" s="1171"/>
      <c r="M127" s="669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>
      <c r="A128" s="8350" t="s">
        <v>3333</v>
      </c>
      <c r="B128" s="9066"/>
      <c r="C128" s="3897" t="s">
        <v>3329</v>
      </c>
      <c r="D128" s="1916">
        <f t="shared" si="32"/>
        <v>0</v>
      </c>
      <c r="E128" s="3493"/>
      <c r="F128" s="3494"/>
      <c r="G128" s="827"/>
      <c r="H128" s="827"/>
      <c r="I128" s="827"/>
      <c r="J128" s="3508"/>
      <c r="K128" s="3494"/>
      <c r="L128" s="3511"/>
      <c r="M128" s="669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>
      <c r="A129" s="9067"/>
      <c r="B129" s="7848"/>
      <c r="C129" s="4109" t="s">
        <v>3330</v>
      </c>
      <c r="D129" s="3776">
        <f t="shared" si="32"/>
        <v>0</v>
      </c>
      <c r="E129" s="3778"/>
      <c r="F129" s="3780"/>
      <c r="G129" s="3882"/>
      <c r="H129" s="3882"/>
      <c r="I129" s="3882"/>
      <c r="J129" s="3885"/>
      <c r="K129" s="3780"/>
      <c r="L129" s="3779"/>
      <c r="M129" s="669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>
      <c r="A130" s="8352"/>
      <c r="B130" s="8353"/>
      <c r="C130" s="4109" t="s">
        <v>3331</v>
      </c>
      <c r="D130" s="3589">
        <f t="shared" si="32"/>
        <v>0</v>
      </c>
      <c r="E130" s="3799"/>
      <c r="F130" s="3809"/>
      <c r="G130" s="3590"/>
      <c r="H130" s="3590"/>
      <c r="I130" s="3590"/>
      <c r="J130" s="3890"/>
      <c r="K130" s="3809"/>
      <c r="L130" s="1183"/>
      <c r="M130" s="669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>
      <c r="A131" s="3914" t="s">
        <v>3334</v>
      </c>
      <c r="B131" s="4069"/>
      <c r="C131" s="4069"/>
      <c r="D131" s="4069"/>
      <c r="E131" s="4110"/>
      <c r="F131" s="4110"/>
      <c r="G131" s="235"/>
      <c r="H131" s="235"/>
      <c r="I131" s="235"/>
      <c r="J131" s="235"/>
      <c r="K131" s="235"/>
      <c r="L131" s="235"/>
    </row>
    <row r="132" spans="1:89" ht="24" customHeight="1">
      <c r="A132" s="2838" t="s">
        <v>289</v>
      </c>
      <c r="B132" s="3977" t="s">
        <v>3335</v>
      </c>
      <c r="C132" s="2445" t="s">
        <v>3336</v>
      </c>
      <c r="D132" s="2658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>
      <c r="A133" s="3919" t="s">
        <v>3337</v>
      </c>
      <c r="B133" s="4111"/>
      <c r="C133" s="3766"/>
      <c r="D133" s="3891"/>
      <c r="E133" s="904"/>
      <c r="F133" s="235"/>
      <c r="G133" s="235"/>
      <c r="H133" s="235"/>
      <c r="I133" s="235"/>
      <c r="J133" s="235"/>
      <c r="K133" s="235"/>
      <c r="L133" s="235"/>
    </row>
    <row r="134" spans="1:89" ht="18" customHeight="1">
      <c r="A134" s="3914" t="s">
        <v>3338</v>
      </c>
      <c r="B134" s="4069"/>
      <c r="C134" s="4069"/>
      <c r="D134" s="4069"/>
      <c r="E134" s="4112"/>
      <c r="F134" s="4112"/>
      <c r="G134" s="4112"/>
      <c r="H134" s="4112"/>
      <c r="I134" s="4112"/>
      <c r="J134" s="235"/>
      <c r="K134" s="235"/>
      <c r="L134" s="235"/>
    </row>
    <row r="135" spans="1:89" s="17" customFormat="1" ht="15" customHeight="1">
      <c r="A135" s="8477" t="s">
        <v>289</v>
      </c>
      <c r="B135" s="8658" t="s">
        <v>3339</v>
      </c>
      <c r="C135" s="8659"/>
      <c r="D135" s="8659"/>
      <c r="E135" s="8659"/>
      <c r="F135" s="8659"/>
      <c r="G135" s="8659"/>
      <c r="H135" s="8659"/>
      <c r="I135" s="8745"/>
      <c r="J135" s="6"/>
      <c r="K135" s="6"/>
      <c r="L135" s="6"/>
    </row>
    <row r="136" spans="1:89" s="17" customFormat="1" ht="42.75" customHeight="1">
      <c r="A136" s="8403"/>
      <c r="B136" s="3576" t="s">
        <v>3340</v>
      </c>
      <c r="C136" s="3580" t="s">
        <v>3341</v>
      </c>
      <c r="D136" s="3900" t="s">
        <v>3342</v>
      </c>
      <c r="E136" s="3900" t="s">
        <v>3343</v>
      </c>
      <c r="F136" s="3900" t="s">
        <v>3344</v>
      </c>
      <c r="G136" s="3900" t="s">
        <v>3345</v>
      </c>
      <c r="H136" s="3900" t="s">
        <v>3346</v>
      </c>
      <c r="I136" s="3761" t="s">
        <v>3347</v>
      </c>
      <c r="J136" s="6"/>
      <c r="K136" s="6"/>
      <c r="L136" s="6"/>
    </row>
    <row r="137" spans="1:89" s="17" customFormat="1" ht="31.5">
      <c r="A137" s="3685" t="s">
        <v>3348</v>
      </c>
      <c r="B137" s="3987">
        <f>SUM(C137:I137)</f>
        <v>0</v>
      </c>
      <c r="C137" s="3493"/>
      <c r="D137" s="827"/>
      <c r="E137" s="827"/>
      <c r="F137" s="827"/>
      <c r="G137" s="827"/>
      <c r="H137" s="827"/>
      <c r="I137" s="3511"/>
      <c r="J137" s="6"/>
      <c r="K137" s="6"/>
      <c r="L137" s="6"/>
    </row>
    <row r="138" spans="1:89" s="17" customFormat="1" ht="21">
      <c r="A138" s="3688" t="s">
        <v>3349</v>
      </c>
      <c r="B138" s="3930">
        <f>SUM(C138:I138)</f>
        <v>0</v>
      </c>
      <c r="C138" s="3778"/>
      <c r="D138" s="3882"/>
      <c r="E138" s="3882"/>
      <c r="F138" s="3882"/>
      <c r="G138" s="3882"/>
      <c r="H138" s="3882"/>
      <c r="I138" s="3779"/>
      <c r="J138" s="6"/>
      <c r="K138" s="6"/>
      <c r="L138" s="6"/>
    </row>
    <row r="139" spans="1:89" s="17" customFormat="1" ht="15" customHeight="1">
      <c r="A139" s="4113" t="s">
        <v>3350</v>
      </c>
      <c r="B139" s="3989">
        <f>SUM(C139:I139)</f>
        <v>0</v>
      </c>
      <c r="C139" s="2635"/>
      <c r="D139" s="155"/>
      <c r="E139" s="155"/>
      <c r="F139" s="155"/>
      <c r="G139" s="155"/>
      <c r="H139" s="155"/>
      <c r="I139" s="2636"/>
      <c r="J139" s="6"/>
      <c r="K139" s="6"/>
      <c r="L139" s="6"/>
    </row>
    <row r="140" spans="1:89" ht="18" customHeight="1">
      <c r="A140" s="3914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>
      <c r="A141" s="8477" t="s">
        <v>289</v>
      </c>
      <c r="B141" s="8391" t="s">
        <v>3352</v>
      </c>
      <c r="C141" s="8733" t="s">
        <v>3353</v>
      </c>
      <c r="D141" s="9123"/>
      <c r="E141" s="9123"/>
      <c r="F141" s="9123"/>
      <c r="G141" s="9123"/>
      <c r="H141" s="9123"/>
      <c r="I141" s="9123"/>
      <c r="J141" s="9123"/>
      <c r="K141" s="9123"/>
      <c r="L141" s="9123"/>
      <c r="M141" s="8734"/>
    </row>
    <row r="142" spans="1:89" s="17" customFormat="1" ht="31.5">
      <c r="A142" s="8403"/>
      <c r="B142" s="7241"/>
      <c r="C142" s="3580" t="s">
        <v>3354</v>
      </c>
      <c r="D142" s="3900" t="s">
        <v>3355</v>
      </c>
      <c r="E142" s="3900" t="s">
        <v>3356</v>
      </c>
      <c r="F142" s="3900" t="s">
        <v>3357</v>
      </c>
      <c r="G142" s="3900" t="s">
        <v>3358</v>
      </c>
      <c r="H142" s="3900" t="s">
        <v>3359</v>
      </c>
      <c r="I142" s="3900" t="s">
        <v>3360</v>
      </c>
      <c r="J142" s="3900" t="s">
        <v>3361</v>
      </c>
      <c r="K142" s="3900" t="s">
        <v>3362</v>
      </c>
      <c r="L142" s="3900" t="s">
        <v>3363</v>
      </c>
      <c r="M142" s="3761" t="s">
        <v>3364</v>
      </c>
    </row>
    <row r="143" spans="1:89" s="17" customFormat="1" ht="21">
      <c r="A143" s="3685" t="s">
        <v>3365</v>
      </c>
      <c r="B143" s="3987">
        <f>SUM(C143:M143)</f>
        <v>0</v>
      </c>
      <c r="C143" s="3493"/>
      <c r="D143" s="827"/>
      <c r="E143" s="827"/>
      <c r="F143" s="827"/>
      <c r="G143" s="827"/>
      <c r="H143" s="827"/>
      <c r="I143" s="827"/>
      <c r="J143" s="827"/>
      <c r="K143" s="827"/>
      <c r="L143" s="827"/>
      <c r="M143" s="3511"/>
    </row>
    <row r="144" spans="1:89" s="17" customFormat="1" ht="42">
      <c r="A144" s="3327" t="s">
        <v>3366</v>
      </c>
      <c r="B144" s="3989">
        <f>SUM(C144:M144)</f>
        <v>0</v>
      </c>
      <c r="C144" s="2635"/>
      <c r="D144" s="155"/>
      <c r="E144" s="155"/>
      <c r="F144" s="155"/>
      <c r="G144" s="155"/>
      <c r="H144" s="155"/>
      <c r="I144" s="155"/>
      <c r="J144" s="155"/>
      <c r="K144" s="155"/>
      <c r="L144" s="155"/>
      <c r="M144" s="2636"/>
    </row>
    <row r="145" spans="1:92" ht="18" customHeight="1">
      <c r="A145" s="3914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>
      <c r="A146" s="8477" t="s">
        <v>289</v>
      </c>
      <c r="B146" s="9112" t="s">
        <v>3368</v>
      </c>
      <c r="C146" s="9114" t="s">
        <v>29</v>
      </c>
      <c r="D146" s="9115"/>
      <c r="E146" s="9115"/>
      <c r="F146" s="9116"/>
      <c r="G146" s="8709" t="s">
        <v>36</v>
      </c>
      <c r="H146" s="8514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8403"/>
      <c r="B147" s="9113"/>
      <c r="C147" s="3879" t="s">
        <v>615</v>
      </c>
      <c r="D147" s="3900" t="s">
        <v>616</v>
      </c>
      <c r="E147" s="3900" t="s">
        <v>617</v>
      </c>
      <c r="F147" s="3906" t="s">
        <v>618</v>
      </c>
      <c r="G147" s="7705"/>
      <c r="H147" s="7664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3685" t="s">
        <v>3369</v>
      </c>
      <c r="B148" s="3984"/>
      <c r="C148" s="3254"/>
      <c r="D148" s="827"/>
      <c r="E148" s="827"/>
      <c r="F148" s="1931"/>
      <c r="G148" s="4500"/>
      <c r="H148" s="5177"/>
      <c r="I148" s="669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0"/>
      <c r="BZ148" s="900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>
      <c r="A149" s="3327" t="s">
        <v>3370</v>
      </c>
      <c r="B149" s="4114"/>
      <c r="C149" s="159"/>
      <c r="D149" s="155"/>
      <c r="E149" s="155"/>
      <c r="F149" s="176"/>
      <c r="G149" s="5169"/>
      <c r="H149" s="5350"/>
      <c r="I149" s="669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0"/>
      <c r="BZ149" s="900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>
      <c r="A151" s="9117" t="s">
        <v>3326</v>
      </c>
      <c r="B151" s="9117"/>
      <c r="C151" s="9118"/>
      <c r="D151" s="9121" t="s">
        <v>3327</v>
      </c>
      <c r="E151" s="9109" t="s">
        <v>3372</v>
      </c>
      <c r="F151" s="9110"/>
      <c r="G151" s="9110"/>
      <c r="H151" s="9110"/>
      <c r="I151" s="9110"/>
      <c r="J151" s="9110"/>
      <c r="K151" s="9110"/>
      <c r="L151" s="9110"/>
      <c r="M151" s="9110"/>
      <c r="N151" s="9110"/>
      <c r="O151" s="9110"/>
      <c r="P151" s="9111"/>
      <c r="Q151" s="9138" t="s">
        <v>2397</v>
      </c>
      <c r="R151" s="9139"/>
    </row>
    <row r="152" spans="1:92" s="17" customFormat="1" ht="20.100000000000001" customHeight="1">
      <c r="A152" s="9119"/>
      <c r="B152" s="9119"/>
      <c r="C152" s="9120"/>
      <c r="D152" s="9122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>
      <c r="A153" s="9124" t="s">
        <v>3376</v>
      </c>
      <c r="B153" s="9125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05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>
      <c r="A154" s="9126"/>
      <c r="B154" s="9127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1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>
      <c r="A155" s="9126"/>
      <c r="B155" s="9127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1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>
      <c r="A156" s="9126"/>
      <c r="B156" s="9127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1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>
      <c r="A157" s="9126"/>
      <c r="B157" s="9127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1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>
      <c r="A158" s="9126"/>
      <c r="B158" s="9127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1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>
      <c r="A159" s="9126"/>
      <c r="B159" s="9127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1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>
      <c r="A160" s="9128"/>
      <c r="B160" s="9129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1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>
      <c r="A161" s="9130" t="s">
        <v>3385</v>
      </c>
      <c r="B161" s="9131"/>
      <c r="C161" s="670" t="s">
        <v>3377</v>
      </c>
      <c r="D161" s="671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1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>
      <c r="A162" s="9132"/>
      <c r="B162" s="9127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1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>
      <c r="A163" s="9132"/>
      <c r="B163" s="9127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1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>
      <c r="A164" s="9132"/>
      <c r="B164" s="9127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1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>
      <c r="A165" s="9132"/>
      <c r="B165" s="9127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1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>
      <c r="A166" s="9132"/>
      <c r="B166" s="9127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1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>
      <c r="A167" s="9132"/>
      <c r="B167" s="9127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1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>
      <c r="A168" s="9133"/>
      <c r="B168" s="9129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1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>
      <c r="A170" s="8658" t="s">
        <v>3239</v>
      </c>
      <c r="B170" s="8659"/>
      <c r="C170" s="8745"/>
      <c r="D170" s="3489" t="s">
        <v>77</v>
      </c>
      <c r="E170" s="2695" t="s">
        <v>3119</v>
      </c>
      <c r="F170" s="3900" t="s">
        <v>3296</v>
      </c>
      <c r="G170" s="3900" t="s">
        <v>3297</v>
      </c>
      <c r="H170" s="3906" t="s">
        <v>195</v>
      </c>
      <c r="I170" s="4058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>
      <c r="A171" s="8757" t="s">
        <v>3249</v>
      </c>
      <c r="B171" s="9070" t="s">
        <v>3250</v>
      </c>
      <c r="C171" s="9071"/>
      <c r="D171" s="3770">
        <f t="shared" ref="D171:D203" si="40">SUM(E171:H171)</f>
        <v>0</v>
      </c>
      <c r="E171" s="2811"/>
      <c r="F171" s="2812"/>
      <c r="G171" s="2812"/>
      <c r="H171" s="4059"/>
      <c r="I171" s="4060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>
      <c r="A172" s="8758"/>
      <c r="B172" s="8757" t="s">
        <v>3251</v>
      </c>
      <c r="C172" s="3925" t="s">
        <v>3252</v>
      </c>
      <c r="D172" s="3770">
        <f t="shared" si="40"/>
        <v>0</v>
      </c>
      <c r="E172" s="3493"/>
      <c r="F172" s="827"/>
      <c r="G172" s="827"/>
      <c r="H172" s="2572"/>
      <c r="I172" s="4061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>
      <c r="A173" s="8758"/>
      <c r="B173" s="8758"/>
      <c r="C173" s="3709" t="s">
        <v>3253</v>
      </c>
      <c r="D173" s="1299">
        <f t="shared" si="40"/>
        <v>0</v>
      </c>
      <c r="E173" s="3778"/>
      <c r="F173" s="3882"/>
      <c r="G173" s="3882"/>
      <c r="H173" s="3781"/>
      <c r="I173" s="4062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>
      <c r="A174" s="8758"/>
      <c r="B174" s="8758"/>
      <c r="C174" s="3902" t="s">
        <v>3254</v>
      </c>
      <c r="D174" s="3623">
        <f t="shared" si="40"/>
        <v>0</v>
      </c>
      <c r="E174" s="3778"/>
      <c r="F174" s="3882"/>
      <c r="G174" s="3882"/>
      <c r="H174" s="3781"/>
      <c r="I174" s="4062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>
      <c r="A175" s="8758"/>
      <c r="B175" s="8759"/>
      <c r="C175" s="3112" t="s">
        <v>3255</v>
      </c>
      <c r="D175" s="2660">
        <f t="shared" si="40"/>
        <v>0</v>
      </c>
      <c r="E175" s="2635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>
      <c r="A176" s="8758"/>
      <c r="B176" s="9072" t="s">
        <v>3256</v>
      </c>
      <c r="C176" s="9073"/>
      <c r="D176" s="630">
        <f t="shared" si="40"/>
        <v>0</v>
      </c>
      <c r="E176" s="1926"/>
      <c r="F176" s="786"/>
      <c r="G176" s="786"/>
      <c r="H176" s="2252"/>
      <c r="I176" s="4063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>
      <c r="A177" s="8758"/>
      <c r="B177" s="8762" t="s">
        <v>3257</v>
      </c>
      <c r="C177" s="8763"/>
      <c r="D177" s="1299">
        <f t="shared" si="40"/>
        <v>0</v>
      </c>
      <c r="E177" s="3778"/>
      <c r="F177" s="3882"/>
      <c r="G177" s="3882"/>
      <c r="H177" s="3781"/>
      <c r="I177" s="4062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>
      <c r="A178" s="8758"/>
      <c r="B178" s="8762" t="s">
        <v>3258</v>
      </c>
      <c r="C178" s="8763"/>
      <c r="D178" s="1299">
        <f t="shared" si="40"/>
        <v>0</v>
      </c>
      <c r="E178" s="3778"/>
      <c r="F178" s="3882"/>
      <c r="G178" s="3882"/>
      <c r="H178" s="3781"/>
      <c r="I178" s="4062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>
      <c r="A179" s="8758"/>
      <c r="B179" s="9074" t="s">
        <v>3259</v>
      </c>
      <c r="C179" s="9075"/>
      <c r="D179" s="1299">
        <f t="shared" si="40"/>
        <v>0</v>
      </c>
      <c r="E179" s="3778"/>
      <c r="F179" s="3882"/>
      <c r="G179" s="3882"/>
      <c r="H179" s="3781"/>
      <c r="I179" s="4062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>
      <c r="A180" s="8758"/>
      <c r="B180" s="8762" t="s">
        <v>3299</v>
      </c>
      <c r="C180" s="8763"/>
      <c r="D180" s="1299">
        <f t="shared" si="40"/>
        <v>0</v>
      </c>
      <c r="E180" s="3778"/>
      <c r="F180" s="3882"/>
      <c r="G180" s="3882"/>
      <c r="H180" s="3781"/>
      <c r="I180" s="4062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>
      <c r="A181" s="8758"/>
      <c r="B181" s="9072" t="s">
        <v>3261</v>
      </c>
      <c r="C181" s="9073"/>
      <c r="D181" s="1299">
        <f t="shared" si="40"/>
        <v>0</v>
      </c>
      <c r="E181" s="1170"/>
      <c r="F181" s="1219"/>
      <c r="G181" s="1219"/>
      <c r="H181" s="1173"/>
      <c r="I181" s="1320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>
      <c r="A182" s="8758"/>
      <c r="B182" s="8740" t="s">
        <v>3262</v>
      </c>
      <c r="C182" s="8741"/>
      <c r="D182" s="1299">
        <f t="shared" si="40"/>
        <v>0</v>
      </c>
      <c r="E182" s="1170"/>
      <c r="F182" s="1219"/>
      <c r="G182" s="1219"/>
      <c r="H182" s="1173"/>
      <c r="I182" s="1320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>
      <c r="A183" s="8758"/>
      <c r="B183" s="8740" t="s">
        <v>3263</v>
      </c>
      <c r="C183" s="8741"/>
      <c r="D183" s="1299">
        <f t="shared" si="40"/>
        <v>0</v>
      </c>
      <c r="E183" s="1170"/>
      <c r="F183" s="1219"/>
      <c r="G183" s="1219"/>
      <c r="H183" s="1173"/>
      <c r="I183" s="1320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>
      <c r="A184" s="8758"/>
      <c r="B184" s="9074" t="s">
        <v>3265</v>
      </c>
      <c r="C184" s="9075"/>
      <c r="D184" s="1299">
        <f t="shared" si="40"/>
        <v>0</v>
      </c>
      <c r="E184" s="1170"/>
      <c r="F184" s="1219"/>
      <c r="G184" s="1219"/>
      <c r="H184" s="1173"/>
      <c r="I184" s="1320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>
      <c r="A185" s="8758"/>
      <c r="B185" s="8356" t="s">
        <v>3266</v>
      </c>
      <c r="C185" s="4036" t="s">
        <v>3267</v>
      </c>
      <c r="D185" s="3586">
        <f t="shared" si="40"/>
        <v>0</v>
      </c>
      <c r="E185" s="3494"/>
      <c r="F185" s="827"/>
      <c r="G185" s="827"/>
      <c r="H185" s="2572"/>
      <c r="I185" s="4061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>
      <c r="A186" s="8758"/>
      <c r="B186" s="7758"/>
      <c r="C186" s="1294" t="s">
        <v>3268</v>
      </c>
      <c r="D186" s="3623">
        <f t="shared" si="40"/>
        <v>0</v>
      </c>
      <c r="E186" s="3780"/>
      <c r="F186" s="3882"/>
      <c r="G186" s="3882"/>
      <c r="H186" s="3781"/>
      <c r="I186" s="4062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>
      <c r="A187" s="8758"/>
      <c r="B187" s="8357"/>
      <c r="C187" s="1223" t="s">
        <v>603</v>
      </c>
      <c r="D187" s="3589">
        <f t="shared" si="40"/>
        <v>0</v>
      </c>
      <c r="E187" s="3809"/>
      <c r="F187" s="3590"/>
      <c r="G187" s="3590"/>
      <c r="H187" s="3810"/>
      <c r="I187" s="4064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>
      <c r="A188" s="8758"/>
      <c r="B188" s="8356" t="s">
        <v>3269</v>
      </c>
      <c r="C188" s="3925" t="s">
        <v>3270</v>
      </c>
      <c r="D188" s="3770">
        <f t="shared" si="40"/>
        <v>0</v>
      </c>
      <c r="E188" s="3493"/>
      <c r="F188" s="827"/>
      <c r="G188" s="827"/>
      <c r="H188" s="2572"/>
      <c r="I188" s="4061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>
      <c r="A189" s="8758"/>
      <c r="B189" s="7758"/>
      <c r="C189" s="3958" t="s">
        <v>3271</v>
      </c>
      <c r="D189" s="1299">
        <f t="shared" si="40"/>
        <v>0</v>
      </c>
      <c r="E189" s="3778"/>
      <c r="F189" s="3882"/>
      <c r="G189" s="3882"/>
      <c r="H189" s="3781"/>
      <c r="I189" s="4062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>
      <c r="A190" s="8758"/>
      <c r="B190" s="8357"/>
      <c r="C190" s="1223" t="s">
        <v>603</v>
      </c>
      <c r="D190" s="3589">
        <f t="shared" si="40"/>
        <v>0</v>
      </c>
      <c r="E190" s="3799"/>
      <c r="F190" s="3590"/>
      <c r="G190" s="3590"/>
      <c r="H190" s="3810"/>
      <c r="I190" s="4064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>
      <c r="A191" s="8758"/>
      <c r="B191" s="9089" t="s">
        <v>3272</v>
      </c>
      <c r="C191" s="9090"/>
      <c r="D191" s="3763">
        <f t="shared" si="40"/>
        <v>0</v>
      </c>
      <c r="E191" s="3764"/>
      <c r="F191" s="3892"/>
      <c r="G191" s="3892"/>
      <c r="H191" s="3767"/>
      <c r="I191" s="4065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>
      <c r="A192" s="8758"/>
      <c r="B192" s="8357" t="s">
        <v>3273</v>
      </c>
      <c r="C192" s="2886" t="s">
        <v>3274</v>
      </c>
      <c r="D192" s="630">
        <f t="shared" si="40"/>
        <v>0</v>
      </c>
      <c r="E192" s="1926"/>
      <c r="F192" s="786"/>
      <c r="G192" s="786"/>
      <c r="H192" s="2252"/>
      <c r="I192" s="4063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>
      <c r="A193" s="8758"/>
      <c r="B193" s="9091"/>
      <c r="C193" s="3112" t="s">
        <v>3275</v>
      </c>
      <c r="D193" s="1299">
        <f t="shared" si="40"/>
        <v>0</v>
      </c>
      <c r="E193" s="3778"/>
      <c r="F193" s="3882"/>
      <c r="G193" s="3882"/>
      <c r="H193" s="3781"/>
      <c r="I193" s="4062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>
      <c r="A194" s="8758"/>
      <c r="B194" s="8716" t="s">
        <v>3276</v>
      </c>
      <c r="C194" s="8716"/>
      <c r="D194" s="1299">
        <f t="shared" si="40"/>
        <v>0</v>
      </c>
      <c r="E194" s="3778"/>
      <c r="F194" s="3882"/>
      <c r="G194" s="3882"/>
      <c r="H194" s="3781"/>
      <c r="I194" s="4062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>
      <c r="A195" s="8758"/>
      <c r="B195" s="9072" t="s">
        <v>3277</v>
      </c>
      <c r="C195" s="9073"/>
      <c r="D195" s="1299">
        <f t="shared" si="40"/>
        <v>0</v>
      </c>
      <c r="E195" s="3778"/>
      <c r="F195" s="3882"/>
      <c r="G195" s="3882"/>
      <c r="H195" s="3781"/>
      <c r="I195" s="4062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>
      <c r="A196" s="8758"/>
      <c r="B196" s="8740" t="s">
        <v>3278</v>
      </c>
      <c r="C196" s="8741"/>
      <c r="D196" s="1299">
        <f t="shared" si="40"/>
        <v>0</v>
      </c>
      <c r="E196" s="1170"/>
      <c r="F196" s="1219"/>
      <c r="G196" s="1219"/>
      <c r="H196" s="1173"/>
      <c r="I196" s="1320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>
      <c r="A197" s="8758"/>
      <c r="B197" s="9074" t="s">
        <v>3279</v>
      </c>
      <c r="C197" s="9075"/>
      <c r="D197" s="1299">
        <f t="shared" si="40"/>
        <v>0</v>
      </c>
      <c r="E197" s="1170"/>
      <c r="F197" s="1219"/>
      <c r="G197" s="1219"/>
      <c r="H197" s="1173"/>
      <c r="I197" s="1320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>
      <c r="A198" s="8758"/>
      <c r="B198" s="8356" t="s">
        <v>3280</v>
      </c>
      <c r="C198" s="4047" t="s">
        <v>3281</v>
      </c>
      <c r="D198" s="3770">
        <f t="shared" si="40"/>
        <v>0</v>
      </c>
      <c r="E198" s="3493"/>
      <c r="F198" s="827"/>
      <c r="G198" s="827"/>
      <c r="H198" s="2572"/>
      <c r="I198" s="4061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>
      <c r="A199" s="8758"/>
      <c r="B199" s="7758"/>
      <c r="C199" s="4049" t="s">
        <v>3282</v>
      </c>
      <c r="D199" s="1299">
        <f t="shared" si="40"/>
        <v>0</v>
      </c>
      <c r="E199" s="3778"/>
      <c r="F199" s="3882"/>
      <c r="G199" s="3882"/>
      <c r="H199" s="3781"/>
      <c r="I199" s="4062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>
      <c r="A200" s="8758"/>
      <c r="B200" s="8357"/>
      <c r="C200" s="4051" t="s">
        <v>3283</v>
      </c>
      <c r="D200" s="1299">
        <f t="shared" si="40"/>
        <v>0</v>
      </c>
      <c r="E200" s="1170"/>
      <c r="F200" s="1219"/>
      <c r="G200" s="1219"/>
      <c r="H200" s="1173"/>
      <c r="I200" s="1320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>
      <c r="A201" s="8758"/>
      <c r="B201" s="9085" t="s">
        <v>3286</v>
      </c>
      <c r="C201" s="9082"/>
      <c r="D201" s="3586">
        <f t="shared" si="40"/>
        <v>0</v>
      </c>
      <c r="E201" s="3493"/>
      <c r="F201" s="827"/>
      <c r="G201" s="827"/>
      <c r="H201" s="3509"/>
      <c r="I201" s="4061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>
      <c r="A202" s="8758"/>
      <c r="B202" s="9068" t="s">
        <v>3287</v>
      </c>
      <c r="C202" s="9069"/>
      <c r="D202" s="2660">
        <f t="shared" si="40"/>
        <v>0</v>
      </c>
      <c r="E202" s="2635"/>
      <c r="F202" s="155"/>
      <c r="G202" s="155"/>
      <c r="H202" s="2637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>
      <c r="A203" s="8759"/>
      <c r="B203" s="9134" t="s">
        <v>77</v>
      </c>
      <c r="C203" s="9135"/>
      <c r="D203" s="3763">
        <f t="shared" si="40"/>
        <v>0</v>
      </c>
      <c r="E203" s="3788">
        <f>SUM(E171:E202)</f>
        <v>0</v>
      </c>
      <c r="F203" s="3789">
        <f>SUM(F171:F202)</f>
        <v>0</v>
      </c>
      <c r="G203" s="3789">
        <f>SUM(G171:G202)</f>
        <v>0</v>
      </c>
      <c r="H203" s="4115">
        <f>SUM(H171:H202)</f>
        <v>0</v>
      </c>
      <c r="I203" s="4116">
        <f>SUM(I171:I202)</f>
        <v>0</v>
      </c>
      <c r="J203" s="904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>
      <c r="A204" s="511" t="s">
        <v>3387</v>
      </c>
      <c r="B204" s="237"/>
      <c r="C204" s="237"/>
      <c r="D204" s="237"/>
      <c r="E204" s="237"/>
      <c r="F204" s="4069"/>
      <c r="G204" s="4069" t="s">
        <v>10</v>
      </c>
      <c r="H204" s="4117"/>
      <c r="I204" s="4117"/>
      <c r="J204" s="4112"/>
      <c r="K204" s="4112"/>
      <c r="L204" s="4112"/>
      <c r="M204" s="4112"/>
      <c r="N204" s="4112"/>
      <c r="O204" s="4112"/>
      <c r="P204" s="4112"/>
      <c r="Q204" s="4112"/>
      <c r="R204" s="4112"/>
      <c r="S204" s="4112"/>
      <c r="T204" s="4112"/>
      <c r="U204" s="4112"/>
      <c r="V204" s="4112"/>
      <c r="W204" s="4112"/>
      <c r="X204" s="4112"/>
      <c r="Y204" s="3939"/>
      <c r="Z204" s="3939"/>
      <c r="AA204" s="3939"/>
      <c r="AB204" s="3939"/>
      <c r="AC204" s="3939"/>
      <c r="AD204" s="3939"/>
      <c r="AE204" s="3939"/>
      <c r="AF204" s="3939"/>
      <c r="AG204" s="3939"/>
      <c r="AH204" s="3939"/>
      <c r="AI204" s="6"/>
    </row>
    <row r="205" spans="1:89">
      <c r="A205" s="9136" t="s">
        <v>3388</v>
      </c>
      <c r="B205" s="8448" t="s">
        <v>3389</v>
      </c>
      <c r="C205" s="8324" t="s">
        <v>77</v>
      </c>
      <c r="D205" s="8535"/>
      <c r="E205" s="8520"/>
      <c r="F205" s="8658" t="s">
        <v>3390</v>
      </c>
      <c r="G205" s="8659"/>
      <c r="H205" s="8659"/>
      <c r="I205" s="8659"/>
      <c r="J205" s="8659"/>
      <c r="K205" s="8659"/>
      <c r="L205" s="8659"/>
      <c r="M205" s="8659"/>
      <c r="N205" s="8659"/>
      <c r="O205" s="8659"/>
      <c r="P205" s="8659"/>
      <c r="Q205" s="8659"/>
      <c r="R205" s="8659"/>
      <c r="S205" s="8659"/>
      <c r="T205" s="8659"/>
      <c r="U205" s="8659"/>
      <c r="V205" s="8659"/>
      <c r="W205" s="8659"/>
      <c r="X205" s="8659"/>
      <c r="Y205" s="8659"/>
      <c r="Z205" s="8659"/>
      <c r="AA205" s="8659"/>
      <c r="AB205" s="8659"/>
      <c r="AC205" s="8659"/>
      <c r="AD205" s="8659"/>
      <c r="AE205" s="8659"/>
      <c r="AF205" s="8659"/>
      <c r="AG205" s="8660"/>
      <c r="AH205" s="8609" t="s">
        <v>609</v>
      </c>
      <c r="AI205" s="635"/>
    </row>
    <row r="206" spans="1:89">
      <c r="A206" s="9136"/>
      <c r="B206" s="8449"/>
      <c r="C206" s="8354"/>
      <c r="D206" s="7963"/>
      <c r="E206" s="7964"/>
      <c r="F206" s="8658" t="s">
        <v>44</v>
      </c>
      <c r="G206" s="8745"/>
      <c r="H206" s="8697" t="s">
        <v>45</v>
      </c>
      <c r="I206" s="8646"/>
      <c r="J206" s="8697" t="s">
        <v>46</v>
      </c>
      <c r="K206" s="8646"/>
      <c r="L206" s="8697" t="s">
        <v>47</v>
      </c>
      <c r="M206" s="8646"/>
      <c r="N206" s="8697" t="s">
        <v>48</v>
      </c>
      <c r="O206" s="8646"/>
      <c r="P206" s="8697" t="s">
        <v>49</v>
      </c>
      <c r="Q206" s="8646"/>
      <c r="R206" s="8697" t="s">
        <v>50</v>
      </c>
      <c r="S206" s="8646"/>
      <c r="T206" s="8697" t="s">
        <v>51</v>
      </c>
      <c r="U206" s="8646"/>
      <c r="V206" s="8697" t="s">
        <v>52</v>
      </c>
      <c r="W206" s="8646"/>
      <c r="X206" s="8697" t="s">
        <v>53</v>
      </c>
      <c r="Y206" s="8646"/>
      <c r="Z206" s="8697" t="s">
        <v>54</v>
      </c>
      <c r="AA206" s="8646"/>
      <c r="AB206" s="8697" t="s">
        <v>55</v>
      </c>
      <c r="AC206" s="8646"/>
      <c r="AD206" s="8697" t="s">
        <v>56</v>
      </c>
      <c r="AE206" s="8646"/>
      <c r="AF206" s="8697" t="s">
        <v>481</v>
      </c>
      <c r="AG206" s="8738"/>
      <c r="AH206" s="8517"/>
    </row>
    <row r="207" spans="1:89">
      <c r="A207" s="9136"/>
      <c r="B207" s="8450"/>
      <c r="C207" s="3633" t="s">
        <v>79</v>
      </c>
      <c r="D207" s="3794" t="s">
        <v>58</v>
      </c>
      <c r="E207" s="3761" t="s">
        <v>59</v>
      </c>
      <c r="F207" s="3580" t="s">
        <v>58</v>
      </c>
      <c r="G207" s="3761" t="s">
        <v>59</v>
      </c>
      <c r="H207" s="3580" t="s">
        <v>58</v>
      </c>
      <c r="I207" s="3761" t="s">
        <v>59</v>
      </c>
      <c r="J207" s="3580" t="s">
        <v>58</v>
      </c>
      <c r="K207" s="3761" t="s">
        <v>59</v>
      </c>
      <c r="L207" s="3580" t="s">
        <v>58</v>
      </c>
      <c r="M207" s="3761" t="s">
        <v>59</v>
      </c>
      <c r="N207" s="3580" t="s">
        <v>58</v>
      </c>
      <c r="O207" s="3761" t="s">
        <v>59</v>
      </c>
      <c r="P207" s="3580" t="s">
        <v>58</v>
      </c>
      <c r="Q207" s="3761" t="s">
        <v>59</v>
      </c>
      <c r="R207" s="3580" t="s">
        <v>58</v>
      </c>
      <c r="S207" s="3761" t="s">
        <v>59</v>
      </c>
      <c r="T207" s="3580" t="s">
        <v>58</v>
      </c>
      <c r="U207" s="3761" t="s">
        <v>59</v>
      </c>
      <c r="V207" s="3580" t="s">
        <v>58</v>
      </c>
      <c r="W207" s="3761" t="s">
        <v>59</v>
      </c>
      <c r="X207" s="3580" t="s">
        <v>58</v>
      </c>
      <c r="Y207" s="3761" t="s">
        <v>59</v>
      </c>
      <c r="Z207" s="3580" t="s">
        <v>58</v>
      </c>
      <c r="AA207" s="3761" t="s">
        <v>59</v>
      </c>
      <c r="AB207" s="3580" t="s">
        <v>58</v>
      </c>
      <c r="AC207" s="3761" t="s">
        <v>59</v>
      </c>
      <c r="AD207" s="3580" t="s">
        <v>58</v>
      </c>
      <c r="AE207" s="3761" t="s">
        <v>59</v>
      </c>
      <c r="AF207" s="3580" t="s">
        <v>58</v>
      </c>
      <c r="AG207" s="3578" t="s">
        <v>59</v>
      </c>
      <c r="AH207" s="8518"/>
    </row>
    <row r="208" spans="1:89" ht="15" customHeight="1">
      <c r="A208" s="9143" t="s">
        <v>2226</v>
      </c>
      <c r="B208" s="3585" t="s">
        <v>64</v>
      </c>
      <c r="C208" s="4118">
        <f>SUM(D208:E208)</f>
        <v>0</v>
      </c>
      <c r="D208" s="4119">
        <f t="shared" ref="D208:E215" si="44">+F208+H208+J208+L208+N208+P208+R208+T208+V208+X208+Z208+AB208+AD208+AF208</f>
        <v>0</v>
      </c>
      <c r="E208" s="4120">
        <f t="shared" si="44"/>
        <v>0</v>
      </c>
      <c r="F208" s="3778"/>
      <c r="G208" s="3782"/>
      <c r="H208" s="3778"/>
      <c r="I208" s="3782"/>
      <c r="J208" s="3778"/>
      <c r="K208" s="3782"/>
      <c r="L208" s="3778"/>
      <c r="M208" s="3782"/>
      <c r="N208" s="3778"/>
      <c r="O208" s="3782"/>
      <c r="P208" s="3778"/>
      <c r="Q208" s="3782"/>
      <c r="R208" s="3778"/>
      <c r="S208" s="3782"/>
      <c r="T208" s="3778"/>
      <c r="U208" s="3782"/>
      <c r="V208" s="3778"/>
      <c r="W208" s="3782"/>
      <c r="X208" s="3778"/>
      <c r="Y208" s="3782"/>
      <c r="Z208" s="3778"/>
      <c r="AA208" s="3782"/>
      <c r="AB208" s="3778"/>
      <c r="AC208" s="3782"/>
      <c r="AD208" s="3778"/>
      <c r="AE208" s="3782"/>
      <c r="AF208" s="3778"/>
      <c r="AG208" s="3784"/>
      <c r="AH208" s="3779"/>
      <c r="AI208" s="669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>
      <c r="A209" s="9144"/>
      <c r="B209" s="1925" t="s">
        <v>98</v>
      </c>
      <c r="C209" s="4121">
        <f t="shared" ref="C209:C214" si="47">SUM(D209:E209)</f>
        <v>0</v>
      </c>
      <c r="D209" s="1329">
        <f t="shared" si="44"/>
        <v>0</v>
      </c>
      <c r="E209" s="1330">
        <f t="shared" si="44"/>
        <v>0</v>
      </c>
      <c r="F209" s="1170"/>
      <c r="G209" s="1174"/>
      <c r="H209" s="1170"/>
      <c r="I209" s="1174"/>
      <c r="J209" s="1170"/>
      <c r="K209" s="1174"/>
      <c r="L209" s="1170"/>
      <c r="M209" s="1174"/>
      <c r="N209" s="1170"/>
      <c r="O209" s="1174"/>
      <c r="P209" s="1170"/>
      <c r="Q209" s="1174"/>
      <c r="R209" s="1170"/>
      <c r="S209" s="1174"/>
      <c r="T209" s="1170"/>
      <c r="U209" s="1174"/>
      <c r="V209" s="1170"/>
      <c r="W209" s="1174"/>
      <c r="X209" s="1170"/>
      <c r="Y209" s="1174"/>
      <c r="Z209" s="1170"/>
      <c r="AA209" s="1174"/>
      <c r="AB209" s="1170"/>
      <c r="AC209" s="1174"/>
      <c r="AD209" s="1170"/>
      <c r="AE209" s="1174"/>
      <c r="AF209" s="1170"/>
      <c r="AG209" s="1176"/>
      <c r="AH209" s="1171"/>
      <c r="AI209" s="669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>
      <c r="A210" s="9144"/>
      <c r="B210" s="3623" t="s">
        <v>105</v>
      </c>
      <c r="C210" s="4121">
        <f t="shared" si="47"/>
        <v>0</v>
      </c>
      <c r="D210" s="1329">
        <f t="shared" si="44"/>
        <v>0</v>
      </c>
      <c r="E210" s="1330">
        <f t="shared" si="44"/>
        <v>0</v>
      </c>
      <c r="F210" s="1170"/>
      <c r="G210" s="1174"/>
      <c r="H210" s="1170"/>
      <c r="I210" s="1174"/>
      <c r="J210" s="1170"/>
      <c r="K210" s="1174"/>
      <c r="L210" s="1170"/>
      <c r="M210" s="1174"/>
      <c r="N210" s="1170"/>
      <c r="O210" s="1174"/>
      <c r="P210" s="1170"/>
      <c r="Q210" s="1174"/>
      <c r="R210" s="1170"/>
      <c r="S210" s="1174"/>
      <c r="T210" s="1170"/>
      <c r="U210" s="1174"/>
      <c r="V210" s="1170"/>
      <c r="W210" s="1174"/>
      <c r="X210" s="1170"/>
      <c r="Y210" s="1174"/>
      <c r="Z210" s="1170"/>
      <c r="AA210" s="1174"/>
      <c r="AB210" s="1170"/>
      <c r="AC210" s="1174"/>
      <c r="AD210" s="1170"/>
      <c r="AE210" s="1174"/>
      <c r="AF210" s="1170"/>
      <c r="AG210" s="1176"/>
      <c r="AH210" s="1171"/>
      <c r="AI210" s="669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>
      <c r="A211" s="9144"/>
      <c r="B211" s="1331" t="s">
        <v>3391</v>
      </c>
      <c r="C211" s="4121">
        <f t="shared" si="47"/>
        <v>0</v>
      </c>
      <c r="D211" s="1329">
        <f t="shared" si="44"/>
        <v>0</v>
      </c>
      <c r="E211" s="1330">
        <f t="shared" si="44"/>
        <v>0</v>
      </c>
      <c r="F211" s="1170"/>
      <c r="G211" s="1174"/>
      <c r="H211" s="1170"/>
      <c r="I211" s="1174"/>
      <c r="J211" s="1170"/>
      <c r="K211" s="1174"/>
      <c r="L211" s="1170"/>
      <c r="M211" s="1174"/>
      <c r="N211" s="1170"/>
      <c r="O211" s="1174"/>
      <c r="P211" s="1170"/>
      <c r="Q211" s="1174"/>
      <c r="R211" s="1170"/>
      <c r="S211" s="1174"/>
      <c r="T211" s="1170"/>
      <c r="U211" s="1174"/>
      <c r="V211" s="1170"/>
      <c r="W211" s="1174"/>
      <c r="X211" s="1170"/>
      <c r="Y211" s="1174"/>
      <c r="Z211" s="1170"/>
      <c r="AA211" s="1174"/>
      <c r="AB211" s="1170"/>
      <c r="AC211" s="1174"/>
      <c r="AD211" s="1170"/>
      <c r="AE211" s="1174"/>
      <c r="AF211" s="1170"/>
      <c r="AG211" s="1176"/>
      <c r="AH211" s="1171"/>
      <c r="AI211" s="669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>
      <c r="A212" s="9144"/>
      <c r="B212" s="1925" t="s">
        <v>99</v>
      </c>
      <c r="C212" s="1467">
        <f t="shared" si="47"/>
        <v>0</v>
      </c>
      <c r="D212" s="4119">
        <f t="shared" si="44"/>
        <v>0</v>
      </c>
      <c r="E212" s="4120">
        <f t="shared" si="44"/>
        <v>0</v>
      </c>
      <c r="F212" s="3778"/>
      <c r="G212" s="3782"/>
      <c r="H212" s="3778"/>
      <c r="I212" s="3782"/>
      <c r="J212" s="3778"/>
      <c r="K212" s="3782"/>
      <c r="L212" s="3778"/>
      <c r="M212" s="3782"/>
      <c r="N212" s="3778"/>
      <c r="O212" s="3782"/>
      <c r="P212" s="3778"/>
      <c r="Q212" s="3782"/>
      <c r="R212" s="3778"/>
      <c r="S212" s="3782"/>
      <c r="T212" s="3778"/>
      <c r="U212" s="3782"/>
      <c r="V212" s="3778"/>
      <c r="W212" s="3782"/>
      <c r="X212" s="3778"/>
      <c r="Y212" s="3782"/>
      <c r="Z212" s="3778"/>
      <c r="AA212" s="3782"/>
      <c r="AB212" s="3778"/>
      <c r="AC212" s="3782"/>
      <c r="AD212" s="3778"/>
      <c r="AE212" s="3782"/>
      <c r="AF212" s="3778"/>
      <c r="AG212" s="3784"/>
      <c r="AH212" s="4062"/>
      <c r="AI212" s="669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>
      <c r="A213" s="9145"/>
      <c r="B213" s="3588" t="s">
        <v>3392</v>
      </c>
      <c r="C213" s="1467">
        <f t="shared" si="47"/>
        <v>0</v>
      </c>
      <c r="D213" s="4119">
        <f t="shared" si="44"/>
        <v>0</v>
      </c>
      <c r="E213" s="4120">
        <f t="shared" si="44"/>
        <v>0</v>
      </c>
      <c r="F213" s="3799"/>
      <c r="G213" s="3592"/>
      <c r="H213" s="3799"/>
      <c r="I213" s="3592"/>
      <c r="J213" s="3799"/>
      <c r="K213" s="3592"/>
      <c r="L213" s="3799"/>
      <c r="M213" s="3592"/>
      <c r="N213" s="3799"/>
      <c r="O213" s="3592"/>
      <c r="P213" s="3799"/>
      <c r="Q213" s="3592"/>
      <c r="R213" s="3799"/>
      <c r="S213" s="3592"/>
      <c r="T213" s="3799"/>
      <c r="U213" s="3592"/>
      <c r="V213" s="3799"/>
      <c r="W213" s="3592"/>
      <c r="X213" s="3799"/>
      <c r="Y213" s="3592"/>
      <c r="Z213" s="3799"/>
      <c r="AA213" s="3592"/>
      <c r="AB213" s="3799"/>
      <c r="AC213" s="3592"/>
      <c r="AD213" s="3799"/>
      <c r="AE213" s="3592"/>
      <c r="AF213" s="3799"/>
      <c r="AG213" s="3888"/>
      <c r="AH213" s="4064"/>
      <c r="AI213" s="669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>
      <c r="A214" s="9091" t="s">
        <v>3393</v>
      </c>
      <c r="B214" s="3585" t="s">
        <v>3394</v>
      </c>
      <c r="C214" s="4122">
        <f t="shared" si="47"/>
        <v>0</v>
      </c>
      <c r="D214" s="4123">
        <f t="shared" si="44"/>
        <v>0</v>
      </c>
      <c r="E214" s="4124">
        <f t="shared" si="44"/>
        <v>0</v>
      </c>
      <c r="F214" s="3493"/>
      <c r="G214" s="2328"/>
      <c r="H214" s="3493"/>
      <c r="I214" s="2328"/>
      <c r="J214" s="3493"/>
      <c r="K214" s="2328"/>
      <c r="L214" s="3493"/>
      <c r="M214" s="2328"/>
      <c r="N214" s="3493"/>
      <c r="O214" s="2328"/>
      <c r="P214" s="3493"/>
      <c r="Q214" s="2328"/>
      <c r="R214" s="3493"/>
      <c r="S214" s="2328"/>
      <c r="T214" s="3493"/>
      <c r="U214" s="2328"/>
      <c r="V214" s="3493"/>
      <c r="W214" s="2328"/>
      <c r="X214" s="3493"/>
      <c r="Y214" s="2328"/>
      <c r="Z214" s="3493"/>
      <c r="AA214" s="2328"/>
      <c r="AB214" s="3493"/>
      <c r="AC214" s="2328"/>
      <c r="AD214" s="3493"/>
      <c r="AE214" s="2328"/>
      <c r="AF214" s="3493"/>
      <c r="AG214" s="1931"/>
      <c r="AH214" s="3511"/>
      <c r="AI214" s="669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>
      <c r="A215" s="9091"/>
      <c r="B215" s="3588" t="s">
        <v>3395</v>
      </c>
      <c r="C215" s="4125">
        <f>SUM(D215:E215)</f>
        <v>0</v>
      </c>
      <c r="D215" s="4126">
        <f t="shared" si="44"/>
        <v>0</v>
      </c>
      <c r="E215" s="1332">
        <f t="shared" si="44"/>
        <v>0</v>
      </c>
      <c r="F215" s="3799"/>
      <c r="G215" s="3592"/>
      <c r="H215" s="3799"/>
      <c r="I215" s="3592"/>
      <c r="J215" s="3799"/>
      <c r="K215" s="3592"/>
      <c r="L215" s="3799"/>
      <c r="M215" s="3592"/>
      <c r="N215" s="3799"/>
      <c r="O215" s="3592"/>
      <c r="P215" s="3799"/>
      <c r="Q215" s="3592"/>
      <c r="R215" s="3799"/>
      <c r="S215" s="3592"/>
      <c r="T215" s="3799"/>
      <c r="U215" s="3592"/>
      <c r="V215" s="3799"/>
      <c r="W215" s="3592"/>
      <c r="X215" s="3799"/>
      <c r="Y215" s="3592"/>
      <c r="Z215" s="3799"/>
      <c r="AA215" s="3592"/>
      <c r="AB215" s="3799"/>
      <c r="AC215" s="3592"/>
      <c r="AD215" s="3799"/>
      <c r="AE215" s="3592"/>
      <c r="AF215" s="3799"/>
      <c r="AG215" s="3888"/>
      <c r="AH215" s="1183"/>
      <c r="AI215" s="669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>
      <c r="A249" s="906">
        <f>SUM(D11:D52,D56:D96,D101:D103,D107:D109,D111:D112,D116:E118,D122:D130,B133:D133,B137:B139,B143:B144,B148:F149,D153:D168,D171:D202,C208:C215)</f>
        <v>0</v>
      </c>
      <c r="B249" s="906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/>
    <dataValidation type="whole" allowBlank="1" showInputMessage="1" showErrorMessage="1" sqref="E153:R168">
      <formula1>0</formula1>
      <formula2>9.99999999999999E+35</formula2>
    </dataValidation>
    <dataValidation type="whole" allowBlank="1" showInputMessage="1" showErrorMessage="1" sqref="E11:AE52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DI351"/>
  <sheetViews>
    <sheetView showGridLines="0" zoomScaleNormal="100" workbookViewId="0"/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>
      <c r="A1" s="25" t="s">
        <v>23</v>
      </c>
    </row>
    <row r="2" spans="1:95">
      <c r="A2" s="25" t="str">
        <f>CONCATENATE("COMUNA: ",NOMBRE!B2, " (",NOMBRE!C2,NOMBRE!D2,NOMBRE!E2,NOMBRE!F2,NOMBRE!G2,")")</f>
        <v>COMUNA: MAIPU ()</v>
      </c>
    </row>
    <row r="3" spans="1:95">
      <c r="A3" s="25" t="str">
        <f>CONCATENATE("ESTABLECIMIENTO/ESTRATEGIA: ", NOMBRE!B3, " (",NOMBRE!C3,NOMBRE!D3,NOMBRE!E3,NOMBRE!F3,NOMBRE!G3,NOMBRE!H3,")")</f>
        <v>ESTABLECIMIENTO/ESTRATEGIA: PADDS ()</v>
      </c>
    </row>
    <row r="4" spans="1:95">
      <c r="A4" s="25" t="str">
        <f>CONCATENATE("MES: ",NOMBRE!B6, " (",NOMBRE!C6,NOMBRE!D6,")")</f>
        <v>MES: MARZO (03)</v>
      </c>
    </row>
    <row r="5" spans="1:95">
      <c r="A5" s="25" t="str">
        <f>CONCATENATE("AÑO: ",NOMBRE!B7)</f>
        <v>AÑO: 2026</v>
      </c>
    </row>
    <row r="6" spans="1:95" s="8" customFormat="1" ht="18" customHeight="1">
      <c r="A6" s="7768" t="s">
        <v>3396</v>
      </c>
      <c r="B6" s="7768"/>
      <c r="C6" s="7768"/>
      <c r="D6" s="7768"/>
      <c r="E6" s="7768"/>
      <c r="F6" s="7768"/>
      <c r="G6" s="7768"/>
      <c r="H6" s="7768"/>
      <c r="I6" s="7768"/>
      <c r="J6" s="7768"/>
      <c r="K6" s="7768"/>
      <c r="L6" s="7768"/>
      <c r="M6" s="7768"/>
      <c r="N6" s="7768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650" t="s">
        <v>3398</v>
      </c>
      <c r="B9" s="639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8391" t="s">
        <v>3399</v>
      </c>
      <c r="B10" s="8324" t="s">
        <v>77</v>
      </c>
      <c r="C10" s="8535"/>
      <c r="D10" s="8520"/>
      <c r="E10" s="9146" t="s">
        <v>101</v>
      </c>
      <c r="F10" s="8704"/>
      <c r="G10" s="8704"/>
      <c r="H10" s="8704"/>
      <c r="I10" s="8704"/>
      <c r="J10" s="8704"/>
      <c r="K10" s="8704"/>
      <c r="L10" s="8704"/>
      <c r="M10" s="8704"/>
      <c r="N10" s="8704"/>
      <c r="O10" s="8704"/>
      <c r="P10" s="8704"/>
      <c r="Q10" s="8704"/>
      <c r="R10" s="8704"/>
      <c r="S10" s="8704"/>
      <c r="T10" s="8704"/>
      <c r="U10" s="8704"/>
      <c r="V10" s="8704"/>
      <c r="W10" s="8704"/>
      <c r="X10" s="8704"/>
      <c r="Y10" s="8704"/>
      <c r="Z10" s="8704"/>
      <c r="AA10" s="8704"/>
      <c r="AB10" s="8704"/>
      <c r="AC10" s="8704"/>
      <c r="AD10" s="8704"/>
      <c r="AE10" s="8704"/>
      <c r="AF10" s="8704"/>
      <c r="AG10" s="8704"/>
      <c r="AH10" s="8704"/>
      <c r="AI10" s="8704"/>
      <c r="AJ10" s="8704"/>
      <c r="AK10" s="8704"/>
      <c r="AL10" s="9147"/>
      <c r="AM10" s="9148" t="s">
        <v>985</v>
      </c>
      <c r="AN10" s="8704"/>
      <c r="AO10" s="8704"/>
      <c r="AP10" s="9147"/>
      <c r="AQ10" s="8709" t="s">
        <v>986</v>
      </c>
      <c r="AR10" s="8514" t="s">
        <v>36</v>
      </c>
      <c r="AS10" s="8520" t="s">
        <v>37</v>
      </c>
    </row>
    <row r="11" spans="1:95" ht="15" customHeight="1">
      <c r="A11" s="7663"/>
      <c r="B11" s="7707"/>
      <c r="C11" s="7660"/>
      <c r="D11" s="7653"/>
      <c r="E11" s="9149" t="s">
        <v>348</v>
      </c>
      <c r="F11" s="9150"/>
      <c r="G11" s="9149" t="s">
        <v>331</v>
      </c>
      <c r="H11" s="9150"/>
      <c r="I11" s="9149" t="s">
        <v>94</v>
      </c>
      <c r="J11" s="9150"/>
      <c r="K11" s="9149" t="s">
        <v>44</v>
      </c>
      <c r="L11" s="9150"/>
      <c r="M11" s="9149" t="s">
        <v>45</v>
      </c>
      <c r="N11" s="9150"/>
      <c r="O11" s="9149" t="s">
        <v>987</v>
      </c>
      <c r="P11" s="9150"/>
      <c r="Q11" s="9149" t="s">
        <v>640</v>
      </c>
      <c r="R11" s="9150"/>
      <c r="S11" s="9149" t="s">
        <v>48</v>
      </c>
      <c r="T11" s="9150"/>
      <c r="U11" s="9149" t="s">
        <v>49</v>
      </c>
      <c r="V11" s="9150"/>
      <c r="W11" s="9149" t="s">
        <v>988</v>
      </c>
      <c r="X11" s="9150"/>
      <c r="Y11" s="9149" t="s">
        <v>51</v>
      </c>
      <c r="Z11" s="9150"/>
      <c r="AA11" s="9149" t="s">
        <v>52</v>
      </c>
      <c r="AB11" s="9150"/>
      <c r="AC11" s="9149" t="s">
        <v>53</v>
      </c>
      <c r="AD11" s="9150"/>
      <c r="AE11" s="9149" t="s">
        <v>54</v>
      </c>
      <c r="AF11" s="9150"/>
      <c r="AG11" s="9149" t="s">
        <v>55</v>
      </c>
      <c r="AH11" s="9150"/>
      <c r="AI11" s="9149" t="s">
        <v>56</v>
      </c>
      <c r="AJ11" s="9150"/>
      <c r="AK11" s="9146" t="s">
        <v>57</v>
      </c>
      <c r="AL11" s="9147"/>
      <c r="AM11" s="8279" t="s">
        <v>989</v>
      </c>
      <c r="AN11" s="7651" t="s">
        <v>3400</v>
      </c>
      <c r="AO11" s="7926" t="s">
        <v>3401</v>
      </c>
      <c r="AP11" s="7995" t="s">
        <v>3402</v>
      </c>
      <c r="AQ11" s="7718"/>
      <c r="AR11" s="7663"/>
      <c r="AS11" s="7653"/>
    </row>
    <row r="12" spans="1:95">
      <c r="A12" s="7241"/>
      <c r="B12" s="4128" t="s">
        <v>79</v>
      </c>
      <c r="C12" s="4129" t="s">
        <v>58</v>
      </c>
      <c r="D12" s="4127" t="s">
        <v>59</v>
      </c>
      <c r="E12" s="4128" t="s">
        <v>58</v>
      </c>
      <c r="F12" s="4127" t="s">
        <v>59</v>
      </c>
      <c r="G12" s="4128" t="s">
        <v>58</v>
      </c>
      <c r="H12" s="4127" t="s">
        <v>59</v>
      </c>
      <c r="I12" s="4128" t="s">
        <v>58</v>
      </c>
      <c r="J12" s="4127" t="s">
        <v>59</v>
      </c>
      <c r="K12" s="4128" t="s">
        <v>58</v>
      </c>
      <c r="L12" s="4127" t="s">
        <v>59</v>
      </c>
      <c r="M12" s="4128" t="s">
        <v>58</v>
      </c>
      <c r="N12" s="4127" t="s">
        <v>59</v>
      </c>
      <c r="O12" s="4128" t="s">
        <v>58</v>
      </c>
      <c r="P12" s="4127" t="s">
        <v>59</v>
      </c>
      <c r="Q12" s="4128" t="s">
        <v>58</v>
      </c>
      <c r="R12" s="4127" t="s">
        <v>59</v>
      </c>
      <c r="S12" s="4128" t="s">
        <v>58</v>
      </c>
      <c r="T12" s="4127" t="s">
        <v>59</v>
      </c>
      <c r="U12" s="4128" t="s">
        <v>58</v>
      </c>
      <c r="V12" s="4127" t="s">
        <v>59</v>
      </c>
      <c r="W12" s="4128" t="s">
        <v>58</v>
      </c>
      <c r="X12" s="4127" t="s">
        <v>59</v>
      </c>
      <c r="Y12" s="4128" t="s">
        <v>58</v>
      </c>
      <c r="Z12" s="4127" t="s">
        <v>59</v>
      </c>
      <c r="AA12" s="4128" t="s">
        <v>58</v>
      </c>
      <c r="AB12" s="4127" t="s">
        <v>59</v>
      </c>
      <c r="AC12" s="4128" t="s">
        <v>58</v>
      </c>
      <c r="AD12" s="4127" t="s">
        <v>59</v>
      </c>
      <c r="AE12" s="4128" t="s">
        <v>58</v>
      </c>
      <c r="AF12" s="4127" t="s">
        <v>59</v>
      </c>
      <c r="AG12" s="4128" t="s">
        <v>58</v>
      </c>
      <c r="AH12" s="4127" t="s">
        <v>59</v>
      </c>
      <c r="AI12" s="4128" t="s">
        <v>58</v>
      </c>
      <c r="AJ12" s="4127" t="s">
        <v>59</v>
      </c>
      <c r="AK12" s="4128" t="s">
        <v>58</v>
      </c>
      <c r="AL12" s="4130" t="s">
        <v>59</v>
      </c>
      <c r="AM12" s="7676"/>
      <c r="AN12" s="7988"/>
      <c r="AO12" s="7728"/>
      <c r="AP12" s="7996"/>
      <c r="AQ12" s="7705"/>
      <c r="AR12" s="7664"/>
      <c r="AS12" s="7964"/>
    </row>
    <row r="13" spans="1:95" ht="15" customHeight="1">
      <c r="A13" s="4131" t="s">
        <v>773</v>
      </c>
      <c r="B13" s="4132">
        <f t="shared" ref="B13:B24" si="0">SUM(C13:D13)</f>
        <v>0</v>
      </c>
      <c r="C13" s="4133">
        <f t="shared" ref="C13:C24" si="1">SUM(E13,G13,I13,K13,M13,O13,Q13,S13,U13,W13,Y13,AA13,AC13,AE13,AG13,AI13,AK13)</f>
        <v>0</v>
      </c>
      <c r="D13" s="4134">
        <f t="shared" ref="D13:D24" si="2">SUM(F13,H13,J13,L13,N13,P13,R13,T13,V13,X13,Z13,AB13,AD13,AF13,AH13,AJ13,AL13)</f>
        <v>0</v>
      </c>
      <c r="E13" s="4135"/>
      <c r="F13" s="4136"/>
      <c r="G13" s="4135"/>
      <c r="H13" s="4137"/>
      <c r="I13" s="4135"/>
      <c r="J13" s="4137"/>
      <c r="K13" s="4135"/>
      <c r="L13" s="4137"/>
      <c r="M13" s="4135"/>
      <c r="N13" s="4137"/>
      <c r="O13" s="4135"/>
      <c r="P13" s="4137"/>
      <c r="Q13" s="4135"/>
      <c r="R13" s="4137"/>
      <c r="S13" s="4135"/>
      <c r="T13" s="4137"/>
      <c r="U13" s="4135"/>
      <c r="V13" s="4137"/>
      <c r="W13" s="4135"/>
      <c r="X13" s="4137"/>
      <c r="Y13" s="4135"/>
      <c r="Z13" s="4137"/>
      <c r="AA13" s="4135"/>
      <c r="AB13" s="4137"/>
      <c r="AC13" s="4135"/>
      <c r="AD13" s="4137"/>
      <c r="AE13" s="4135"/>
      <c r="AF13" s="4137"/>
      <c r="AG13" s="4135"/>
      <c r="AH13" s="4137"/>
      <c r="AI13" s="4135"/>
      <c r="AJ13" s="4137"/>
      <c r="AK13" s="4135"/>
      <c r="AL13" s="4138"/>
      <c r="AM13" s="4139"/>
      <c r="AN13" s="4140"/>
      <c r="AO13" s="4140"/>
      <c r="AP13" s="4141"/>
      <c r="AQ13" s="5445"/>
      <c r="AR13" s="5410"/>
      <c r="AS13" s="4136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>
      <c r="A14" s="1921" t="s">
        <v>3403</v>
      </c>
      <c r="B14" s="4142">
        <f t="shared" si="0"/>
        <v>0</v>
      </c>
      <c r="C14" s="4143">
        <f t="shared" si="1"/>
        <v>0</v>
      </c>
      <c r="D14" s="4144">
        <f t="shared" si="2"/>
        <v>0</v>
      </c>
      <c r="E14" s="1926"/>
      <c r="F14" s="3796"/>
      <c r="G14" s="1926"/>
      <c r="H14" s="748"/>
      <c r="I14" s="1926"/>
      <c r="J14" s="748"/>
      <c r="K14" s="1926"/>
      <c r="L14" s="748"/>
      <c r="M14" s="1926"/>
      <c r="N14" s="748"/>
      <c r="O14" s="1926"/>
      <c r="P14" s="748"/>
      <c r="Q14" s="1926"/>
      <c r="R14" s="748"/>
      <c r="S14" s="1926"/>
      <c r="T14" s="748"/>
      <c r="U14" s="1926"/>
      <c r="V14" s="748"/>
      <c r="W14" s="1926"/>
      <c r="X14" s="748"/>
      <c r="Y14" s="1926"/>
      <c r="Z14" s="748"/>
      <c r="AA14" s="1926"/>
      <c r="AB14" s="748"/>
      <c r="AC14" s="1926"/>
      <c r="AD14" s="748"/>
      <c r="AE14" s="1926"/>
      <c r="AF14" s="748"/>
      <c r="AG14" s="1926"/>
      <c r="AH14" s="748"/>
      <c r="AI14" s="1926"/>
      <c r="AJ14" s="748"/>
      <c r="AK14" s="1926"/>
      <c r="AL14" s="785"/>
      <c r="AM14" s="1957"/>
      <c r="AN14" s="786"/>
      <c r="AO14" s="786"/>
      <c r="AP14" s="3990"/>
      <c r="AQ14" s="5202"/>
      <c r="AR14" s="1955"/>
      <c r="AS14" s="3796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>
      <c r="A15" s="1135" t="s">
        <v>3404</v>
      </c>
      <c r="B15" s="1123">
        <f t="shared" si="0"/>
        <v>0</v>
      </c>
      <c r="C15" s="4145">
        <f t="shared" si="1"/>
        <v>0</v>
      </c>
      <c r="D15" s="4146">
        <f t="shared" si="2"/>
        <v>0</v>
      </c>
      <c r="E15" s="1316"/>
      <c r="F15" s="3969"/>
      <c r="G15" s="1316"/>
      <c r="H15" s="868"/>
      <c r="I15" s="1316"/>
      <c r="J15" s="868"/>
      <c r="K15" s="1316"/>
      <c r="L15" s="868"/>
      <c r="M15" s="1926"/>
      <c r="N15" s="748"/>
      <c r="O15" s="1926"/>
      <c r="P15" s="748"/>
      <c r="Q15" s="1163"/>
      <c r="R15" s="877"/>
      <c r="S15" s="1163"/>
      <c r="T15" s="877"/>
      <c r="U15" s="1163"/>
      <c r="V15" s="877"/>
      <c r="W15" s="1163"/>
      <c r="X15" s="877"/>
      <c r="Y15" s="1163"/>
      <c r="Z15" s="877"/>
      <c r="AA15" s="1163"/>
      <c r="AB15" s="877"/>
      <c r="AC15" s="1163"/>
      <c r="AD15" s="877"/>
      <c r="AE15" s="1163"/>
      <c r="AF15" s="877"/>
      <c r="AG15" s="1163"/>
      <c r="AH15" s="877"/>
      <c r="AI15" s="1163"/>
      <c r="AJ15" s="877"/>
      <c r="AK15" s="1163"/>
      <c r="AL15" s="1920"/>
      <c r="AM15" s="878"/>
      <c r="AN15" s="1992"/>
      <c r="AO15" s="1992"/>
      <c r="AP15" s="3885"/>
      <c r="AQ15" s="5203"/>
      <c r="AR15" s="3883"/>
      <c r="AS15" s="3779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>
      <c r="A16" s="2307" t="s">
        <v>3405</v>
      </c>
      <c r="B16" s="2300">
        <f t="shared" si="0"/>
        <v>0</v>
      </c>
      <c r="C16" s="1334">
        <f t="shared" si="1"/>
        <v>0</v>
      </c>
      <c r="D16" s="885">
        <f t="shared" si="2"/>
        <v>0</v>
      </c>
      <c r="E16" s="1163"/>
      <c r="F16" s="3779"/>
      <c r="G16" s="1163"/>
      <c r="H16" s="877"/>
      <c r="I16" s="1163"/>
      <c r="J16" s="877"/>
      <c r="K16" s="1163"/>
      <c r="L16" s="877"/>
      <c r="M16" s="1163"/>
      <c r="N16" s="877"/>
      <c r="O16" s="1163"/>
      <c r="P16" s="877"/>
      <c r="Q16" s="1163"/>
      <c r="R16" s="877"/>
      <c r="S16" s="1163"/>
      <c r="T16" s="877"/>
      <c r="U16" s="1163"/>
      <c r="V16" s="877"/>
      <c r="W16" s="1163"/>
      <c r="X16" s="877"/>
      <c r="Y16" s="1163"/>
      <c r="Z16" s="877"/>
      <c r="AA16" s="1163"/>
      <c r="AB16" s="877"/>
      <c r="AC16" s="1163"/>
      <c r="AD16" s="877"/>
      <c r="AE16" s="1163"/>
      <c r="AF16" s="877"/>
      <c r="AG16" s="1163"/>
      <c r="AH16" s="877"/>
      <c r="AI16" s="1163"/>
      <c r="AJ16" s="877"/>
      <c r="AK16" s="1163"/>
      <c r="AL16" s="1920"/>
      <c r="AM16" s="878"/>
      <c r="AN16" s="1992"/>
      <c r="AO16" s="1992"/>
      <c r="AP16" s="3885"/>
      <c r="AQ16" s="5203"/>
      <c r="AR16" s="3883"/>
      <c r="AS16" s="3779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>
      <c r="A17" s="1135" t="s">
        <v>3406</v>
      </c>
      <c r="B17" s="1335">
        <f t="shared" si="0"/>
        <v>0</v>
      </c>
      <c r="C17" s="3847">
        <f t="shared" si="1"/>
        <v>0</v>
      </c>
      <c r="D17" s="885">
        <f t="shared" si="2"/>
        <v>0</v>
      </c>
      <c r="E17" s="638"/>
      <c r="F17" s="877"/>
      <c r="G17" s="1163"/>
      <c r="H17" s="877"/>
      <c r="I17" s="1163"/>
      <c r="J17" s="877"/>
      <c r="K17" s="1163"/>
      <c r="L17" s="877"/>
      <c r="M17" s="1163"/>
      <c r="N17" s="877"/>
      <c r="O17" s="1163"/>
      <c r="P17" s="877"/>
      <c r="Q17" s="1163"/>
      <c r="R17" s="877"/>
      <c r="S17" s="1163"/>
      <c r="T17" s="877"/>
      <c r="U17" s="1163"/>
      <c r="V17" s="877"/>
      <c r="W17" s="1163"/>
      <c r="X17" s="877"/>
      <c r="Y17" s="1163"/>
      <c r="Z17" s="877"/>
      <c r="AA17" s="1163"/>
      <c r="AB17" s="877"/>
      <c r="AC17" s="1163"/>
      <c r="AD17" s="877"/>
      <c r="AE17" s="1163"/>
      <c r="AF17" s="877"/>
      <c r="AG17" s="1163"/>
      <c r="AH17" s="877"/>
      <c r="AI17" s="1163"/>
      <c r="AJ17" s="877"/>
      <c r="AK17" s="1163"/>
      <c r="AL17" s="1920"/>
      <c r="AM17" s="1221"/>
      <c r="AN17" s="1992"/>
      <c r="AO17" s="1992"/>
      <c r="AP17" s="3885"/>
      <c r="AQ17" s="5236"/>
      <c r="AR17" s="1220"/>
      <c r="AS17" s="1171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>
      <c r="A18" s="1135" t="s">
        <v>3407</v>
      </c>
      <c r="B18" s="3876">
        <f t="shared" si="0"/>
        <v>0</v>
      </c>
      <c r="C18" s="4147">
        <f t="shared" si="1"/>
        <v>0</v>
      </c>
      <c r="D18" s="1336">
        <f t="shared" si="2"/>
        <v>0</v>
      </c>
      <c r="E18" s="4030"/>
      <c r="F18" s="2662"/>
      <c r="G18" s="4035"/>
      <c r="H18" s="360"/>
      <c r="I18" s="4035"/>
      <c r="J18" s="360"/>
      <c r="K18" s="1163"/>
      <c r="L18" s="877"/>
      <c r="M18" s="1163"/>
      <c r="N18" s="877"/>
      <c r="O18" s="2635"/>
      <c r="P18" s="183"/>
      <c r="Q18" s="2635"/>
      <c r="R18" s="183"/>
      <c r="S18" s="2635"/>
      <c r="T18" s="183"/>
      <c r="U18" s="2635"/>
      <c r="V18" s="183"/>
      <c r="W18" s="2635"/>
      <c r="X18" s="183"/>
      <c r="Y18" s="2635"/>
      <c r="Z18" s="183"/>
      <c r="AA18" s="2635"/>
      <c r="AB18" s="183"/>
      <c r="AC18" s="2635"/>
      <c r="AD18" s="183"/>
      <c r="AE18" s="2635"/>
      <c r="AF18" s="183"/>
      <c r="AG18" s="2635"/>
      <c r="AH18" s="183"/>
      <c r="AI18" s="2635"/>
      <c r="AJ18" s="183"/>
      <c r="AK18" s="2635"/>
      <c r="AL18" s="176"/>
      <c r="AM18" s="3889"/>
      <c r="AN18" s="155"/>
      <c r="AO18" s="155"/>
      <c r="AP18" s="3890"/>
      <c r="AQ18" s="5237"/>
      <c r="AR18" s="1214"/>
      <c r="AS18" s="1183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>
      <c r="A19" s="4131" t="s">
        <v>782</v>
      </c>
      <c r="B19" s="3876">
        <f t="shared" si="0"/>
        <v>0</v>
      </c>
      <c r="C19" s="3849">
        <f t="shared" si="1"/>
        <v>0</v>
      </c>
      <c r="D19" s="4134">
        <f t="shared" si="2"/>
        <v>0</v>
      </c>
      <c r="E19" s="4132">
        <f t="shared" ref="E19:AS19" si="12">SUM(E20:E24)</f>
        <v>0</v>
      </c>
      <c r="F19" s="4134">
        <f t="shared" si="12"/>
        <v>0</v>
      </c>
      <c r="G19" s="4132">
        <f t="shared" si="12"/>
        <v>0</v>
      </c>
      <c r="H19" s="4148">
        <f t="shared" si="12"/>
        <v>0</v>
      </c>
      <c r="I19" s="4132">
        <f t="shared" si="12"/>
        <v>0</v>
      </c>
      <c r="J19" s="4148">
        <f t="shared" si="12"/>
        <v>0</v>
      </c>
      <c r="K19" s="4132">
        <f t="shared" si="12"/>
        <v>0</v>
      </c>
      <c r="L19" s="4148">
        <f t="shared" si="12"/>
        <v>0</v>
      </c>
      <c r="M19" s="4132">
        <f t="shared" si="12"/>
        <v>0</v>
      </c>
      <c r="N19" s="4148">
        <f t="shared" si="12"/>
        <v>0</v>
      </c>
      <c r="O19" s="4132">
        <f t="shared" si="12"/>
        <v>0</v>
      </c>
      <c r="P19" s="4148">
        <f t="shared" si="12"/>
        <v>0</v>
      </c>
      <c r="Q19" s="4132">
        <f t="shared" si="12"/>
        <v>0</v>
      </c>
      <c r="R19" s="4148">
        <f t="shared" si="12"/>
        <v>0</v>
      </c>
      <c r="S19" s="4132">
        <f t="shared" si="12"/>
        <v>0</v>
      </c>
      <c r="T19" s="4148">
        <f t="shared" si="12"/>
        <v>0</v>
      </c>
      <c r="U19" s="4132">
        <f t="shared" si="12"/>
        <v>0</v>
      </c>
      <c r="V19" s="4148">
        <f t="shared" si="12"/>
        <v>0</v>
      </c>
      <c r="W19" s="4132">
        <f t="shared" si="12"/>
        <v>0</v>
      </c>
      <c r="X19" s="4148">
        <f t="shared" si="12"/>
        <v>0</v>
      </c>
      <c r="Y19" s="4132">
        <f t="shared" si="12"/>
        <v>0</v>
      </c>
      <c r="Z19" s="4148">
        <f t="shared" si="12"/>
        <v>0</v>
      </c>
      <c r="AA19" s="4132">
        <f t="shared" si="12"/>
        <v>0</v>
      </c>
      <c r="AB19" s="4148">
        <f t="shared" si="12"/>
        <v>0</v>
      </c>
      <c r="AC19" s="4132">
        <f t="shared" si="12"/>
        <v>0</v>
      </c>
      <c r="AD19" s="4148">
        <f t="shared" si="12"/>
        <v>0</v>
      </c>
      <c r="AE19" s="4132">
        <f t="shared" si="12"/>
        <v>0</v>
      </c>
      <c r="AF19" s="4148">
        <f t="shared" si="12"/>
        <v>0</v>
      </c>
      <c r="AG19" s="4132">
        <f t="shared" si="12"/>
        <v>0</v>
      </c>
      <c r="AH19" s="4148">
        <f t="shared" si="12"/>
        <v>0</v>
      </c>
      <c r="AI19" s="4132">
        <f t="shared" si="12"/>
        <v>0</v>
      </c>
      <c r="AJ19" s="4148">
        <f t="shared" si="12"/>
        <v>0</v>
      </c>
      <c r="AK19" s="4132">
        <f t="shared" si="12"/>
        <v>0</v>
      </c>
      <c r="AL19" s="4149">
        <f t="shared" si="12"/>
        <v>0</v>
      </c>
      <c r="AM19" s="4150">
        <f t="shared" si="12"/>
        <v>0</v>
      </c>
      <c r="AN19" s="4151">
        <f t="shared" si="12"/>
        <v>0</v>
      </c>
      <c r="AO19" s="4151">
        <f t="shared" si="12"/>
        <v>0</v>
      </c>
      <c r="AP19" s="4152">
        <f t="shared" si="12"/>
        <v>0</v>
      </c>
      <c r="AQ19" s="5459">
        <f t="shared" si="12"/>
        <v>0</v>
      </c>
      <c r="AR19" s="5460">
        <f t="shared" si="12"/>
        <v>0</v>
      </c>
      <c r="AS19" s="4134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>
      <c r="A20" s="4153" t="s">
        <v>3408</v>
      </c>
      <c r="B20" s="1335">
        <f t="shared" si="0"/>
        <v>0</v>
      </c>
      <c r="C20" s="1334">
        <f t="shared" si="1"/>
        <v>0</v>
      </c>
      <c r="D20" s="3936">
        <f t="shared" si="2"/>
        <v>0</v>
      </c>
      <c r="E20" s="1170"/>
      <c r="F20" s="1171"/>
      <c r="G20" s="1170"/>
      <c r="H20" s="1174"/>
      <c r="I20" s="1170"/>
      <c r="J20" s="1174"/>
      <c r="K20" s="1170"/>
      <c r="L20" s="1174"/>
      <c r="M20" s="1170"/>
      <c r="N20" s="1174"/>
      <c r="O20" s="1170"/>
      <c r="P20" s="1174"/>
      <c r="Q20" s="1170"/>
      <c r="R20" s="1174"/>
      <c r="S20" s="1170"/>
      <c r="T20" s="1174"/>
      <c r="U20" s="1170"/>
      <c r="V20" s="1174"/>
      <c r="W20" s="1170"/>
      <c r="X20" s="1174"/>
      <c r="Y20" s="1170"/>
      <c r="Z20" s="1174"/>
      <c r="AA20" s="1170"/>
      <c r="AB20" s="1174"/>
      <c r="AC20" s="1170"/>
      <c r="AD20" s="1174"/>
      <c r="AE20" s="1170"/>
      <c r="AF20" s="1174"/>
      <c r="AG20" s="1170"/>
      <c r="AH20" s="1174"/>
      <c r="AI20" s="1170"/>
      <c r="AJ20" s="1174"/>
      <c r="AK20" s="1170"/>
      <c r="AL20" s="1176"/>
      <c r="AM20" s="3894"/>
      <c r="AN20" s="1219"/>
      <c r="AO20" s="1219"/>
      <c r="AP20" s="1222"/>
      <c r="AQ20" s="5446"/>
      <c r="AR20" s="5444"/>
      <c r="AS20" s="3775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>
      <c r="A21" s="1135" t="s">
        <v>1037</v>
      </c>
      <c r="B21" s="2300">
        <f t="shared" si="0"/>
        <v>0</v>
      </c>
      <c r="C21" s="3847">
        <f t="shared" si="1"/>
        <v>0</v>
      </c>
      <c r="D21" s="4146">
        <f t="shared" si="2"/>
        <v>0</v>
      </c>
      <c r="E21" s="1163"/>
      <c r="F21" s="3779"/>
      <c r="G21" s="1163"/>
      <c r="H21" s="877"/>
      <c r="I21" s="1163"/>
      <c r="J21" s="877"/>
      <c r="K21" s="1163"/>
      <c r="L21" s="877"/>
      <c r="M21" s="1163"/>
      <c r="N21" s="877"/>
      <c r="O21" s="1163"/>
      <c r="P21" s="877"/>
      <c r="Q21" s="1163"/>
      <c r="R21" s="877"/>
      <c r="S21" s="1163"/>
      <c r="T21" s="877"/>
      <c r="U21" s="1163"/>
      <c r="V21" s="877"/>
      <c r="W21" s="1163"/>
      <c r="X21" s="877"/>
      <c r="Y21" s="1163"/>
      <c r="Z21" s="877"/>
      <c r="AA21" s="1163"/>
      <c r="AB21" s="877"/>
      <c r="AC21" s="1163"/>
      <c r="AD21" s="877"/>
      <c r="AE21" s="1163"/>
      <c r="AF21" s="877"/>
      <c r="AG21" s="1163"/>
      <c r="AH21" s="877"/>
      <c r="AI21" s="1163"/>
      <c r="AJ21" s="877"/>
      <c r="AK21" s="1163"/>
      <c r="AL21" s="1920"/>
      <c r="AM21" s="878"/>
      <c r="AN21" s="1992"/>
      <c r="AO21" s="1992"/>
      <c r="AP21" s="3885"/>
      <c r="AQ21" s="5203"/>
      <c r="AR21" s="3883"/>
      <c r="AS21" s="3779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>
      <c r="A22" s="1136" t="s">
        <v>1003</v>
      </c>
      <c r="B22" s="647">
        <f t="shared" si="0"/>
        <v>0</v>
      </c>
      <c r="C22" s="265">
        <f t="shared" si="1"/>
        <v>0</v>
      </c>
      <c r="D22" s="4154">
        <f t="shared" si="2"/>
        <v>0</v>
      </c>
      <c r="E22" s="638"/>
      <c r="F22" s="2048"/>
      <c r="G22" s="638"/>
      <c r="H22" s="3924"/>
      <c r="I22" s="638"/>
      <c r="J22" s="3924"/>
      <c r="K22" s="638"/>
      <c r="L22" s="3924"/>
      <c r="M22" s="638"/>
      <c r="N22" s="3924"/>
      <c r="O22" s="638"/>
      <c r="P22" s="3924"/>
      <c r="Q22" s="638"/>
      <c r="R22" s="3924"/>
      <c r="S22" s="638"/>
      <c r="T22" s="3924"/>
      <c r="U22" s="638"/>
      <c r="V22" s="3924"/>
      <c r="W22" s="638"/>
      <c r="X22" s="3924"/>
      <c r="Y22" s="638"/>
      <c r="Z22" s="3924"/>
      <c r="AA22" s="638"/>
      <c r="AB22" s="3924"/>
      <c r="AC22" s="638"/>
      <c r="AD22" s="3924"/>
      <c r="AE22" s="638"/>
      <c r="AF22" s="3924"/>
      <c r="AG22" s="638"/>
      <c r="AH22" s="3924"/>
      <c r="AI22" s="638"/>
      <c r="AJ22" s="3924"/>
      <c r="AK22" s="638"/>
      <c r="AL22" s="3896"/>
      <c r="AM22" s="42"/>
      <c r="AN22" s="145"/>
      <c r="AO22" s="145"/>
      <c r="AP22" s="43"/>
      <c r="AQ22" s="5235"/>
      <c r="AR22" s="663"/>
      <c r="AS22" s="2048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>
      <c r="A23" s="4155" t="s">
        <v>3409</v>
      </c>
      <c r="B23" s="2300">
        <f t="shared" si="0"/>
        <v>0</v>
      </c>
      <c r="C23" s="3847">
        <f t="shared" si="1"/>
        <v>0</v>
      </c>
      <c r="D23" s="4146">
        <f t="shared" si="2"/>
        <v>0</v>
      </c>
      <c r="E23" s="1163"/>
      <c r="F23" s="3779"/>
      <c r="G23" s="1163"/>
      <c r="H23" s="877"/>
      <c r="I23" s="1163"/>
      <c r="J23" s="877"/>
      <c r="K23" s="1163"/>
      <c r="L23" s="877"/>
      <c r="M23" s="1163"/>
      <c r="N23" s="877"/>
      <c r="O23" s="1163"/>
      <c r="P23" s="877"/>
      <c r="Q23" s="1163"/>
      <c r="R23" s="877"/>
      <c r="S23" s="1163"/>
      <c r="T23" s="877"/>
      <c r="U23" s="1163"/>
      <c r="V23" s="877"/>
      <c r="W23" s="1163"/>
      <c r="X23" s="877"/>
      <c r="Y23" s="1163"/>
      <c r="Z23" s="877"/>
      <c r="AA23" s="1163"/>
      <c r="AB23" s="877"/>
      <c r="AC23" s="1163"/>
      <c r="AD23" s="877"/>
      <c r="AE23" s="1163"/>
      <c r="AF23" s="877"/>
      <c r="AG23" s="1163"/>
      <c r="AH23" s="877"/>
      <c r="AI23" s="1163"/>
      <c r="AJ23" s="877"/>
      <c r="AK23" s="1163"/>
      <c r="AL23" s="1920"/>
      <c r="AM23" s="878"/>
      <c r="AN23" s="1992"/>
      <c r="AO23" s="1992"/>
      <c r="AP23" s="3885"/>
      <c r="AQ23" s="5203"/>
      <c r="AR23" s="3883"/>
      <c r="AS23" s="3779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>
      <c r="A24" s="3700" t="s">
        <v>3410</v>
      </c>
      <c r="B24" s="3876">
        <f t="shared" si="0"/>
        <v>0</v>
      </c>
      <c r="C24" s="3849">
        <f t="shared" si="1"/>
        <v>0</v>
      </c>
      <c r="D24" s="2553">
        <f t="shared" si="2"/>
        <v>0</v>
      </c>
      <c r="E24" s="2635"/>
      <c r="F24" s="2636"/>
      <c r="G24" s="2635"/>
      <c r="H24" s="183"/>
      <c r="I24" s="2635"/>
      <c r="J24" s="183"/>
      <c r="K24" s="2635"/>
      <c r="L24" s="183"/>
      <c r="M24" s="2635"/>
      <c r="N24" s="183"/>
      <c r="O24" s="2635"/>
      <c r="P24" s="183"/>
      <c r="Q24" s="2635"/>
      <c r="R24" s="183"/>
      <c r="S24" s="2635"/>
      <c r="T24" s="183"/>
      <c r="U24" s="2635"/>
      <c r="V24" s="183"/>
      <c r="W24" s="2635"/>
      <c r="X24" s="183"/>
      <c r="Y24" s="2635"/>
      <c r="Z24" s="183"/>
      <c r="AA24" s="2635"/>
      <c r="AB24" s="183"/>
      <c r="AC24" s="2635"/>
      <c r="AD24" s="183"/>
      <c r="AE24" s="2635"/>
      <c r="AF24" s="183"/>
      <c r="AG24" s="2635"/>
      <c r="AH24" s="183"/>
      <c r="AI24" s="2635"/>
      <c r="AJ24" s="183"/>
      <c r="AK24" s="2635"/>
      <c r="AL24" s="176"/>
      <c r="AM24" s="159"/>
      <c r="AN24" s="155"/>
      <c r="AO24" s="155"/>
      <c r="AP24" s="2638"/>
      <c r="AQ24" s="5348"/>
      <c r="AR24" s="5350"/>
      <c r="AS24" s="2636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>
      <c r="A25" s="650" t="s">
        <v>3411</v>
      </c>
      <c r="B25" s="639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8502" t="s">
        <v>3412</v>
      </c>
      <c r="B26" s="8324" t="s">
        <v>77</v>
      </c>
      <c r="C26" s="8535"/>
      <c r="D26" s="8520"/>
      <c r="E26" s="9146" t="s">
        <v>101</v>
      </c>
      <c r="F26" s="8704"/>
      <c r="G26" s="8704"/>
      <c r="H26" s="8704"/>
      <c r="I26" s="8704"/>
      <c r="J26" s="8704"/>
      <c r="K26" s="8704"/>
      <c r="L26" s="8704"/>
      <c r="M26" s="8704"/>
      <c r="N26" s="8704"/>
      <c r="O26" s="8704"/>
      <c r="P26" s="8704"/>
      <c r="Q26" s="8704"/>
      <c r="R26" s="8704"/>
      <c r="S26" s="8704"/>
      <c r="T26" s="8704"/>
      <c r="U26" s="8704"/>
      <c r="V26" s="8704"/>
      <c r="W26" s="8704"/>
      <c r="X26" s="8704"/>
      <c r="Y26" s="8704"/>
      <c r="Z26" s="8704"/>
      <c r="AA26" s="8704"/>
      <c r="AB26" s="8704"/>
      <c r="AC26" s="8704"/>
      <c r="AD26" s="8704"/>
      <c r="AE26" s="8704"/>
      <c r="AF26" s="8704"/>
      <c r="AG26" s="8704"/>
      <c r="AH26" s="8704"/>
      <c r="AI26" s="8704"/>
      <c r="AJ26" s="8704"/>
      <c r="AK26" s="8704"/>
      <c r="AL26" s="9147"/>
      <c r="AM26" s="9148" t="s">
        <v>3413</v>
      </c>
      <c r="AN26" s="8704"/>
      <c r="AO26" s="8704"/>
      <c r="AP26" s="9151"/>
      <c r="BZ26" s="20"/>
      <c r="DI26"/>
    </row>
    <row r="27" spans="1:113" ht="15" customHeight="1">
      <c r="A27" s="8075"/>
      <c r="B27" s="8354"/>
      <c r="C27" s="7963"/>
      <c r="D27" s="7964"/>
      <c r="E27" s="9149" t="s">
        <v>1374</v>
      </c>
      <c r="F27" s="9150"/>
      <c r="G27" s="9149" t="s">
        <v>1375</v>
      </c>
      <c r="H27" s="9150"/>
      <c r="I27" s="9149" t="s">
        <v>1438</v>
      </c>
      <c r="J27" s="9150"/>
      <c r="K27" s="9149" t="s">
        <v>3414</v>
      </c>
      <c r="L27" s="9150"/>
      <c r="M27" s="9149" t="s">
        <v>3415</v>
      </c>
      <c r="N27" s="9150"/>
      <c r="O27" s="9149" t="s">
        <v>3416</v>
      </c>
      <c r="P27" s="9150"/>
      <c r="Q27" s="9149" t="s">
        <v>3417</v>
      </c>
      <c r="R27" s="9150"/>
      <c r="S27" s="9149" t="s">
        <v>1443</v>
      </c>
      <c r="T27" s="9150"/>
      <c r="U27" s="9149" t="s">
        <v>1444</v>
      </c>
      <c r="V27" s="9150"/>
      <c r="W27" s="9149" t="s">
        <v>3418</v>
      </c>
      <c r="X27" s="9150"/>
      <c r="Y27" s="9149" t="s">
        <v>1446</v>
      </c>
      <c r="Z27" s="9150"/>
      <c r="AA27" s="9149" t="s">
        <v>1447</v>
      </c>
      <c r="AB27" s="9150"/>
      <c r="AC27" s="9149" t="s">
        <v>1448</v>
      </c>
      <c r="AD27" s="9150"/>
      <c r="AE27" s="9149" t="s">
        <v>1449</v>
      </c>
      <c r="AF27" s="9150"/>
      <c r="AG27" s="9149" t="s">
        <v>1450</v>
      </c>
      <c r="AH27" s="9150"/>
      <c r="AI27" s="9149" t="s">
        <v>1451</v>
      </c>
      <c r="AJ27" s="9150"/>
      <c r="AK27" s="9146" t="s">
        <v>57</v>
      </c>
      <c r="AL27" s="8704"/>
      <c r="AM27" s="8517" t="s">
        <v>3419</v>
      </c>
      <c r="AN27" s="7651" t="s">
        <v>3400</v>
      </c>
      <c r="AO27" s="7926" t="s">
        <v>3401</v>
      </c>
      <c r="AP27" s="8471" t="s">
        <v>3402</v>
      </c>
      <c r="BZ27" s="20"/>
      <c r="DI27"/>
    </row>
    <row r="28" spans="1:113">
      <c r="A28" s="8076"/>
      <c r="B28" s="4128" t="s">
        <v>79</v>
      </c>
      <c r="C28" s="4129" t="s">
        <v>58</v>
      </c>
      <c r="D28" s="4127" t="s">
        <v>59</v>
      </c>
      <c r="E28" s="4128" t="s">
        <v>58</v>
      </c>
      <c r="F28" s="4127" t="s">
        <v>59</v>
      </c>
      <c r="G28" s="4128" t="s">
        <v>58</v>
      </c>
      <c r="H28" s="4127" t="s">
        <v>59</v>
      </c>
      <c r="I28" s="4128" t="s">
        <v>58</v>
      </c>
      <c r="J28" s="4127" t="s">
        <v>59</v>
      </c>
      <c r="K28" s="4128" t="s">
        <v>58</v>
      </c>
      <c r="L28" s="4127" t="s">
        <v>59</v>
      </c>
      <c r="M28" s="4129" t="s">
        <v>58</v>
      </c>
      <c r="N28" s="4127" t="s">
        <v>59</v>
      </c>
      <c r="O28" s="4128" t="s">
        <v>58</v>
      </c>
      <c r="P28" s="4127" t="s">
        <v>59</v>
      </c>
      <c r="Q28" s="4128" t="s">
        <v>58</v>
      </c>
      <c r="R28" s="4127" t="s">
        <v>59</v>
      </c>
      <c r="S28" s="4128" t="s">
        <v>58</v>
      </c>
      <c r="T28" s="4127" t="s">
        <v>59</v>
      </c>
      <c r="U28" s="4128" t="s">
        <v>58</v>
      </c>
      <c r="V28" s="4127" t="s">
        <v>59</v>
      </c>
      <c r="W28" s="4128" t="s">
        <v>58</v>
      </c>
      <c r="X28" s="4127" t="s">
        <v>59</v>
      </c>
      <c r="Y28" s="4128" t="s">
        <v>58</v>
      </c>
      <c r="Z28" s="4127" t="s">
        <v>59</v>
      </c>
      <c r="AA28" s="4128" t="s">
        <v>58</v>
      </c>
      <c r="AB28" s="4127" t="s">
        <v>59</v>
      </c>
      <c r="AC28" s="4128" t="s">
        <v>58</v>
      </c>
      <c r="AD28" s="4127" t="s">
        <v>59</v>
      </c>
      <c r="AE28" s="4128" t="s">
        <v>58</v>
      </c>
      <c r="AF28" s="4127" t="s">
        <v>59</v>
      </c>
      <c r="AG28" s="4128" t="s">
        <v>58</v>
      </c>
      <c r="AH28" s="4127" t="s">
        <v>59</v>
      </c>
      <c r="AI28" s="4128" t="s">
        <v>58</v>
      </c>
      <c r="AJ28" s="4127" t="s">
        <v>59</v>
      </c>
      <c r="AK28" s="4128" t="s">
        <v>58</v>
      </c>
      <c r="AL28" s="3577" t="s">
        <v>59</v>
      </c>
      <c r="AM28" s="8518"/>
      <c r="AN28" s="7988"/>
      <c r="AO28" s="7728"/>
      <c r="AP28" s="7647"/>
      <c r="BZ28" s="20"/>
      <c r="CM28" s="916">
        <f>IF(B29&lt;&gt;SUM(B30:B52),1,0)</f>
        <v>0</v>
      </c>
      <c r="DI28"/>
    </row>
    <row r="29" spans="1:113">
      <c r="A29" s="4156" t="s">
        <v>3420</v>
      </c>
      <c r="B29" s="4157">
        <f>SUM(C29:D29)</f>
        <v>0</v>
      </c>
      <c r="C29" s="4158">
        <f>+E29+G29+I29+K29+M29+O29+Q29+S29+U29+W29+Y29+AA29+AC29+AE29+AG29+AI29+AK29</f>
        <v>0</v>
      </c>
      <c r="D29" s="4159">
        <f>+F29+H29+J29+L29+N29+P29+R29+T29+V29+X29+Z29+AB29+AD29+AF29+AH29+AJ29+AL29</f>
        <v>0</v>
      </c>
      <c r="E29" s="4160"/>
      <c r="F29" s="4161"/>
      <c r="G29" s="4160"/>
      <c r="H29" s="4162"/>
      <c r="I29" s="4160"/>
      <c r="J29" s="4162"/>
      <c r="K29" s="4160"/>
      <c r="L29" s="4161"/>
      <c r="M29" s="4163"/>
      <c r="N29" s="4162"/>
      <c r="O29" s="4163"/>
      <c r="P29" s="4162"/>
      <c r="Q29" s="4163"/>
      <c r="R29" s="4162"/>
      <c r="S29" s="4163"/>
      <c r="T29" s="4162"/>
      <c r="U29" s="4163"/>
      <c r="V29" s="4162"/>
      <c r="W29" s="4163"/>
      <c r="X29" s="4162"/>
      <c r="Y29" s="4163"/>
      <c r="Z29" s="4162"/>
      <c r="AA29" s="4163"/>
      <c r="AB29" s="4162"/>
      <c r="AC29" s="4163"/>
      <c r="AD29" s="4162"/>
      <c r="AE29" s="4163"/>
      <c r="AF29" s="4162"/>
      <c r="AG29" s="4163"/>
      <c r="AH29" s="4162"/>
      <c r="AI29" s="4163"/>
      <c r="AJ29" s="4162"/>
      <c r="AK29" s="4163"/>
      <c r="AL29" s="4164"/>
      <c r="AM29" s="4165"/>
      <c r="AN29" s="4163"/>
      <c r="AO29" s="4163"/>
      <c r="AP29" s="4162"/>
      <c r="AQ29" s="218" t="str">
        <f>CB29&amp;CA29&amp;CC29&amp;CD29&amp;CE29&amp;CF29</f>
        <v/>
      </c>
      <c r="BV29" s="226"/>
      <c r="BW29" s="226"/>
      <c r="BX29" s="226"/>
      <c r="BY29" s="226"/>
      <c r="CA29" s="901" t="str">
        <f>IF(CM28=1,"* Existen Condiciones de Salud que son mayores al Total de Ingreso (N° Personas). ","")</f>
        <v/>
      </c>
      <c r="CB29" s="901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>
      <c r="A30" s="4166" t="s">
        <v>3421</v>
      </c>
      <c r="B30" s="3869">
        <f>SUM(C30:D30)</f>
        <v>0</v>
      </c>
      <c r="C30" s="4167">
        <f t="shared" ref="C30:D51" si="17">+E30+G30+I30+K30+M30+O30+Q30+S30+U30+W30+Y30+AA30+AC30+AE30+AG30+AI30+AK30</f>
        <v>0</v>
      </c>
      <c r="D30" s="4168">
        <f t="shared" si="17"/>
        <v>0</v>
      </c>
      <c r="E30" s="1962"/>
      <c r="F30" s="743"/>
      <c r="G30" s="1962"/>
      <c r="H30" s="3640"/>
      <c r="I30" s="1962"/>
      <c r="J30" s="3640"/>
      <c r="K30" s="1962"/>
      <c r="L30" s="743"/>
      <c r="M30" s="1443"/>
      <c r="N30" s="3640"/>
      <c r="O30" s="1443"/>
      <c r="P30" s="3640"/>
      <c r="Q30" s="1443"/>
      <c r="R30" s="3640"/>
      <c r="S30" s="1443"/>
      <c r="T30" s="3640"/>
      <c r="U30" s="1443"/>
      <c r="V30" s="3640"/>
      <c r="W30" s="1443"/>
      <c r="X30" s="3640"/>
      <c r="Y30" s="1443"/>
      <c r="Z30" s="3640"/>
      <c r="AA30" s="1443"/>
      <c r="AB30" s="3640"/>
      <c r="AC30" s="1443"/>
      <c r="AD30" s="3640"/>
      <c r="AE30" s="1443"/>
      <c r="AF30" s="3640"/>
      <c r="AG30" s="1443"/>
      <c r="AH30" s="3640"/>
      <c r="AI30" s="1443"/>
      <c r="AJ30" s="3640"/>
      <c r="AK30" s="1443"/>
      <c r="AL30" s="22"/>
      <c r="AM30" s="2678"/>
      <c r="AN30" s="1443"/>
      <c r="AO30" s="1443"/>
      <c r="AP30" s="3640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01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>
      <c r="A31" s="4166" t="s">
        <v>3422</v>
      </c>
      <c r="B31" s="4169">
        <f t="shared" ref="B31:B50" si="19">SUM(C31:D31)</f>
        <v>0</v>
      </c>
      <c r="C31" s="3644">
        <f t="shared" si="17"/>
        <v>0</v>
      </c>
      <c r="D31" s="3645">
        <f t="shared" si="17"/>
        <v>0</v>
      </c>
      <c r="E31" s="1115"/>
      <c r="F31" s="869"/>
      <c r="G31" s="1115"/>
      <c r="H31" s="3647"/>
      <c r="I31" s="1115"/>
      <c r="J31" s="3647"/>
      <c r="K31" s="1115"/>
      <c r="L31" s="869"/>
      <c r="M31" s="3649"/>
      <c r="N31" s="3647"/>
      <c r="O31" s="3649"/>
      <c r="P31" s="3647"/>
      <c r="Q31" s="3649"/>
      <c r="R31" s="3647"/>
      <c r="S31" s="3649"/>
      <c r="T31" s="3647"/>
      <c r="U31" s="3649"/>
      <c r="V31" s="3647"/>
      <c r="W31" s="3649"/>
      <c r="X31" s="3647"/>
      <c r="Y31" s="3649"/>
      <c r="Z31" s="3647"/>
      <c r="AA31" s="3649"/>
      <c r="AB31" s="3647"/>
      <c r="AC31" s="3649"/>
      <c r="AD31" s="3647"/>
      <c r="AE31" s="3649"/>
      <c r="AF31" s="3647"/>
      <c r="AG31" s="3649"/>
      <c r="AH31" s="3647"/>
      <c r="AI31" s="3649"/>
      <c r="AJ31" s="3647"/>
      <c r="AK31" s="3649"/>
      <c r="AL31" s="3651"/>
      <c r="AM31" s="2679"/>
      <c r="AN31" s="3649"/>
      <c r="AO31" s="3649"/>
      <c r="AP31" s="3647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01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>
      <c r="A32" s="4170" t="s">
        <v>3423</v>
      </c>
      <c r="B32" s="1245">
        <f t="shared" si="19"/>
        <v>0</v>
      </c>
      <c r="C32" s="3644">
        <f t="shared" si="17"/>
        <v>0</v>
      </c>
      <c r="D32" s="3645">
        <f t="shared" si="17"/>
        <v>0</v>
      </c>
      <c r="E32" s="1115"/>
      <c r="F32" s="869"/>
      <c r="G32" s="1115"/>
      <c r="H32" s="3647"/>
      <c r="I32" s="1115"/>
      <c r="J32" s="3647"/>
      <c r="K32" s="1115"/>
      <c r="L32" s="869"/>
      <c r="M32" s="3649"/>
      <c r="N32" s="3647"/>
      <c r="O32" s="3649"/>
      <c r="P32" s="3647"/>
      <c r="Q32" s="3649"/>
      <c r="R32" s="3647"/>
      <c r="S32" s="3649"/>
      <c r="T32" s="3647"/>
      <c r="U32" s="3649"/>
      <c r="V32" s="3647"/>
      <c r="W32" s="3649"/>
      <c r="X32" s="3647"/>
      <c r="Y32" s="3649"/>
      <c r="Z32" s="3647"/>
      <c r="AA32" s="3649"/>
      <c r="AB32" s="3647"/>
      <c r="AC32" s="3649"/>
      <c r="AD32" s="3647"/>
      <c r="AE32" s="3649"/>
      <c r="AF32" s="3647"/>
      <c r="AG32" s="3649"/>
      <c r="AH32" s="3647"/>
      <c r="AI32" s="3649"/>
      <c r="AJ32" s="3647"/>
      <c r="AK32" s="3649"/>
      <c r="AL32" s="3651"/>
      <c r="AM32" s="2679"/>
      <c r="AN32" s="3649"/>
      <c r="AO32" s="3649"/>
      <c r="AP32" s="3647"/>
      <c r="AQ32" s="218" t="str">
        <f t="shared" si="20"/>
        <v/>
      </c>
      <c r="BV32" s="226"/>
      <c r="BW32" s="226"/>
      <c r="BX32" s="226"/>
      <c r="BY32" s="226"/>
      <c r="CA32" s="226"/>
      <c r="CB32" s="901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>
      <c r="A33" s="4170" t="s">
        <v>3424</v>
      </c>
      <c r="B33" s="1245">
        <f t="shared" si="19"/>
        <v>0</v>
      </c>
      <c r="C33" s="3644">
        <f t="shared" si="17"/>
        <v>0</v>
      </c>
      <c r="D33" s="3645">
        <f t="shared" si="17"/>
        <v>0</v>
      </c>
      <c r="E33" s="1115"/>
      <c r="F33" s="869"/>
      <c r="G33" s="1115"/>
      <c r="H33" s="3647"/>
      <c r="I33" s="1115"/>
      <c r="J33" s="3647"/>
      <c r="K33" s="1115"/>
      <c r="L33" s="869"/>
      <c r="M33" s="3649"/>
      <c r="N33" s="3647"/>
      <c r="O33" s="3649"/>
      <c r="P33" s="3647"/>
      <c r="Q33" s="3649"/>
      <c r="R33" s="3647"/>
      <c r="S33" s="3649"/>
      <c r="T33" s="3647"/>
      <c r="U33" s="3649"/>
      <c r="V33" s="3647"/>
      <c r="W33" s="3649"/>
      <c r="X33" s="3647"/>
      <c r="Y33" s="3649"/>
      <c r="Z33" s="3647"/>
      <c r="AA33" s="3649"/>
      <c r="AB33" s="3647"/>
      <c r="AC33" s="3649"/>
      <c r="AD33" s="3647"/>
      <c r="AE33" s="3649"/>
      <c r="AF33" s="3647"/>
      <c r="AG33" s="3649"/>
      <c r="AH33" s="3647"/>
      <c r="AI33" s="3649"/>
      <c r="AJ33" s="3647"/>
      <c r="AK33" s="3649"/>
      <c r="AL33" s="3651"/>
      <c r="AM33" s="2679"/>
      <c r="AN33" s="3649"/>
      <c r="AO33" s="3649"/>
      <c r="AP33" s="3647"/>
      <c r="AQ33" s="218" t="str">
        <f t="shared" si="20"/>
        <v/>
      </c>
      <c r="BV33" s="226"/>
      <c r="BW33" s="226"/>
      <c r="BX33" s="226"/>
      <c r="BY33" s="226"/>
      <c r="CA33" s="226"/>
      <c r="CB33" s="901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>
      <c r="A34" s="4170" t="s">
        <v>3425</v>
      </c>
      <c r="B34" s="1245">
        <f t="shared" si="19"/>
        <v>0</v>
      </c>
      <c r="C34" s="3644">
        <f t="shared" si="17"/>
        <v>0</v>
      </c>
      <c r="D34" s="3645">
        <f t="shared" si="17"/>
        <v>0</v>
      </c>
      <c r="E34" s="1115"/>
      <c r="F34" s="869"/>
      <c r="G34" s="1115"/>
      <c r="H34" s="3647"/>
      <c r="I34" s="1115"/>
      <c r="J34" s="3647"/>
      <c r="K34" s="1115"/>
      <c r="L34" s="869"/>
      <c r="M34" s="3649"/>
      <c r="N34" s="3647"/>
      <c r="O34" s="3649"/>
      <c r="P34" s="3647"/>
      <c r="Q34" s="3649"/>
      <c r="R34" s="3647"/>
      <c r="S34" s="3649"/>
      <c r="T34" s="3647"/>
      <c r="U34" s="3649"/>
      <c r="V34" s="3647"/>
      <c r="W34" s="3649"/>
      <c r="X34" s="3647"/>
      <c r="Y34" s="3649"/>
      <c r="Z34" s="3647"/>
      <c r="AA34" s="3649"/>
      <c r="AB34" s="3647"/>
      <c r="AC34" s="3649"/>
      <c r="AD34" s="3647"/>
      <c r="AE34" s="3649"/>
      <c r="AF34" s="3647"/>
      <c r="AG34" s="3649"/>
      <c r="AH34" s="3647"/>
      <c r="AI34" s="3649"/>
      <c r="AJ34" s="3647"/>
      <c r="AK34" s="3649"/>
      <c r="AL34" s="3651"/>
      <c r="AM34" s="2679"/>
      <c r="AN34" s="3649"/>
      <c r="AO34" s="3649"/>
      <c r="AP34" s="3647"/>
      <c r="AQ34" s="218" t="str">
        <f t="shared" si="20"/>
        <v/>
      </c>
      <c r="BV34" s="226"/>
      <c r="BW34" s="226"/>
      <c r="BX34" s="226"/>
      <c r="BY34" s="226"/>
      <c r="CA34" s="226"/>
      <c r="CB34" s="901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>
      <c r="A35" s="4170" t="s">
        <v>3426</v>
      </c>
      <c r="B35" s="1245">
        <f t="shared" si="19"/>
        <v>0</v>
      </c>
      <c r="C35" s="3644">
        <f t="shared" si="17"/>
        <v>0</v>
      </c>
      <c r="D35" s="3645">
        <f t="shared" si="17"/>
        <v>0</v>
      </c>
      <c r="E35" s="1115"/>
      <c r="F35" s="869"/>
      <c r="G35" s="1115"/>
      <c r="H35" s="3647"/>
      <c r="I35" s="1115"/>
      <c r="J35" s="3647"/>
      <c r="K35" s="1115"/>
      <c r="L35" s="869"/>
      <c r="M35" s="3649"/>
      <c r="N35" s="3647"/>
      <c r="O35" s="3649"/>
      <c r="P35" s="3647"/>
      <c r="Q35" s="3649"/>
      <c r="R35" s="3647"/>
      <c r="S35" s="3649"/>
      <c r="T35" s="3647"/>
      <c r="U35" s="3649"/>
      <c r="V35" s="3647"/>
      <c r="W35" s="3649"/>
      <c r="X35" s="3647"/>
      <c r="Y35" s="3649"/>
      <c r="Z35" s="3647"/>
      <c r="AA35" s="3649"/>
      <c r="AB35" s="3647"/>
      <c r="AC35" s="3649"/>
      <c r="AD35" s="3647"/>
      <c r="AE35" s="3649"/>
      <c r="AF35" s="3647"/>
      <c r="AG35" s="3649"/>
      <c r="AH35" s="3647"/>
      <c r="AI35" s="3649"/>
      <c r="AJ35" s="3647"/>
      <c r="AK35" s="3649"/>
      <c r="AL35" s="3651"/>
      <c r="AM35" s="2679"/>
      <c r="AN35" s="3649"/>
      <c r="AO35" s="3649"/>
      <c r="AP35" s="3647"/>
      <c r="AQ35" s="218" t="str">
        <f t="shared" si="20"/>
        <v/>
      </c>
      <c r="BV35" s="226"/>
      <c r="BW35" s="226"/>
      <c r="BX35" s="226"/>
      <c r="BY35" s="226"/>
      <c r="CA35" s="226"/>
      <c r="CB35" s="901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>
      <c r="A36" s="4171" t="s">
        <v>3427</v>
      </c>
      <c r="B36" s="2482">
        <f t="shared" si="19"/>
        <v>0</v>
      </c>
      <c r="C36" s="3644">
        <f t="shared" si="17"/>
        <v>0</v>
      </c>
      <c r="D36" s="3645">
        <f t="shared" si="17"/>
        <v>0</v>
      </c>
      <c r="E36" s="1115"/>
      <c r="F36" s="869"/>
      <c r="G36" s="1115"/>
      <c r="H36" s="3647"/>
      <c r="I36" s="1115"/>
      <c r="J36" s="3647"/>
      <c r="K36" s="1115"/>
      <c r="L36" s="869"/>
      <c r="M36" s="3649"/>
      <c r="N36" s="3647"/>
      <c r="O36" s="3649"/>
      <c r="P36" s="3647"/>
      <c r="Q36" s="3649"/>
      <c r="R36" s="3647"/>
      <c r="S36" s="3649"/>
      <c r="T36" s="3647"/>
      <c r="U36" s="3649"/>
      <c r="V36" s="3647"/>
      <c r="W36" s="3649"/>
      <c r="X36" s="3647"/>
      <c r="Y36" s="3649"/>
      <c r="Z36" s="3647"/>
      <c r="AA36" s="3649"/>
      <c r="AB36" s="3647"/>
      <c r="AC36" s="3649"/>
      <c r="AD36" s="3647"/>
      <c r="AE36" s="3649"/>
      <c r="AF36" s="3647"/>
      <c r="AG36" s="3649"/>
      <c r="AH36" s="3647"/>
      <c r="AI36" s="3649"/>
      <c r="AJ36" s="3647"/>
      <c r="AK36" s="3649"/>
      <c r="AL36" s="3651"/>
      <c r="AM36" s="2679"/>
      <c r="AN36" s="3649"/>
      <c r="AO36" s="3649"/>
      <c r="AP36" s="3647"/>
      <c r="AQ36" s="218" t="str">
        <f t="shared" si="20"/>
        <v/>
      </c>
      <c r="BV36" s="226"/>
      <c r="BW36" s="226"/>
      <c r="BX36" s="226"/>
      <c r="BY36" s="226"/>
      <c r="CA36" s="226"/>
      <c r="CB36" s="901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>
      <c r="A37" s="3709" t="s">
        <v>3428</v>
      </c>
      <c r="B37" s="1114">
        <f t="shared" si="19"/>
        <v>0</v>
      </c>
      <c r="C37" s="3644">
        <f t="shared" si="17"/>
        <v>0</v>
      </c>
      <c r="D37" s="3645">
        <f t="shared" si="17"/>
        <v>0</v>
      </c>
      <c r="E37" s="1115"/>
      <c r="F37" s="869"/>
      <c r="G37" s="1115"/>
      <c r="H37" s="3647"/>
      <c r="I37" s="1115"/>
      <c r="J37" s="3647"/>
      <c r="K37" s="1115"/>
      <c r="L37" s="869"/>
      <c r="M37" s="3649"/>
      <c r="N37" s="3647"/>
      <c r="O37" s="3649"/>
      <c r="P37" s="3647"/>
      <c r="Q37" s="3649"/>
      <c r="R37" s="3647"/>
      <c r="S37" s="3649"/>
      <c r="T37" s="3647"/>
      <c r="U37" s="3649"/>
      <c r="V37" s="3647"/>
      <c r="W37" s="3649"/>
      <c r="X37" s="3647"/>
      <c r="Y37" s="3649"/>
      <c r="Z37" s="3647"/>
      <c r="AA37" s="3649"/>
      <c r="AB37" s="3647"/>
      <c r="AC37" s="3649"/>
      <c r="AD37" s="3647"/>
      <c r="AE37" s="3649"/>
      <c r="AF37" s="3647"/>
      <c r="AG37" s="3649"/>
      <c r="AH37" s="3647"/>
      <c r="AI37" s="3649"/>
      <c r="AJ37" s="3647"/>
      <c r="AK37" s="3649"/>
      <c r="AL37" s="3651"/>
      <c r="AM37" s="2679"/>
      <c r="AN37" s="3649"/>
      <c r="AO37" s="3649"/>
      <c r="AP37" s="3647"/>
      <c r="AQ37" s="218" t="str">
        <f t="shared" si="20"/>
        <v/>
      </c>
      <c r="BV37" s="226"/>
      <c r="BW37" s="226"/>
      <c r="BX37" s="226"/>
      <c r="BY37" s="226"/>
      <c r="CA37" s="226"/>
      <c r="CB37" s="901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>
      <c r="A38" s="3713" t="s">
        <v>3429</v>
      </c>
      <c r="B38" s="1122">
        <f t="shared" si="19"/>
        <v>0</v>
      </c>
      <c r="C38" s="3644">
        <f t="shared" si="17"/>
        <v>0</v>
      </c>
      <c r="D38" s="3645">
        <f t="shared" si="17"/>
        <v>0</v>
      </c>
      <c r="E38" s="1115"/>
      <c r="F38" s="869"/>
      <c r="G38" s="1115"/>
      <c r="H38" s="3647"/>
      <c r="I38" s="1115"/>
      <c r="J38" s="3647"/>
      <c r="K38" s="1115"/>
      <c r="L38" s="869"/>
      <c r="M38" s="3649"/>
      <c r="N38" s="3647"/>
      <c r="O38" s="3649"/>
      <c r="P38" s="3647"/>
      <c r="Q38" s="3649"/>
      <c r="R38" s="3647"/>
      <c r="S38" s="3649"/>
      <c r="T38" s="3647"/>
      <c r="U38" s="3649"/>
      <c r="V38" s="3647"/>
      <c r="W38" s="3649"/>
      <c r="X38" s="3647"/>
      <c r="Y38" s="3649"/>
      <c r="Z38" s="3647"/>
      <c r="AA38" s="3649"/>
      <c r="AB38" s="3647"/>
      <c r="AC38" s="3649"/>
      <c r="AD38" s="3647"/>
      <c r="AE38" s="3649"/>
      <c r="AF38" s="3647"/>
      <c r="AG38" s="3649"/>
      <c r="AH38" s="3647"/>
      <c r="AI38" s="3649"/>
      <c r="AJ38" s="3647"/>
      <c r="AK38" s="3649"/>
      <c r="AL38" s="3651"/>
      <c r="AM38" s="2679"/>
      <c r="AN38" s="3649"/>
      <c r="AO38" s="3649"/>
      <c r="AP38" s="3647"/>
      <c r="AQ38" s="218" t="str">
        <f t="shared" si="20"/>
        <v/>
      </c>
      <c r="BV38" s="226"/>
      <c r="BW38" s="226"/>
      <c r="BX38" s="226"/>
      <c r="BY38" s="226"/>
      <c r="CA38" s="226"/>
      <c r="CB38" s="901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>
      <c r="A39" s="3709" t="s">
        <v>3430</v>
      </c>
      <c r="B39" s="1114">
        <f t="shared" si="19"/>
        <v>0</v>
      </c>
      <c r="C39" s="3644">
        <f t="shared" si="17"/>
        <v>0</v>
      </c>
      <c r="D39" s="3645">
        <f t="shared" si="17"/>
        <v>0</v>
      </c>
      <c r="E39" s="1115"/>
      <c r="F39" s="869"/>
      <c r="G39" s="1115"/>
      <c r="H39" s="3647"/>
      <c r="I39" s="1115"/>
      <c r="J39" s="3647"/>
      <c r="K39" s="1115"/>
      <c r="L39" s="869"/>
      <c r="M39" s="3649"/>
      <c r="N39" s="3647"/>
      <c r="O39" s="3649"/>
      <c r="P39" s="3647"/>
      <c r="Q39" s="3649"/>
      <c r="R39" s="3647"/>
      <c r="S39" s="3649"/>
      <c r="T39" s="3647"/>
      <c r="U39" s="3649"/>
      <c r="V39" s="3647"/>
      <c r="W39" s="3649"/>
      <c r="X39" s="3647"/>
      <c r="Y39" s="3649"/>
      <c r="Z39" s="3647"/>
      <c r="AA39" s="3649"/>
      <c r="AB39" s="3647"/>
      <c r="AC39" s="3649"/>
      <c r="AD39" s="3647"/>
      <c r="AE39" s="3649"/>
      <c r="AF39" s="3647"/>
      <c r="AG39" s="3649"/>
      <c r="AH39" s="3647"/>
      <c r="AI39" s="3649"/>
      <c r="AJ39" s="3647"/>
      <c r="AK39" s="3649"/>
      <c r="AL39" s="3651"/>
      <c r="AM39" s="2679"/>
      <c r="AN39" s="3649"/>
      <c r="AO39" s="3649"/>
      <c r="AP39" s="3647"/>
      <c r="AQ39" s="218" t="str">
        <f t="shared" si="20"/>
        <v/>
      </c>
      <c r="BV39" s="226"/>
      <c r="BW39" s="226"/>
      <c r="BX39" s="226"/>
      <c r="BY39" s="226"/>
      <c r="CA39" s="226"/>
      <c r="CB39" s="901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>
      <c r="A40" s="3709" t="s">
        <v>3431</v>
      </c>
      <c r="B40" s="1114">
        <f t="shared" si="19"/>
        <v>0</v>
      </c>
      <c r="C40" s="3644">
        <f t="shared" si="17"/>
        <v>0</v>
      </c>
      <c r="D40" s="3645">
        <f t="shared" si="17"/>
        <v>0</v>
      </c>
      <c r="E40" s="1115"/>
      <c r="F40" s="869"/>
      <c r="G40" s="1115"/>
      <c r="H40" s="3647"/>
      <c r="I40" s="1115"/>
      <c r="J40" s="3647"/>
      <c r="K40" s="1115"/>
      <c r="L40" s="869"/>
      <c r="M40" s="3649"/>
      <c r="N40" s="3647"/>
      <c r="O40" s="3649"/>
      <c r="P40" s="3647"/>
      <c r="Q40" s="3649"/>
      <c r="R40" s="3647"/>
      <c r="S40" s="3649"/>
      <c r="T40" s="3647"/>
      <c r="U40" s="3649"/>
      <c r="V40" s="3647"/>
      <c r="W40" s="3649"/>
      <c r="X40" s="3647"/>
      <c r="Y40" s="3649"/>
      <c r="Z40" s="3647"/>
      <c r="AA40" s="3649"/>
      <c r="AB40" s="3647"/>
      <c r="AC40" s="3649"/>
      <c r="AD40" s="3647"/>
      <c r="AE40" s="3649"/>
      <c r="AF40" s="3647"/>
      <c r="AG40" s="3649"/>
      <c r="AH40" s="3647"/>
      <c r="AI40" s="3649"/>
      <c r="AJ40" s="3647"/>
      <c r="AK40" s="3649"/>
      <c r="AL40" s="3651"/>
      <c r="AM40" s="2679"/>
      <c r="AN40" s="3649"/>
      <c r="AO40" s="3649"/>
      <c r="AP40" s="3647"/>
      <c r="AQ40" s="218" t="str">
        <f t="shared" si="20"/>
        <v/>
      </c>
      <c r="BV40" s="226"/>
      <c r="BW40" s="226"/>
      <c r="BX40" s="226"/>
      <c r="BY40" s="226"/>
      <c r="CA40" s="226"/>
      <c r="CB40" s="901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>
      <c r="A41" s="1229" t="s">
        <v>3432</v>
      </c>
      <c r="B41" s="4172">
        <f t="shared" si="19"/>
        <v>0</v>
      </c>
      <c r="C41" s="3644">
        <f t="shared" si="17"/>
        <v>0</v>
      </c>
      <c r="D41" s="3645">
        <f t="shared" si="17"/>
        <v>0</v>
      </c>
      <c r="E41" s="1115"/>
      <c r="F41" s="869"/>
      <c r="G41" s="1115"/>
      <c r="H41" s="3647"/>
      <c r="I41" s="1115"/>
      <c r="J41" s="3647"/>
      <c r="K41" s="1115"/>
      <c r="L41" s="869"/>
      <c r="M41" s="3649"/>
      <c r="N41" s="3647"/>
      <c r="O41" s="3649"/>
      <c r="P41" s="3647"/>
      <c r="Q41" s="3649"/>
      <c r="R41" s="3647"/>
      <c r="S41" s="3649"/>
      <c r="T41" s="3647"/>
      <c r="U41" s="3649"/>
      <c r="V41" s="3647"/>
      <c r="W41" s="3649"/>
      <c r="X41" s="3647"/>
      <c r="Y41" s="3649"/>
      <c r="Z41" s="3647"/>
      <c r="AA41" s="3649"/>
      <c r="AB41" s="3647"/>
      <c r="AC41" s="3649"/>
      <c r="AD41" s="3647"/>
      <c r="AE41" s="3649"/>
      <c r="AF41" s="3647"/>
      <c r="AG41" s="3649"/>
      <c r="AH41" s="3647"/>
      <c r="AI41" s="3649"/>
      <c r="AJ41" s="3647"/>
      <c r="AK41" s="3649"/>
      <c r="AL41" s="3651"/>
      <c r="AM41" s="2679"/>
      <c r="AN41" s="3649"/>
      <c r="AO41" s="3649"/>
      <c r="AP41" s="3647"/>
      <c r="AQ41" s="218" t="str">
        <f t="shared" si="20"/>
        <v/>
      </c>
      <c r="BV41" s="226"/>
      <c r="BW41" s="226"/>
      <c r="BX41" s="226"/>
      <c r="BY41" s="226"/>
      <c r="CA41" s="226"/>
      <c r="CB41" s="901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>
      <c r="A42" s="4171" t="s">
        <v>3433</v>
      </c>
      <c r="B42" s="2482">
        <f t="shared" si="19"/>
        <v>0</v>
      </c>
      <c r="C42" s="1914">
        <f t="shared" si="17"/>
        <v>0</v>
      </c>
      <c r="D42" s="3686">
        <f t="shared" si="17"/>
        <v>0</v>
      </c>
      <c r="E42" s="1115"/>
      <c r="F42" s="869"/>
      <c r="G42" s="1115"/>
      <c r="H42" s="869"/>
      <c r="I42" s="1115"/>
      <c r="J42" s="3647"/>
      <c r="K42" s="1115"/>
      <c r="L42" s="869"/>
      <c r="M42" s="3649"/>
      <c r="N42" s="869"/>
      <c r="O42" s="873"/>
      <c r="P42" s="869"/>
      <c r="Q42" s="873"/>
      <c r="R42" s="869"/>
      <c r="S42" s="873"/>
      <c r="T42" s="869"/>
      <c r="U42" s="873"/>
      <c r="V42" s="869"/>
      <c r="W42" s="873"/>
      <c r="X42" s="869"/>
      <c r="Y42" s="873"/>
      <c r="Z42" s="869"/>
      <c r="AA42" s="873"/>
      <c r="AB42" s="869"/>
      <c r="AC42" s="873"/>
      <c r="AD42" s="869"/>
      <c r="AE42" s="873"/>
      <c r="AF42" s="869"/>
      <c r="AG42" s="873"/>
      <c r="AH42" s="869"/>
      <c r="AI42" s="873"/>
      <c r="AJ42" s="869"/>
      <c r="AK42" s="873"/>
      <c r="AL42" s="870"/>
      <c r="AM42" s="2679"/>
      <c r="AN42" s="3649"/>
      <c r="AO42" s="873"/>
      <c r="AP42" s="869"/>
      <c r="AQ42" s="218" t="str">
        <f t="shared" si="20"/>
        <v/>
      </c>
      <c r="BV42" s="226"/>
      <c r="BW42" s="226"/>
      <c r="BX42" s="226"/>
      <c r="BY42" s="226"/>
      <c r="CA42" s="226"/>
      <c r="CB42" s="901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>
      <c r="A43" s="4173" t="s">
        <v>3434</v>
      </c>
      <c r="B43" s="3869">
        <f t="shared" si="19"/>
        <v>0</v>
      </c>
      <c r="C43" s="1914">
        <f t="shared" si="17"/>
        <v>0</v>
      </c>
      <c r="D43" s="3686">
        <f t="shared" si="17"/>
        <v>0</v>
      </c>
      <c r="E43" s="1115"/>
      <c r="F43" s="869"/>
      <c r="G43" s="1115"/>
      <c r="H43" s="869"/>
      <c r="I43" s="1115"/>
      <c r="J43" s="3647"/>
      <c r="K43" s="1115"/>
      <c r="L43" s="869"/>
      <c r="M43" s="3649"/>
      <c r="N43" s="869"/>
      <c r="O43" s="873"/>
      <c r="P43" s="869"/>
      <c r="Q43" s="873"/>
      <c r="R43" s="869"/>
      <c r="S43" s="873"/>
      <c r="T43" s="869"/>
      <c r="U43" s="873"/>
      <c r="V43" s="869"/>
      <c r="W43" s="873"/>
      <c r="X43" s="869"/>
      <c r="Y43" s="873"/>
      <c r="Z43" s="869"/>
      <c r="AA43" s="873"/>
      <c r="AB43" s="869"/>
      <c r="AC43" s="873"/>
      <c r="AD43" s="869"/>
      <c r="AE43" s="873"/>
      <c r="AF43" s="869"/>
      <c r="AG43" s="873"/>
      <c r="AH43" s="869"/>
      <c r="AI43" s="873"/>
      <c r="AJ43" s="869"/>
      <c r="AK43" s="873"/>
      <c r="AL43" s="870"/>
      <c r="AM43" s="2679"/>
      <c r="AN43" s="3649"/>
      <c r="AO43" s="873"/>
      <c r="AP43" s="869"/>
      <c r="AQ43" s="218" t="str">
        <f t="shared" si="20"/>
        <v/>
      </c>
      <c r="BV43" s="226"/>
      <c r="BW43" s="226"/>
      <c r="BX43" s="226"/>
      <c r="BY43" s="226"/>
      <c r="CA43" s="226"/>
      <c r="CB43" s="901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>
      <c r="A44" s="1925" t="s">
        <v>3435</v>
      </c>
      <c r="B44" s="3869">
        <f t="shared" si="19"/>
        <v>0</v>
      </c>
      <c r="C44" s="1914">
        <f t="shared" si="17"/>
        <v>0</v>
      </c>
      <c r="D44" s="3686">
        <f t="shared" si="17"/>
        <v>0</v>
      </c>
      <c r="E44" s="1115"/>
      <c r="F44" s="869"/>
      <c r="G44" s="1115"/>
      <c r="H44" s="869"/>
      <c r="I44" s="1115"/>
      <c r="J44" s="3647"/>
      <c r="K44" s="1115"/>
      <c r="L44" s="869"/>
      <c r="M44" s="3649"/>
      <c r="N44" s="869"/>
      <c r="O44" s="873"/>
      <c r="P44" s="869"/>
      <c r="Q44" s="873"/>
      <c r="R44" s="869"/>
      <c r="S44" s="873"/>
      <c r="T44" s="869"/>
      <c r="U44" s="873"/>
      <c r="V44" s="869"/>
      <c r="W44" s="873"/>
      <c r="X44" s="869"/>
      <c r="Y44" s="873"/>
      <c r="Z44" s="869"/>
      <c r="AA44" s="873"/>
      <c r="AB44" s="869"/>
      <c r="AC44" s="873"/>
      <c r="AD44" s="869"/>
      <c r="AE44" s="873"/>
      <c r="AF44" s="869"/>
      <c r="AG44" s="873"/>
      <c r="AH44" s="869"/>
      <c r="AI44" s="873"/>
      <c r="AJ44" s="869"/>
      <c r="AK44" s="873"/>
      <c r="AL44" s="870"/>
      <c r="AM44" s="2679"/>
      <c r="AN44" s="3649"/>
      <c r="AO44" s="873"/>
      <c r="AP44" s="869"/>
      <c r="AQ44" s="218" t="str">
        <f t="shared" si="20"/>
        <v/>
      </c>
      <c r="BV44" s="226"/>
      <c r="BW44" s="226"/>
      <c r="BX44" s="226"/>
      <c r="BY44" s="226"/>
      <c r="CA44" s="226"/>
      <c r="CB44" s="901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>
      <c r="A45" s="4174" t="s">
        <v>3436</v>
      </c>
      <c r="B45" s="4175">
        <f>SUM(C45:D45)</f>
        <v>0</v>
      </c>
      <c r="C45" s="2224">
        <f>+E45+G45+I45+K45+M45+O45+Q45+S45+U45+W45+Y45+AA45+AC45+AE45+AG45+AI45+AK45</f>
        <v>0</v>
      </c>
      <c r="D45" s="868">
        <f t="shared" ref="D45:D46" si="22">+F45+H45+J45+L45+N45+P45+R45+T45+V45+X45+Z45+AB45+AD45+AF45+AH45+AJ45+AL45</f>
        <v>0</v>
      </c>
      <c r="E45" s="1316"/>
      <c r="F45" s="4039"/>
      <c r="G45" s="4175"/>
      <c r="H45" s="868"/>
      <c r="I45" s="1316"/>
      <c r="J45" s="4039"/>
      <c r="K45" s="4175"/>
      <c r="L45" s="868"/>
      <c r="M45" s="4175"/>
      <c r="N45" s="868"/>
      <c r="O45" s="1316"/>
      <c r="P45" s="4039"/>
      <c r="Q45" s="4175"/>
      <c r="R45" s="868"/>
      <c r="S45" s="4175"/>
      <c r="T45" s="868"/>
      <c r="U45" s="1316"/>
      <c r="V45" s="4039"/>
      <c r="W45" s="4175"/>
      <c r="X45" s="868"/>
      <c r="Y45" s="1316"/>
      <c r="Z45" s="4039"/>
      <c r="AA45" s="4175"/>
      <c r="AB45" s="868"/>
      <c r="AC45" s="1316"/>
      <c r="AD45" s="4039"/>
      <c r="AE45" s="4175"/>
      <c r="AF45" s="868"/>
      <c r="AG45" s="4175"/>
      <c r="AH45" s="868"/>
      <c r="AI45" s="4175"/>
      <c r="AJ45" s="868"/>
      <c r="AK45" s="1316"/>
      <c r="AL45" s="4039"/>
      <c r="AM45" s="1316"/>
      <c r="AN45" s="1316"/>
      <c r="AO45" s="4176"/>
      <c r="AP45" s="868"/>
      <c r="AQ45" s="218" t="str">
        <f t="shared" si="20"/>
        <v/>
      </c>
      <c r="BV45" s="226"/>
      <c r="BW45" s="226"/>
      <c r="BX45" s="226"/>
      <c r="BY45" s="226"/>
      <c r="CA45" s="226"/>
      <c r="CB45" s="917"/>
      <c r="CC45" s="55"/>
      <c r="CD45" s="55"/>
      <c r="CE45" s="55"/>
      <c r="CF45" s="55"/>
      <c r="CL45"/>
      <c r="CM45" s="907"/>
      <c r="CN45" s="374"/>
      <c r="CO45" s="374"/>
      <c r="CP45" s="374"/>
      <c r="DH45"/>
      <c r="DI45"/>
    </row>
    <row r="46" spans="1:113">
      <c r="A46" s="1925" t="s">
        <v>3437</v>
      </c>
      <c r="B46" s="3869">
        <f t="shared" ref="B46" si="23">SUM(C46:D46)</f>
        <v>0</v>
      </c>
      <c r="C46" s="1914">
        <f t="shared" ref="C46" si="24">+E46+G46+I46+K46+M46+O46+Q46+S46+U46+W46+Y46+AA46+AC46+AE46+AG46+AI46+AK46</f>
        <v>0</v>
      </c>
      <c r="D46" s="3686">
        <f t="shared" si="22"/>
        <v>0</v>
      </c>
      <c r="E46" s="1115"/>
      <c r="F46" s="869"/>
      <c r="G46" s="1115"/>
      <c r="H46" s="869"/>
      <c r="I46" s="1115"/>
      <c r="J46" s="3647"/>
      <c r="K46" s="1115"/>
      <c r="L46" s="869"/>
      <c r="M46" s="3649"/>
      <c r="N46" s="869"/>
      <c r="O46" s="873"/>
      <c r="P46" s="869"/>
      <c r="Q46" s="873"/>
      <c r="R46" s="869"/>
      <c r="S46" s="873"/>
      <c r="T46" s="869"/>
      <c r="U46" s="873"/>
      <c r="V46" s="869"/>
      <c r="W46" s="873"/>
      <c r="X46" s="869"/>
      <c r="Y46" s="873"/>
      <c r="Z46" s="869"/>
      <c r="AA46" s="873"/>
      <c r="AB46" s="869"/>
      <c r="AC46" s="873"/>
      <c r="AD46" s="869"/>
      <c r="AE46" s="873"/>
      <c r="AF46" s="869"/>
      <c r="AG46" s="873"/>
      <c r="AH46" s="869"/>
      <c r="AI46" s="873"/>
      <c r="AJ46" s="869"/>
      <c r="AK46" s="873"/>
      <c r="AL46" s="870"/>
      <c r="AM46" s="2679"/>
      <c r="AN46" s="3649"/>
      <c r="AO46" s="873"/>
      <c r="AP46" s="869"/>
      <c r="AQ46" s="218" t="str">
        <f t="shared" si="20"/>
        <v/>
      </c>
      <c r="BV46" s="226"/>
      <c r="BW46" s="226"/>
      <c r="BX46" s="226"/>
      <c r="BY46" s="226"/>
      <c r="CA46" s="226"/>
      <c r="CB46" s="901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>
      <c r="A47" s="4173" t="s">
        <v>3438</v>
      </c>
      <c r="B47" s="3869">
        <f t="shared" si="19"/>
        <v>0</v>
      </c>
      <c r="C47" s="1914">
        <f t="shared" si="17"/>
        <v>0</v>
      </c>
      <c r="D47" s="3686">
        <f t="shared" si="17"/>
        <v>0</v>
      </c>
      <c r="E47" s="1115"/>
      <c r="F47" s="869"/>
      <c r="G47" s="1115"/>
      <c r="H47" s="869"/>
      <c r="I47" s="1115"/>
      <c r="J47" s="3647"/>
      <c r="K47" s="1115"/>
      <c r="L47" s="869"/>
      <c r="M47" s="3649"/>
      <c r="N47" s="869"/>
      <c r="O47" s="873"/>
      <c r="P47" s="869"/>
      <c r="Q47" s="873"/>
      <c r="R47" s="869"/>
      <c r="S47" s="873"/>
      <c r="T47" s="869"/>
      <c r="U47" s="873"/>
      <c r="V47" s="869"/>
      <c r="W47" s="873"/>
      <c r="X47" s="869"/>
      <c r="Y47" s="873"/>
      <c r="Z47" s="869"/>
      <c r="AA47" s="873"/>
      <c r="AB47" s="869"/>
      <c r="AC47" s="873"/>
      <c r="AD47" s="869"/>
      <c r="AE47" s="873"/>
      <c r="AF47" s="869"/>
      <c r="AG47" s="873"/>
      <c r="AH47" s="869"/>
      <c r="AI47" s="873"/>
      <c r="AJ47" s="869"/>
      <c r="AK47" s="873"/>
      <c r="AL47" s="870"/>
      <c r="AM47" s="2679"/>
      <c r="AN47" s="3649"/>
      <c r="AO47" s="873"/>
      <c r="AP47" s="869"/>
      <c r="AQ47" s="218" t="str">
        <f t="shared" si="20"/>
        <v/>
      </c>
      <c r="BV47" s="226"/>
      <c r="BW47" s="226"/>
      <c r="BX47" s="226"/>
      <c r="BY47" s="226"/>
      <c r="CA47" s="226"/>
      <c r="CB47" s="901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>
      <c r="A48" s="4173" t="s">
        <v>3439</v>
      </c>
      <c r="B48" s="3869">
        <f t="shared" si="19"/>
        <v>0</v>
      </c>
      <c r="C48" s="1914">
        <f t="shared" si="17"/>
        <v>0</v>
      </c>
      <c r="D48" s="3686">
        <f t="shared" si="17"/>
        <v>0</v>
      </c>
      <c r="E48" s="1115"/>
      <c r="F48" s="869"/>
      <c r="G48" s="1115"/>
      <c r="H48" s="869"/>
      <c r="I48" s="1115"/>
      <c r="J48" s="3647"/>
      <c r="K48" s="1115"/>
      <c r="L48" s="869"/>
      <c r="M48" s="3649"/>
      <c r="N48" s="869"/>
      <c r="O48" s="873"/>
      <c r="P48" s="869"/>
      <c r="Q48" s="873"/>
      <c r="R48" s="869"/>
      <c r="S48" s="873"/>
      <c r="T48" s="869"/>
      <c r="U48" s="873"/>
      <c r="V48" s="869"/>
      <c r="W48" s="873"/>
      <c r="X48" s="869"/>
      <c r="Y48" s="873"/>
      <c r="Z48" s="869"/>
      <c r="AA48" s="873"/>
      <c r="AB48" s="869"/>
      <c r="AC48" s="873"/>
      <c r="AD48" s="869"/>
      <c r="AE48" s="873"/>
      <c r="AF48" s="869"/>
      <c r="AG48" s="873"/>
      <c r="AH48" s="869"/>
      <c r="AI48" s="873"/>
      <c r="AJ48" s="869"/>
      <c r="AK48" s="873"/>
      <c r="AL48" s="870"/>
      <c r="AM48" s="2679"/>
      <c r="AN48" s="3649"/>
      <c r="AO48" s="873"/>
      <c r="AP48" s="869"/>
      <c r="AQ48" s="218" t="str">
        <f t="shared" si="20"/>
        <v/>
      </c>
      <c r="BV48" s="226"/>
      <c r="BW48" s="226"/>
      <c r="BX48" s="226"/>
      <c r="BY48" s="226"/>
      <c r="CA48" s="226"/>
      <c r="CB48" s="901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>
      <c r="A49" s="4173" t="s">
        <v>3440</v>
      </c>
      <c r="B49" s="672">
        <f t="shared" si="19"/>
        <v>0</v>
      </c>
      <c r="C49" s="704">
        <f t="shared" si="17"/>
        <v>0</v>
      </c>
      <c r="D49" s="3689">
        <f t="shared" si="17"/>
        <v>0</v>
      </c>
      <c r="E49" s="1189"/>
      <c r="F49" s="1190"/>
      <c r="G49" s="1189"/>
      <c r="H49" s="1190"/>
      <c r="I49" s="1189"/>
      <c r="J49" s="1139"/>
      <c r="K49" s="1189"/>
      <c r="L49" s="1190"/>
      <c r="M49" s="1191"/>
      <c r="N49" s="1190"/>
      <c r="O49" s="1138"/>
      <c r="P49" s="1190"/>
      <c r="Q49" s="1138"/>
      <c r="R49" s="1190"/>
      <c r="S49" s="1138"/>
      <c r="T49" s="1190"/>
      <c r="U49" s="1138"/>
      <c r="V49" s="1190"/>
      <c r="W49" s="1138"/>
      <c r="X49" s="1190"/>
      <c r="Y49" s="1138"/>
      <c r="Z49" s="1190"/>
      <c r="AA49" s="1138"/>
      <c r="AB49" s="1190"/>
      <c r="AC49" s="1138"/>
      <c r="AD49" s="1190"/>
      <c r="AE49" s="1138"/>
      <c r="AF49" s="1190"/>
      <c r="AG49" s="1138"/>
      <c r="AH49" s="1190"/>
      <c r="AI49" s="1138"/>
      <c r="AJ49" s="1190"/>
      <c r="AK49" s="1138"/>
      <c r="AL49" s="1192"/>
      <c r="AM49" s="1337"/>
      <c r="AN49" s="1191"/>
      <c r="AO49" s="1138"/>
      <c r="AP49" s="1190"/>
      <c r="AQ49" s="218" t="str">
        <f>CB49</f>
        <v/>
      </c>
      <c r="BV49" s="226"/>
      <c r="BW49" s="226"/>
      <c r="BX49" s="226"/>
      <c r="BY49" s="226"/>
      <c r="CA49" s="226"/>
      <c r="CB49" s="901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>
      <c r="A50" s="4173" t="s">
        <v>603</v>
      </c>
      <c r="B50" s="4169">
        <f t="shared" si="19"/>
        <v>0</v>
      </c>
      <c r="C50" s="3644">
        <f t="shared" si="17"/>
        <v>0</v>
      </c>
      <c r="D50" s="3645">
        <f t="shared" si="17"/>
        <v>0</v>
      </c>
      <c r="E50" s="1115"/>
      <c r="F50" s="869"/>
      <c r="G50" s="1115"/>
      <c r="H50" s="869"/>
      <c r="I50" s="1115"/>
      <c r="J50" s="3647"/>
      <c r="K50" s="1115"/>
      <c r="L50" s="869"/>
      <c r="M50" s="3649"/>
      <c r="N50" s="869"/>
      <c r="O50" s="873"/>
      <c r="P50" s="869"/>
      <c r="Q50" s="873"/>
      <c r="R50" s="869"/>
      <c r="S50" s="873"/>
      <c r="T50" s="869"/>
      <c r="U50" s="873"/>
      <c r="V50" s="869"/>
      <c r="W50" s="873"/>
      <c r="X50" s="869"/>
      <c r="Y50" s="873"/>
      <c r="Z50" s="869"/>
      <c r="AA50" s="873"/>
      <c r="AB50" s="869"/>
      <c r="AC50" s="873"/>
      <c r="AD50" s="869"/>
      <c r="AE50" s="873"/>
      <c r="AF50" s="869"/>
      <c r="AG50" s="873"/>
      <c r="AH50" s="869"/>
      <c r="AI50" s="873"/>
      <c r="AJ50" s="869"/>
      <c r="AK50" s="873"/>
      <c r="AL50" s="870"/>
      <c r="AM50" s="2679"/>
      <c r="AN50" s="3649"/>
      <c r="AO50" s="873"/>
      <c r="AP50" s="869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01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>
      <c r="A51" s="4177" t="s">
        <v>3441</v>
      </c>
      <c r="B51" s="4178">
        <f>SUM(C51:D51)</f>
        <v>0</v>
      </c>
      <c r="C51" s="1914">
        <f t="shared" si="17"/>
        <v>0</v>
      </c>
      <c r="D51" s="3686">
        <f t="shared" si="17"/>
        <v>0</v>
      </c>
      <c r="E51" s="1962"/>
      <c r="F51" s="743"/>
      <c r="G51" s="1962"/>
      <c r="H51" s="3640"/>
      <c r="I51" s="1962"/>
      <c r="J51" s="3640"/>
      <c r="K51" s="1962"/>
      <c r="L51" s="743"/>
      <c r="M51" s="1443"/>
      <c r="N51" s="3640"/>
      <c r="O51" s="1443"/>
      <c r="P51" s="3640"/>
      <c r="Q51" s="1443"/>
      <c r="R51" s="3640"/>
      <c r="S51" s="1443"/>
      <c r="T51" s="3640"/>
      <c r="U51" s="1443"/>
      <c r="V51" s="3640"/>
      <c r="W51" s="1443"/>
      <c r="X51" s="3640"/>
      <c r="Y51" s="1443"/>
      <c r="Z51" s="3640"/>
      <c r="AA51" s="1443"/>
      <c r="AB51" s="3640"/>
      <c r="AC51" s="1443"/>
      <c r="AD51" s="3640"/>
      <c r="AE51" s="1443"/>
      <c r="AF51" s="3640"/>
      <c r="AG51" s="1443"/>
      <c r="AH51" s="3640"/>
      <c r="AI51" s="1443"/>
      <c r="AJ51" s="3640"/>
      <c r="AK51" s="1443"/>
      <c r="AL51" s="22"/>
      <c r="AM51" s="2678"/>
      <c r="AN51" s="1443"/>
      <c r="AO51" s="1443"/>
      <c r="AP51" s="3640"/>
      <c r="AQ51" s="218" t="str">
        <f t="shared" si="25"/>
        <v/>
      </c>
      <c r="BV51" s="226"/>
      <c r="BW51" s="226"/>
      <c r="BX51" s="226"/>
      <c r="BY51" s="226"/>
      <c r="CA51" s="226"/>
      <c r="CB51" s="901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>
      <c r="A52" s="4179" t="s">
        <v>3442</v>
      </c>
      <c r="B52" s="4180">
        <f>SUM(C52:D52)</f>
        <v>0</v>
      </c>
      <c r="C52" s="3824">
        <f>+E52+G52+I52+K52+M52+O52+Q52+S52+U52+W52+Y52+AA52+AC52+AE52+AG52+AI52+AK52</f>
        <v>0</v>
      </c>
      <c r="D52" s="1127">
        <f>+F52+H52+J52+L52+N52+P52+R52+T52+V52+X52+Z52+AB52+AD52+AF52+AH52+AJ52+AL52</f>
        <v>0</v>
      </c>
      <c r="E52" s="3669"/>
      <c r="F52" s="3670"/>
      <c r="G52" s="3669"/>
      <c r="H52" s="1129"/>
      <c r="I52" s="3669"/>
      <c r="J52" s="1129"/>
      <c r="K52" s="3669"/>
      <c r="L52" s="3670"/>
      <c r="M52" s="3671"/>
      <c r="N52" s="1129"/>
      <c r="O52" s="3671"/>
      <c r="P52" s="1129"/>
      <c r="Q52" s="3671"/>
      <c r="R52" s="1129"/>
      <c r="S52" s="3671"/>
      <c r="T52" s="1129"/>
      <c r="U52" s="3671"/>
      <c r="V52" s="1129"/>
      <c r="W52" s="3671"/>
      <c r="X52" s="1129"/>
      <c r="Y52" s="3671"/>
      <c r="Z52" s="1129"/>
      <c r="AA52" s="3671"/>
      <c r="AB52" s="1129"/>
      <c r="AC52" s="3671"/>
      <c r="AD52" s="1129"/>
      <c r="AE52" s="3671"/>
      <c r="AF52" s="1129"/>
      <c r="AG52" s="3671"/>
      <c r="AH52" s="1129"/>
      <c r="AI52" s="3671"/>
      <c r="AJ52" s="1129"/>
      <c r="AK52" s="3671"/>
      <c r="AL52" s="1133"/>
      <c r="AM52" s="3838"/>
      <c r="AN52" s="3671"/>
      <c r="AO52" s="3671"/>
      <c r="AP52" s="1129"/>
      <c r="AQ52" s="218" t="str">
        <f>CA52&amp;CB52</f>
        <v/>
      </c>
      <c r="BV52" s="226"/>
      <c r="BW52" s="226"/>
      <c r="BX52" s="226"/>
      <c r="BY52" s="226"/>
      <c r="CA52" s="226"/>
      <c r="CB52" s="901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>
      <c r="A54" s="8448" t="s">
        <v>27</v>
      </c>
      <c r="B54" s="8391" t="s">
        <v>28</v>
      </c>
      <c r="C54" s="8704" t="s">
        <v>3413</v>
      </c>
      <c r="D54" s="8704"/>
      <c r="E54" s="8704"/>
      <c r="F54" s="9147"/>
      <c r="G54" s="9155" t="s">
        <v>3444</v>
      </c>
      <c r="H54" s="9156"/>
    </row>
    <row r="55" spans="1:113" ht="31.5">
      <c r="A55" s="8450"/>
      <c r="B55" s="7241"/>
      <c r="C55" s="4128" t="s">
        <v>989</v>
      </c>
      <c r="D55" s="2499" t="s">
        <v>3400</v>
      </c>
      <c r="E55" s="214" t="s">
        <v>3401</v>
      </c>
      <c r="F55" s="216" t="s">
        <v>3402</v>
      </c>
      <c r="G55" s="4182" t="s">
        <v>3445</v>
      </c>
      <c r="H55" s="4181" t="s">
        <v>3446</v>
      </c>
    </row>
    <row r="56" spans="1:113">
      <c r="A56" s="4183" t="s">
        <v>3447</v>
      </c>
      <c r="B56" s="3222">
        <f>SUM(C56:F56)</f>
        <v>0</v>
      </c>
      <c r="C56" s="4184"/>
      <c r="D56" s="1936"/>
      <c r="E56" s="783"/>
      <c r="F56" s="804"/>
      <c r="G56" s="1935"/>
      <c r="H56" s="3937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>
      <c r="A57" s="1925" t="s">
        <v>3448</v>
      </c>
      <c r="B57" s="3222">
        <f>SUM(C57:F57)</f>
        <v>0</v>
      </c>
      <c r="C57" s="1265"/>
      <c r="D57" s="3941"/>
      <c r="E57" s="1919"/>
      <c r="F57" s="2423"/>
      <c r="G57" s="886"/>
      <c r="H57" s="3933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>
      <c r="A58" s="1925" t="s">
        <v>3449</v>
      </c>
      <c r="B58" s="3222">
        <f>SUM(C58:F58)</f>
        <v>0</v>
      </c>
      <c r="C58" s="1265"/>
      <c r="D58" s="3941"/>
      <c r="E58" s="1919"/>
      <c r="F58" s="2423"/>
      <c r="G58" s="886"/>
      <c r="H58" s="3933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>
      <c r="A59" s="1925" t="s">
        <v>3450</v>
      </c>
      <c r="B59" s="3222">
        <f>SUM(C59:F59)</f>
        <v>0</v>
      </c>
      <c r="C59" s="1265"/>
      <c r="D59" s="3941"/>
      <c r="E59" s="1919"/>
      <c r="F59" s="2423"/>
      <c r="G59" s="886"/>
      <c r="H59" s="3933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>
      <c r="A60" s="1925" t="s">
        <v>509</v>
      </c>
      <c r="B60" s="3222">
        <f>SUM(C60:F60)</f>
        <v>0</v>
      </c>
      <c r="C60" s="3934"/>
      <c r="D60" s="4185"/>
      <c r="E60" s="3935"/>
      <c r="F60" s="4186"/>
      <c r="G60" s="4187"/>
      <c r="H60" s="1268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>
      <c r="A61" s="4188" t="s">
        <v>77</v>
      </c>
      <c r="B61" s="4189">
        <f t="shared" ref="B61:G61" si="33">SUM(B56:B60)</f>
        <v>0</v>
      </c>
      <c r="C61" s="1342">
        <f t="shared" si="33"/>
        <v>0</v>
      </c>
      <c r="D61" s="4190">
        <f t="shared" si="33"/>
        <v>0</v>
      </c>
      <c r="E61" s="4191">
        <f t="shared" si="33"/>
        <v>0</v>
      </c>
      <c r="F61" s="4192">
        <f t="shared" si="33"/>
        <v>0</v>
      </c>
      <c r="G61" s="4193">
        <f t="shared" si="33"/>
        <v>0</v>
      </c>
      <c r="H61" s="1342">
        <f>SUM(H56:H60)</f>
        <v>0</v>
      </c>
    </row>
    <row r="62" spans="1:113" ht="18" customHeight="1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8448" t="s">
        <v>27</v>
      </c>
      <c r="B63" s="8520" t="s">
        <v>28</v>
      </c>
      <c r="C63" s="9159" t="s">
        <v>29</v>
      </c>
      <c r="D63" s="9159"/>
      <c r="E63" s="9159"/>
      <c r="F63" s="9159"/>
      <c r="G63" s="9159"/>
      <c r="H63" s="9159"/>
      <c r="I63" s="9159"/>
      <c r="J63" s="9159"/>
      <c r="K63" s="9159"/>
      <c r="L63" s="9159"/>
      <c r="M63" s="9159"/>
      <c r="N63" s="9159"/>
      <c r="O63" s="9159"/>
      <c r="P63" s="9159"/>
      <c r="Q63" s="9159"/>
      <c r="R63" s="9159"/>
      <c r="S63" s="9160"/>
      <c r="T63" s="8704" t="s">
        <v>3413</v>
      </c>
      <c r="U63" s="8704"/>
      <c r="V63" s="8704"/>
      <c r="W63" s="9151"/>
      <c r="X63" s="9152" t="s">
        <v>3452</v>
      </c>
      <c r="Y63" s="9153"/>
      <c r="Z63" s="9154"/>
    </row>
    <row r="64" spans="1:113" ht="31.5">
      <c r="A64" s="8450"/>
      <c r="B64" s="7964"/>
      <c r="C64" s="4194" t="s">
        <v>1374</v>
      </c>
      <c r="D64" s="4195" t="s">
        <v>1375</v>
      </c>
      <c r="E64" s="4195" t="s">
        <v>1438</v>
      </c>
      <c r="F64" s="4195" t="s">
        <v>3414</v>
      </c>
      <c r="G64" s="4195" t="s">
        <v>3415</v>
      </c>
      <c r="H64" s="4195" t="s">
        <v>3416</v>
      </c>
      <c r="I64" s="4195" t="s">
        <v>3417</v>
      </c>
      <c r="J64" s="4195" t="s">
        <v>1443</v>
      </c>
      <c r="K64" s="4195" t="s">
        <v>1444</v>
      </c>
      <c r="L64" s="4195" t="s">
        <v>3418</v>
      </c>
      <c r="M64" s="4195" t="s">
        <v>1446</v>
      </c>
      <c r="N64" s="4195" t="s">
        <v>1447</v>
      </c>
      <c r="O64" s="4195" t="s">
        <v>1448</v>
      </c>
      <c r="P64" s="4195" t="s">
        <v>1449</v>
      </c>
      <c r="Q64" s="4195" t="s">
        <v>1450</v>
      </c>
      <c r="R64" s="4195" t="s">
        <v>1451</v>
      </c>
      <c r="S64" s="4196" t="s">
        <v>57</v>
      </c>
      <c r="T64" s="4128" t="s">
        <v>3419</v>
      </c>
      <c r="U64" s="4129" t="s">
        <v>3400</v>
      </c>
      <c r="V64" s="4197" t="s">
        <v>3401</v>
      </c>
      <c r="W64" s="4197" t="s">
        <v>3402</v>
      </c>
      <c r="X64" s="4198" t="s">
        <v>3453</v>
      </c>
      <c r="Y64" s="4197" t="s">
        <v>3454</v>
      </c>
      <c r="Z64" s="4127" t="s">
        <v>3446</v>
      </c>
    </row>
    <row r="65" spans="1:95">
      <c r="A65" s="1925" t="s">
        <v>3448</v>
      </c>
      <c r="B65" s="2548">
        <f>SUM(C65:S65)</f>
        <v>0</v>
      </c>
      <c r="C65" s="1265"/>
      <c r="D65" s="1919"/>
      <c r="E65" s="1919"/>
      <c r="F65" s="1919"/>
      <c r="G65" s="1919"/>
      <c r="H65" s="1919"/>
      <c r="I65" s="1919"/>
      <c r="J65" s="1919"/>
      <c r="K65" s="1919"/>
      <c r="L65" s="1919"/>
      <c r="M65" s="1919"/>
      <c r="N65" s="1919"/>
      <c r="O65" s="1919"/>
      <c r="P65" s="1919"/>
      <c r="Q65" s="1919"/>
      <c r="R65" s="1919"/>
      <c r="S65" s="4199"/>
      <c r="T65" s="1423"/>
      <c r="U65" s="786"/>
      <c r="V65" s="786"/>
      <c r="W65" s="3796"/>
      <c r="X65" s="1926"/>
      <c r="Y65" s="786"/>
      <c r="Z65" s="3796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>
      <c r="A66" s="1925" t="s">
        <v>3449</v>
      </c>
      <c r="B66" s="1235">
        <f>SUM(C66:S66)</f>
        <v>0</v>
      </c>
      <c r="C66" s="1265"/>
      <c r="D66" s="1919"/>
      <c r="E66" s="1919"/>
      <c r="F66" s="1919"/>
      <c r="G66" s="1919"/>
      <c r="H66" s="1919"/>
      <c r="I66" s="1919"/>
      <c r="J66" s="1919"/>
      <c r="K66" s="1919"/>
      <c r="L66" s="1919"/>
      <c r="M66" s="1919"/>
      <c r="N66" s="1919"/>
      <c r="O66" s="1919"/>
      <c r="P66" s="1919"/>
      <c r="Q66" s="1919"/>
      <c r="R66" s="1919"/>
      <c r="S66" s="4199"/>
      <c r="T66" s="3780"/>
      <c r="U66" s="1992"/>
      <c r="V66" s="1992"/>
      <c r="W66" s="3779"/>
      <c r="X66" s="1163"/>
      <c r="Y66" s="1992"/>
      <c r="Z66" s="3779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>
      <c r="A67" s="1925" t="s">
        <v>3450</v>
      </c>
      <c r="B67" s="1235">
        <f>SUM(C67:S67)</f>
        <v>0</v>
      </c>
      <c r="C67" s="1265"/>
      <c r="D67" s="1919"/>
      <c r="E67" s="1919"/>
      <c r="F67" s="1919"/>
      <c r="G67" s="1919"/>
      <c r="H67" s="1919"/>
      <c r="I67" s="1919"/>
      <c r="J67" s="1919"/>
      <c r="K67" s="1919"/>
      <c r="L67" s="1919"/>
      <c r="M67" s="1919"/>
      <c r="N67" s="1919"/>
      <c r="O67" s="1919"/>
      <c r="P67" s="1919"/>
      <c r="Q67" s="1919"/>
      <c r="R67" s="1919"/>
      <c r="S67" s="4199"/>
      <c r="T67" s="3780"/>
      <c r="U67" s="1992"/>
      <c r="V67" s="1992"/>
      <c r="W67" s="3779"/>
      <c r="X67" s="1163"/>
      <c r="Y67" s="1992"/>
      <c r="Z67" s="3779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>
      <c r="A68" s="1925" t="s">
        <v>509</v>
      </c>
      <c r="B68" s="4200">
        <f>SUM(C68:S68)</f>
        <v>0</v>
      </c>
      <c r="C68" s="1265"/>
      <c r="D68" s="1919"/>
      <c r="E68" s="1919"/>
      <c r="F68" s="1919"/>
      <c r="G68" s="1919"/>
      <c r="H68" s="1919"/>
      <c r="I68" s="1919"/>
      <c r="J68" s="1919"/>
      <c r="K68" s="1919"/>
      <c r="L68" s="1919"/>
      <c r="M68" s="1919"/>
      <c r="N68" s="1919"/>
      <c r="O68" s="1919"/>
      <c r="P68" s="1919"/>
      <c r="Q68" s="1919"/>
      <c r="R68" s="1919"/>
      <c r="S68" s="4199"/>
      <c r="T68" s="3809"/>
      <c r="U68" s="3590"/>
      <c r="V68" s="3590"/>
      <c r="W68" s="1183"/>
      <c r="X68" s="3799"/>
      <c r="Y68" s="3590"/>
      <c r="Z68" s="1183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>
      <c r="A69" s="4188" t="s">
        <v>77</v>
      </c>
      <c r="B69" s="4201">
        <f>SUM(B65:B68)</f>
        <v>0</v>
      </c>
      <c r="C69" s="4202">
        <f>SUM(C65:C68)</f>
        <v>0</v>
      </c>
      <c r="D69" s="4203">
        <f t="shared" ref="D69:Z69" si="37">SUM(D65:D68)</f>
        <v>0</v>
      </c>
      <c r="E69" s="4203">
        <f t="shared" si="37"/>
        <v>0</v>
      </c>
      <c r="F69" s="4203">
        <f t="shared" si="37"/>
        <v>0</v>
      </c>
      <c r="G69" s="4203">
        <f t="shared" si="37"/>
        <v>0</v>
      </c>
      <c r="H69" s="4203">
        <f t="shared" si="37"/>
        <v>0</v>
      </c>
      <c r="I69" s="4203">
        <f t="shared" si="37"/>
        <v>0</v>
      </c>
      <c r="J69" s="4203">
        <f t="shared" si="37"/>
        <v>0</v>
      </c>
      <c r="K69" s="4203">
        <f t="shared" si="37"/>
        <v>0</v>
      </c>
      <c r="L69" s="4203">
        <f t="shared" si="37"/>
        <v>0</v>
      </c>
      <c r="M69" s="4203">
        <f t="shared" si="37"/>
        <v>0</v>
      </c>
      <c r="N69" s="4203">
        <f t="shared" si="37"/>
        <v>0</v>
      </c>
      <c r="O69" s="4203">
        <f t="shared" si="37"/>
        <v>0</v>
      </c>
      <c r="P69" s="4203">
        <f t="shared" si="37"/>
        <v>0</v>
      </c>
      <c r="Q69" s="4203">
        <f t="shared" si="37"/>
        <v>0</v>
      </c>
      <c r="R69" s="4203">
        <f t="shared" si="37"/>
        <v>0</v>
      </c>
      <c r="S69" s="4204">
        <f t="shared" si="37"/>
        <v>0</v>
      </c>
      <c r="T69" s="4205">
        <f t="shared" si="37"/>
        <v>0</v>
      </c>
      <c r="U69" s="4203">
        <f t="shared" si="37"/>
        <v>0</v>
      </c>
      <c r="V69" s="4203">
        <f t="shared" si="37"/>
        <v>0</v>
      </c>
      <c r="W69" s="4206">
        <f t="shared" si="37"/>
        <v>0</v>
      </c>
      <c r="X69" s="4202">
        <f t="shared" si="37"/>
        <v>0</v>
      </c>
      <c r="Y69" s="4203">
        <f t="shared" si="37"/>
        <v>0</v>
      </c>
      <c r="Z69" s="4206">
        <f t="shared" si="37"/>
        <v>0</v>
      </c>
    </row>
    <row r="70" spans="1:95" ht="18" customHeight="1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8448" t="s">
        <v>27</v>
      </c>
      <c r="B71" s="8391" t="s">
        <v>28</v>
      </c>
      <c r="C71" s="9159" t="s">
        <v>29</v>
      </c>
      <c r="D71" s="9159"/>
      <c r="E71" s="9159"/>
      <c r="F71" s="9159"/>
      <c r="G71" s="9159"/>
      <c r="H71" s="9159"/>
      <c r="I71" s="9159"/>
      <c r="J71" s="9159"/>
      <c r="K71" s="9159"/>
      <c r="L71" s="9159"/>
      <c r="M71" s="9159"/>
      <c r="N71" s="9159"/>
      <c r="O71" s="9159"/>
      <c r="P71" s="9159"/>
      <c r="Q71" s="9159"/>
      <c r="R71" s="9159"/>
      <c r="S71" s="9160"/>
      <c r="T71" s="9146" t="s">
        <v>3413</v>
      </c>
      <c r="U71" s="8704"/>
      <c r="V71" s="8704"/>
      <c r="W71" s="9151"/>
      <c r="X71" s="9152" t="s">
        <v>3452</v>
      </c>
      <c r="Y71" s="9153"/>
      <c r="Z71" s="9154"/>
    </row>
    <row r="72" spans="1:95" ht="31.5">
      <c r="A72" s="8450"/>
      <c r="B72" s="7241"/>
      <c r="C72" s="4194" t="s">
        <v>1374</v>
      </c>
      <c r="D72" s="4195" t="s">
        <v>1375</v>
      </c>
      <c r="E72" s="4195" t="s">
        <v>1438</v>
      </c>
      <c r="F72" s="4195" t="s">
        <v>3414</v>
      </c>
      <c r="G72" s="4195" t="s">
        <v>3415</v>
      </c>
      <c r="H72" s="4195" t="s">
        <v>3416</v>
      </c>
      <c r="I72" s="4195" t="s">
        <v>3417</v>
      </c>
      <c r="J72" s="4195" t="s">
        <v>1443</v>
      </c>
      <c r="K72" s="4195" t="s">
        <v>1444</v>
      </c>
      <c r="L72" s="4195" t="s">
        <v>3418</v>
      </c>
      <c r="M72" s="4195" t="s">
        <v>1446</v>
      </c>
      <c r="N72" s="4195" t="s">
        <v>1447</v>
      </c>
      <c r="O72" s="4195" t="s">
        <v>1448</v>
      </c>
      <c r="P72" s="4195" t="s">
        <v>1449</v>
      </c>
      <c r="Q72" s="4195" t="s">
        <v>1450</v>
      </c>
      <c r="R72" s="4195" t="s">
        <v>1451</v>
      </c>
      <c r="S72" s="4196" t="s">
        <v>57</v>
      </c>
      <c r="T72" s="4128" t="s">
        <v>3419</v>
      </c>
      <c r="U72" s="4129" t="s">
        <v>3400</v>
      </c>
      <c r="V72" s="4197" t="s">
        <v>3401</v>
      </c>
      <c r="W72" s="4197" t="s">
        <v>3402</v>
      </c>
      <c r="X72" s="4198" t="s">
        <v>3453</v>
      </c>
      <c r="Y72" s="4197" t="s">
        <v>3454</v>
      </c>
      <c r="Z72" s="4127" t="s">
        <v>3446</v>
      </c>
    </row>
    <row r="73" spans="1:95">
      <c r="A73" s="1925" t="s">
        <v>3448</v>
      </c>
      <c r="B73" s="2548">
        <f>SUM(C73:S73)</f>
        <v>0</v>
      </c>
      <c r="C73" s="1265"/>
      <c r="D73" s="1919"/>
      <c r="E73" s="1919"/>
      <c r="F73" s="1919"/>
      <c r="G73" s="1919"/>
      <c r="H73" s="1919"/>
      <c r="I73" s="1919"/>
      <c r="J73" s="1919"/>
      <c r="K73" s="1919"/>
      <c r="L73" s="1919"/>
      <c r="M73" s="1919"/>
      <c r="N73" s="1919"/>
      <c r="O73" s="1919"/>
      <c r="P73" s="1919"/>
      <c r="Q73" s="1919"/>
      <c r="R73" s="1919"/>
      <c r="S73" s="4199"/>
      <c r="T73" s="1926"/>
      <c r="U73" s="1423"/>
      <c r="V73" s="786"/>
      <c r="W73" s="786"/>
      <c r="X73" s="1926"/>
      <c r="Y73" s="786"/>
      <c r="Z73" s="3796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>
      <c r="A74" s="1925" t="s">
        <v>3449</v>
      </c>
      <c r="B74" s="1235">
        <f>SUM(C74:S74)</f>
        <v>0</v>
      </c>
      <c r="C74" s="1265"/>
      <c r="D74" s="1919"/>
      <c r="E74" s="1919"/>
      <c r="F74" s="1919"/>
      <c r="G74" s="1919"/>
      <c r="H74" s="1919"/>
      <c r="I74" s="1919"/>
      <c r="J74" s="1919"/>
      <c r="K74" s="1919"/>
      <c r="L74" s="1919"/>
      <c r="M74" s="1919"/>
      <c r="N74" s="1919"/>
      <c r="O74" s="1919"/>
      <c r="P74" s="1919"/>
      <c r="Q74" s="1919"/>
      <c r="R74" s="1919"/>
      <c r="S74" s="4199"/>
      <c r="T74" s="1163"/>
      <c r="U74" s="3780"/>
      <c r="V74" s="1992"/>
      <c r="W74" s="1992"/>
      <c r="X74" s="1163"/>
      <c r="Y74" s="1992"/>
      <c r="Z74" s="3779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>
      <c r="A75" s="1925" t="s">
        <v>3450</v>
      </c>
      <c r="B75" s="1235">
        <f>SUM(C75:S75)</f>
        <v>0</v>
      </c>
      <c r="C75" s="1265"/>
      <c r="D75" s="1919"/>
      <c r="E75" s="1919"/>
      <c r="F75" s="1919"/>
      <c r="G75" s="1919"/>
      <c r="H75" s="1919"/>
      <c r="I75" s="1919"/>
      <c r="J75" s="1919"/>
      <c r="K75" s="1919"/>
      <c r="L75" s="1919"/>
      <c r="M75" s="1919"/>
      <c r="N75" s="1919"/>
      <c r="O75" s="1919"/>
      <c r="P75" s="1919"/>
      <c r="Q75" s="1919"/>
      <c r="R75" s="1919"/>
      <c r="S75" s="4199"/>
      <c r="T75" s="1163"/>
      <c r="U75" s="3780"/>
      <c r="V75" s="1992"/>
      <c r="W75" s="1992"/>
      <c r="X75" s="1163"/>
      <c r="Y75" s="1992"/>
      <c r="Z75" s="3779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>
      <c r="A76" s="1925" t="s">
        <v>509</v>
      </c>
      <c r="B76" s="4200">
        <f>SUM(C76:S76)</f>
        <v>0</v>
      </c>
      <c r="C76" s="1265"/>
      <c r="D76" s="1919"/>
      <c r="E76" s="1919"/>
      <c r="F76" s="1919"/>
      <c r="G76" s="1919"/>
      <c r="H76" s="1919"/>
      <c r="I76" s="1919"/>
      <c r="J76" s="1919"/>
      <c r="K76" s="1919"/>
      <c r="L76" s="1919"/>
      <c r="M76" s="1919"/>
      <c r="N76" s="1919"/>
      <c r="O76" s="1919"/>
      <c r="P76" s="1919"/>
      <c r="Q76" s="1919"/>
      <c r="R76" s="1919"/>
      <c r="S76" s="4199"/>
      <c r="T76" s="3799"/>
      <c r="U76" s="3809"/>
      <c r="V76" s="3590"/>
      <c r="W76" s="3590"/>
      <c r="X76" s="3799"/>
      <c r="Y76" s="3590"/>
      <c r="Z76" s="1183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>
      <c r="A77" s="4188" t="s">
        <v>77</v>
      </c>
      <c r="B77" s="4201">
        <f>SUM(B73:B76)</f>
        <v>0</v>
      </c>
      <c r="C77" s="4202">
        <f>SUM(C73:C76)</f>
        <v>0</v>
      </c>
      <c r="D77" s="4203">
        <f t="shared" ref="D77:R77" si="41">SUM(D73:D76)</f>
        <v>0</v>
      </c>
      <c r="E77" s="4203">
        <f t="shared" si="41"/>
        <v>0</v>
      </c>
      <c r="F77" s="4203">
        <f t="shared" si="41"/>
        <v>0</v>
      </c>
      <c r="G77" s="4203">
        <f t="shared" si="41"/>
        <v>0</v>
      </c>
      <c r="H77" s="4203">
        <f t="shared" si="41"/>
        <v>0</v>
      </c>
      <c r="I77" s="4203">
        <f t="shared" si="41"/>
        <v>0</v>
      </c>
      <c r="J77" s="4203">
        <f t="shared" si="41"/>
        <v>0</v>
      </c>
      <c r="K77" s="4203">
        <f t="shared" si="41"/>
        <v>0</v>
      </c>
      <c r="L77" s="4203">
        <f t="shared" si="41"/>
        <v>0</v>
      </c>
      <c r="M77" s="4203">
        <f t="shared" si="41"/>
        <v>0</v>
      </c>
      <c r="N77" s="4203">
        <f t="shared" si="41"/>
        <v>0</v>
      </c>
      <c r="O77" s="4203">
        <f t="shared" si="41"/>
        <v>0</v>
      </c>
      <c r="P77" s="4203">
        <f t="shared" si="41"/>
        <v>0</v>
      </c>
      <c r="Q77" s="4203">
        <f t="shared" si="41"/>
        <v>0</v>
      </c>
      <c r="R77" s="4203">
        <f t="shared" si="41"/>
        <v>0</v>
      </c>
      <c r="S77" s="4204">
        <f>SUM(S73:S76)</f>
        <v>0</v>
      </c>
      <c r="T77" s="4207">
        <f>SUM(T73:T76)</f>
        <v>0</v>
      </c>
      <c r="U77" s="4208">
        <f t="shared" ref="U77:Z77" si="42">SUM(U73:U76)</f>
        <v>0</v>
      </c>
      <c r="V77" s="4208">
        <f t="shared" si="42"/>
        <v>0</v>
      </c>
      <c r="W77" s="4209">
        <f t="shared" si="42"/>
        <v>0</v>
      </c>
      <c r="X77" s="4210">
        <f t="shared" si="42"/>
        <v>0</v>
      </c>
      <c r="Y77" s="4208">
        <f t="shared" si="42"/>
        <v>0</v>
      </c>
      <c r="Z77" s="4211">
        <f t="shared" si="42"/>
        <v>0</v>
      </c>
    </row>
    <row r="78" spans="1:95" ht="18" customHeight="1">
      <c r="A78" s="11" t="s">
        <v>3456</v>
      </c>
      <c r="B78" s="515"/>
      <c r="C78" s="7"/>
      <c r="D78" s="3"/>
      <c r="E78" s="7"/>
    </row>
    <row r="79" spans="1:95" ht="26.25" customHeight="1">
      <c r="A79" s="4212" t="s">
        <v>280</v>
      </c>
      <c r="B79" s="4128" t="s">
        <v>3419</v>
      </c>
      <c r="C79" s="4129" t="s">
        <v>3400</v>
      </c>
      <c r="D79" s="4197" t="s">
        <v>3401</v>
      </c>
      <c r="E79" s="4213" t="s">
        <v>3402</v>
      </c>
    </row>
    <row r="80" spans="1:95" ht="15" customHeight="1">
      <c r="A80" s="1317" t="s">
        <v>3457</v>
      </c>
      <c r="B80" s="1926"/>
      <c r="C80" s="1423"/>
      <c r="D80" s="786"/>
      <c r="E80" s="748"/>
    </row>
    <row r="81" spans="1:5" ht="15" customHeight="1">
      <c r="A81" s="1317" t="s">
        <v>3458</v>
      </c>
      <c r="B81" s="1163"/>
      <c r="C81" s="3780"/>
      <c r="D81" s="1992"/>
      <c r="E81" s="877"/>
    </row>
    <row r="82" spans="1:5" ht="15" customHeight="1">
      <c r="A82" s="1317" t="s">
        <v>3459</v>
      </c>
      <c r="B82" s="1163"/>
      <c r="C82" s="3780"/>
      <c r="D82" s="1992"/>
      <c r="E82" s="877"/>
    </row>
    <row r="83" spans="1:5" ht="21.75" customHeight="1">
      <c r="A83" s="1206" t="s">
        <v>3460</v>
      </c>
      <c r="B83" s="1163"/>
      <c r="C83" s="3780"/>
      <c r="D83" s="1992"/>
      <c r="E83" s="877"/>
    </row>
    <row r="84" spans="1:5" ht="15" customHeight="1">
      <c r="A84" s="1317" t="s">
        <v>3461</v>
      </c>
      <c r="B84" s="1170"/>
      <c r="C84" s="204"/>
      <c r="D84" s="1219"/>
      <c r="E84" s="1174"/>
    </row>
    <row r="85" spans="1:5" ht="15" customHeight="1">
      <c r="A85" s="1317" t="s">
        <v>3462</v>
      </c>
      <c r="B85" s="1170"/>
      <c r="C85" s="3780"/>
      <c r="D85" s="1219"/>
      <c r="E85" s="1174"/>
    </row>
    <row r="86" spans="1:5" ht="15" customHeight="1">
      <c r="A86" s="1317" t="s">
        <v>3463</v>
      </c>
      <c r="B86" s="1170"/>
      <c r="C86" s="3780"/>
      <c r="D86" s="1219"/>
      <c r="E86" s="1174"/>
    </row>
    <row r="87" spans="1:5" ht="15" customHeight="1">
      <c r="A87" s="1317" t="s">
        <v>3464</v>
      </c>
      <c r="B87" s="1170"/>
      <c r="C87" s="3780"/>
      <c r="D87" s="1219"/>
      <c r="E87" s="1174"/>
    </row>
    <row r="88" spans="1:5" ht="15" customHeight="1">
      <c r="A88" s="1317" t="s">
        <v>3465</v>
      </c>
      <c r="B88" s="1170"/>
      <c r="C88" s="3780"/>
      <c r="D88" s="1219"/>
      <c r="E88" s="1174"/>
    </row>
    <row r="89" spans="1:5" ht="15" customHeight="1">
      <c r="A89" s="4214" t="s">
        <v>3466</v>
      </c>
      <c r="B89" s="1170"/>
      <c r="C89" s="3780"/>
      <c r="D89" s="1219"/>
      <c r="E89" s="1174"/>
    </row>
    <row r="90" spans="1:5" ht="15" customHeight="1">
      <c r="A90" s="1317" t="s">
        <v>3467</v>
      </c>
      <c r="B90" s="1170"/>
      <c r="C90" s="3780"/>
      <c r="D90" s="1219"/>
      <c r="E90" s="1174"/>
    </row>
    <row r="91" spans="1:5" ht="15" customHeight="1">
      <c r="A91" s="1317" t="s">
        <v>3468</v>
      </c>
      <c r="B91" s="1170"/>
      <c r="C91" s="3780"/>
      <c r="D91" s="1219"/>
      <c r="E91" s="1174"/>
    </row>
    <row r="92" spans="1:5" ht="15" customHeight="1">
      <c r="A92" s="1206" t="s">
        <v>3469</v>
      </c>
      <c r="B92" s="1170"/>
      <c r="C92" s="3780"/>
      <c r="D92" s="1219"/>
      <c r="E92" s="1174"/>
    </row>
    <row r="93" spans="1:5" ht="15" customHeight="1">
      <c r="A93" s="673" t="s">
        <v>3470</v>
      </c>
      <c r="B93" s="1170"/>
      <c r="C93" s="3780"/>
      <c r="D93" s="1219"/>
      <c r="E93" s="1174"/>
    </row>
    <row r="94" spans="1:5" ht="15" customHeight="1">
      <c r="A94" s="1346" t="s">
        <v>3471</v>
      </c>
      <c r="B94" s="1170"/>
      <c r="C94" s="3780"/>
      <c r="D94" s="1219"/>
      <c r="E94" s="1174"/>
    </row>
    <row r="95" spans="1:5" ht="15" customHeight="1">
      <c r="A95" s="1317" t="s">
        <v>3472</v>
      </c>
      <c r="B95" s="1170"/>
      <c r="C95" s="3780"/>
      <c r="D95" s="1219"/>
      <c r="E95" s="1174"/>
    </row>
    <row r="96" spans="1:5" ht="15" customHeight="1">
      <c r="A96" s="1317" t="s">
        <v>3473</v>
      </c>
      <c r="B96" s="1170"/>
      <c r="C96" s="3780"/>
      <c r="D96" s="1219"/>
      <c r="E96" s="1174"/>
    </row>
    <row r="97" spans="1:5" ht="15" customHeight="1">
      <c r="A97" s="4212" t="s">
        <v>77</v>
      </c>
      <c r="B97" s="4210">
        <f>SUM(B80:B96)</f>
        <v>0</v>
      </c>
      <c r="C97" s="4209">
        <f>SUM(C80:C96)</f>
        <v>0</v>
      </c>
      <c r="D97" s="4208">
        <f>SUM(D80:D96)</f>
        <v>0</v>
      </c>
      <c r="E97" s="4215">
        <f>SUM(E80:E96)</f>
        <v>0</v>
      </c>
    </row>
    <row r="98" spans="1:5" ht="18" customHeight="1">
      <c r="A98" s="13" t="s">
        <v>3474</v>
      </c>
      <c r="B98" s="7"/>
      <c r="C98" s="7"/>
      <c r="D98" s="7"/>
      <c r="E98" s="7"/>
    </row>
    <row r="99" spans="1:5" ht="25.5" customHeight="1">
      <c r="A99" s="4216" t="s">
        <v>27</v>
      </c>
      <c r="B99" s="4197" t="s">
        <v>3419</v>
      </c>
      <c r="C99" s="4129" t="s">
        <v>3400</v>
      </c>
      <c r="D99" s="4197" t="s">
        <v>3401</v>
      </c>
      <c r="E99" s="4213" t="s">
        <v>3402</v>
      </c>
    </row>
    <row r="100" spans="1:5">
      <c r="A100" s="1925" t="s">
        <v>1455</v>
      </c>
      <c r="B100" s="1992"/>
      <c r="C100" s="3780"/>
      <c r="D100" s="1992"/>
      <c r="E100" s="877"/>
    </row>
    <row r="101" spans="1:5">
      <c r="A101" s="1925" t="s">
        <v>1052</v>
      </c>
      <c r="B101" s="1992"/>
      <c r="C101" s="3780"/>
      <c r="D101" s="1992"/>
      <c r="E101" s="877"/>
    </row>
    <row r="102" spans="1:5">
      <c r="A102" s="1925" t="s">
        <v>510</v>
      </c>
      <c r="B102" s="1992"/>
      <c r="C102" s="3780"/>
      <c r="D102" s="1992"/>
      <c r="E102" s="877"/>
    </row>
    <row r="103" spans="1:5">
      <c r="A103" s="1925" t="s">
        <v>1049</v>
      </c>
      <c r="B103" s="1992"/>
      <c r="C103" s="3780"/>
      <c r="D103" s="1992"/>
      <c r="E103" s="877"/>
    </row>
    <row r="104" spans="1:5">
      <c r="A104" s="4217" t="s">
        <v>2123</v>
      </c>
      <c r="B104" s="3590"/>
      <c r="C104" s="3809"/>
      <c r="D104" s="3590"/>
      <c r="E104" s="3592"/>
    </row>
    <row r="105" spans="1:5">
      <c r="A105" s="4218" t="s">
        <v>77</v>
      </c>
      <c r="B105" s="4209">
        <f>SUM(B100:B104)</f>
        <v>0</v>
      </c>
      <c r="C105" s="4209">
        <f>SUM(C100:C104)</f>
        <v>0</v>
      </c>
      <c r="D105" s="4208">
        <f>SUM(D100:D104)</f>
        <v>0</v>
      </c>
      <c r="E105" s="4215">
        <f>SUM(E100:E104)</f>
        <v>0</v>
      </c>
    </row>
    <row r="106" spans="1:5" ht="18" customHeight="1">
      <c r="A106" s="13" t="s">
        <v>3475</v>
      </c>
      <c r="B106" s="7"/>
      <c r="C106" s="7"/>
      <c r="D106" s="7"/>
      <c r="E106" s="7"/>
    </row>
    <row r="107" spans="1:5" ht="25.5" customHeight="1">
      <c r="A107" s="4216" t="s">
        <v>27</v>
      </c>
      <c r="B107" s="4197" t="s">
        <v>3419</v>
      </c>
      <c r="C107" s="4129" t="s">
        <v>3400</v>
      </c>
      <c r="D107" s="4197" t="s">
        <v>3401</v>
      </c>
      <c r="E107" s="4213" t="s">
        <v>3402</v>
      </c>
    </row>
    <row r="108" spans="1:5">
      <c r="A108" s="1925" t="s">
        <v>1455</v>
      </c>
      <c r="B108" s="1992"/>
      <c r="C108" s="3780"/>
      <c r="D108" s="1992"/>
      <c r="E108" s="877"/>
    </row>
    <row r="109" spans="1:5">
      <c r="A109" s="1925" t="s">
        <v>1052</v>
      </c>
      <c r="B109" s="1992"/>
      <c r="C109" s="3780"/>
      <c r="D109" s="1992"/>
      <c r="E109" s="877"/>
    </row>
    <row r="110" spans="1:5">
      <c r="A110" s="1925" t="s">
        <v>510</v>
      </c>
      <c r="B110" s="1992"/>
      <c r="C110" s="3780"/>
      <c r="D110" s="1992"/>
      <c r="E110" s="877"/>
    </row>
    <row r="111" spans="1:5">
      <c r="A111" s="1925" t="s">
        <v>1049</v>
      </c>
      <c r="B111" s="1992"/>
      <c r="C111" s="3780"/>
      <c r="D111" s="1992"/>
      <c r="E111" s="877"/>
    </row>
    <row r="112" spans="1:5">
      <c r="A112" s="4217" t="s">
        <v>2123</v>
      </c>
      <c r="B112" s="3590"/>
      <c r="C112" s="3809"/>
      <c r="D112" s="3590"/>
      <c r="E112" s="3592"/>
    </row>
    <row r="113" spans="1:93">
      <c r="A113" s="4218" t="s">
        <v>77</v>
      </c>
      <c r="B113" s="4209">
        <f>SUM(B108:B112)</f>
        <v>0</v>
      </c>
      <c r="C113" s="4209">
        <f>SUM(C108:C112)</f>
        <v>0</v>
      </c>
      <c r="D113" s="4208">
        <f>SUM(D108:D112)</f>
        <v>0</v>
      </c>
      <c r="E113" s="4215">
        <f>SUM(E108:E112)</f>
        <v>0</v>
      </c>
    </row>
    <row r="114" spans="1:93" ht="18" customHeight="1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>
      <c r="A115" s="9157" t="s">
        <v>3477</v>
      </c>
      <c r="B115" s="8477" t="s">
        <v>77</v>
      </c>
      <c r="C115" s="9146" t="s">
        <v>3413</v>
      </c>
      <c r="D115" s="8704"/>
      <c r="E115" s="8704"/>
      <c r="F115" s="9147"/>
      <c r="G115" s="9153" t="s">
        <v>3478</v>
      </c>
      <c r="H115" s="9154"/>
    </row>
    <row r="116" spans="1:93" ht="24.75" customHeight="1">
      <c r="A116" s="9158"/>
      <c r="B116" s="8403"/>
      <c r="C116" s="4128" t="s">
        <v>3419</v>
      </c>
      <c r="D116" s="4129" t="s">
        <v>3400</v>
      </c>
      <c r="E116" s="4197" t="s">
        <v>3401</v>
      </c>
      <c r="F116" s="4219" t="s">
        <v>3402</v>
      </c>
      <c r="G116" s="4220" t="s">
        <v>3453</v>
      </c>
      <c r="H116" s="4127" t="s">
        <v>3454</v>
      </c>
    </row>
    <row r="117" spans="1:93" ht="15" customHeight="1">
      <c r="A117" s="4221" t="s">
        <v>3479</v>
      </c>
      <c r="B117" s="4222">
        <f>SUM(C117:F117)</f>
        <v>0</v>
      </c>
      <c r="C117" s="4223"/>
      <c r="D117" s="4224"/>
      <c r="E117" s="827"/>
      <c r="F117" s="1931"/>
      <c r="G117" s="3254"/>
      <c r="H117" s="4225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>
      <c r="A118" s="4226" t="s">
        <v>3480</v>
      </c>
      <c r="B118" s="3989">
        <f>SUM(C118:F118)</f>
        <v>0</v>
      </c>
      <c r="C118" s="2635"/>
      <c r="D118" s="2643"/>
      <c r="E118" s="155"/>
      <c r="F118" s="176"/>
      <c r="G118" s="159"/>
      <c r="H118" s="2636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>
      <c r="A119" s="639" t="s">
        <v>3481</v>
      </c>
      <c r="B119" s="20"/>
      <c r="C119" s="20"/>
      <c r="D119" s="34"/>
      <c r="E119" s="4227"/>
      <c r="F119" s="4228"/>
      <c r="G119" s="4229"/>
      <c r="H119" s="4230"/>
      <c r="I119" s="655"/>
      <c r="J119" s="655"/>
      <c r="K119" s="655"/>
    </row>
    <row r="120" spans="1:93">
      <c r="A120" s="8448" t="s">
        <v>3482</v>
      </c>
      <c r="B120" s="8391" t="s">
        <v>77</v>
      </c>
      <c r="C120" s="9165" t="s">
        <v>3483</v>
      </c>
      <c r="D120" s="9166"/>
      <c r="E120" s="9167"/>
      <c r="F120" s="9168" t="s">
        <v>3484</v>
      </c>
      <c r="G120" s="9169" t="s">
        <v>3485</v>
      </c>
      <c r="H120" s="9148" t="s">
        <v>3413</v>
      </c>
      <c r="I120" s="8704"/>
      <c r="J120" s="8704"/>
      <c r="K120" s="9151"/>
    </row>
    <row r="121" spans="1:93" ht="42">
      <c r="A121" s="8450"/>
      <c r="B121" s="7241"/>
      <c r="C121" s="2968" t="s">
        <v>3486</v>
      </c>
      <c r="D121" s="225" t="s">
        <v>3487</v>
      </c>
      <c r="E121" s="213" t="s">
        <v>3488</v>
      </c>
      <c r="F121" s="9168"/>
      <c r="G121" s="9169"/>
      <c r="H121" s="4220" t="s">
        <v>3419</v>
      </c>
      <c r="I121" s="4197" t="s">
        <v>3400</v>
      </c>
      <c r="J121" s="4197" t="s">
        <v>3401</v>
      </c>
      <c r="K121" s="4213" t="s">
        <v>3402</v>
      </c>
    </row>
    <row r="122" spans="1:93" ht="15" customHeight="1">
      <c r="A122" s="4232" t="s">
        <v>3489</v>
      </c>
      <c r="B122" s="4233">
        <f>SUM(C122:G122)</f>
        <v>0</v>
      </c>
      <c r="C122" s="4223"/>
      <c r="D122" s="827"/>
      <c r="E122" s="2328"/>
      <c r="F122" s="4224"/>
      <c r="G122" s="1931"/>
      <c r="H122" s="3254"/>
      <c r="I122" s="827"/>
      <c r="J122" s="827"/>
      <c r="K122" s="2328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>
      <c r="A123" s="1206" t="s">
        <v>3490</v>
      </c>
      <c r="B123" s="1112">
        <f>SUM(C123:G123)</f>
        <v>0</v>
      </c>
      <c r="C123" s="1163"/>
      <c r="D123" s="1992"/>
      <c r="E123" s="877"/>
      <c r="F123" s="3780"/>
      <c r="G123" s="1920"/>
      <c r="H123" s="878"/>
      <c r="I123" s="1992"/>
      <c r="J123" s="1992"/>
      <c r="K123" s="877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>
      <c r="A124" s="3871" t="s">
        <v>3491</v>
      </c>
      <c r="B124" s="3589">
        <f>SUM(C124:G124)</f>
        <v>0</v>
      </c>
      <c r="C124" s="3799"/>
      <c r="D124" s="3590"/>
      <c r="E124" s="3592"/>
      <c r="F124" s="3809"/>
      <c r="G124" s="3888"/>
      <c r="H124" s="3889"/>
      <c r="I124" s="3590"/>
      <c r="J124" s="3590"/>
      <c r="K124" s="3592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>
      <c r="A126" s="8448" t="s">
        <v>3493</v>
      </c>
      <c r="B126" s="8391" t="s">
        <v>3494</v>
      </c>
      <c r="C126" s="9149" t="s">
        <v>3495</v>
      </c>
      <c r="D126" s="9150"/>
      <c r="E126" s="9149" t="s">
        <v>3496</v>
      </c>
      <c r="F126" s="9150"/>
      <c r="G126" s="9149" t="s">
        <v>3497</v>
      </c>
      <c r="H126" s="9150"/>
      <c r="I126" s="9149" t="s">
        <v>3498</v>
      </c>
      <c r="J126" s="9170"/>
      <c r="K126" s="9171" t="s">
        <v>3499</v>
      </c>
      <c r="L126" s="9154"/>
    </row>
    <row r="127" spans="1:93" ht="31.5">
      <c r="A127" s="8450"/>
      <c r="B127" s="7241"/>
      <c r="C127" s="4128" t="s">
        <v>3500</v>
      </c>
      <c r="D127" s="4127" t="s">
        <v>3501</v>
      </c>
      <c r="E127" s="4128" t="s">
        <v>3500</v>
      </c>
      <c r="F127" s="4127" t="s">
        <v>3501</v>
      </c>
      <c r="G127" s="4128" t="s">
        <v>3500</v>
      </c>
      <c r="H127" s="4234" t="s">
        <v>3501</v>
      </c>
      <c r="I127" s="4128" t="s">
        <v>3500</v>
      </c>
      <c r="J127" s="4130" t="s">
        <v>3501</v>
      </c>
      <c r="K127" s="4220" t="s">
        <v>3453</v>
      </c>
      <c r="L127" s="4127" t="s">
        <v>3454</v>
      </c>
    </row>
    <row r="128" spans="1:93">
      <c r="A128" s="9161" t="s">
        <v>3502</v>
      </c>
      <c r="B128" s="4232" t="s">
        <v>2182</v>
      </c>
      <c r="C128" s="4223"/>
      <c r="D128" s="4225"/>
      <c r="E128" s="4223"/>
      <c r="F128" s="4225"/>
      <c r="G128" s="4223"/>
      <c r="H128" s="4225"/>
      <c r="I128" s="4223"/>
      <c r="J128" s="4235"/>
      <c r="K128" s="878"/>
      <c r="L128" s="4225"/>
    </row>
    <row r="129" spans="1:41" ht="21">
      <c r="A129" s="7758"/>
      <c r="B129" s="1206" t="s">
        <v>3503</v>
      </c>
      <c r="C129" s="1163"/>
      <c r="D129" s="3779"/>
      <c r="E129" s="1163"/>
      <c r="F129" s="3779"/>
      <c r="G129" s="1163"/>
      <c r="H129" s="3779"/>
      <c r="I129" s="1163"/>
      <c r="J129" s="3885"/>
      <c r="K129" s="878"/>
      <c r="L129" s="3779"/>
    </row>
    <row r="130" spans="1:41">
      <c r="A130" s="7758"/>
      <c r="B130" s="1206" t="s">
        <v>3504</v>
      </c>
      <c r="C130" s="1163"/>
      <c r="D130" s="3779"/>
      <c r="E130" s="1163"/>
      <c r="F130" s="3779"/>
      <c r="G130" s="1163"/>
      <c r="H130" s="3779"/>
      <c r="I130" s="1163"/>
      <c r="J130" s="3885"/>
      <c r="K130" s="878"/>
      <c r="L130" s="3779"/>
    </row>
    <row r="131" spans="1:41">
      <c r="A131" s="8357"/>
      <c r="B131" s="1206" t="s">
        <v>3505</v>
      </c>
      <c r="C131" s="3799"/>
      <c r="D131" s="1183"/>
      <c r="E131" s="3799"/>
      <c r="F131" s="1183"/>
      <c r="G131" s="3799"/>
      <c r="H131" s="1183"/>
      <c r="I131" s="3799"/>
      <c r="J131" s="3890"/>
      <c r="K131" s="3889"/>
      <c r="L131" s="1183"/>
    </row>
    <row r="132" spans="1:41">
      <c r="A132" s="9172" t="s">
        <v>3506</v>
      </c>
      <c r="B132" s="4232" t="s">
        <v>2182</v>
      </c>
      <c r="C132" s="4223"/>
      <c r="D132" s="4225"/>
      <c r="E132" s="4223"/>
      <c r="F132" s="4225"/>
      <c r="G132" s="4223"/>
      <c r="H132" s="4225"/>
      <c r="I132" s="4223"/>
      <c r="J132" s="4235"/>
      <c r="K132" s="3254"/>
      <c r="L132" s="4225"/>
    </row>
    <row r="133" spans="1:41" ht="21">
      <c r="A133" s="9173"/>
      <c r="B133" s="1206" t="s">
        <v>3507</v>
      </c>
      <c r="C133" s="1163"/>
      <c r="D133" s="3779"/>
      <c r="E133" s="1163"/>
      <c r="F133" s="3779"/>
      <c r="G133" s="1163"/>
      <c r="H133" s="3779"/>
      <c r="I133" s="1163"/>
      <c r="J133" s="3885"/>
      <c r="K133" s="878"/>
      <c r="L133" s="3779"/>
    </row>
    <row r="134" spans="1:41">
      <c r="A134" s="9173"/>
      <c r="B134" s="1206" t="s">
        <v>3505</v>
      </c>
      <c r="C134" s="1163"/>
      <c r="D134" s="3779"/>
      <c r="E134" s="1163"/>
      <c r="F134" s="3779"/>
      <c r="G134" s="1163"/>
      <c r="H134" s="3779"/>
      <c r="I134" s="1163"/>
      <c r="J134" s="3885"/>
      <c r="K134" s="878"/>
      <c r="L134" s="3779"/>
    </row>
    <row r="135" spans="1:41">
      <c r="A135" s="9173"/>
      <c r="B135" s="628" t="s">
        <v>3508</v>
      </c>
      <c r="C135" s="1170"/>
      <c r="D135" s="1171"/>
      <c r="E135" s="1170"/>
      <c r="F135" s="1171"/>
      <c r="G135" s="1170"/>
      <c r="H135" s="1171"/>
      <c r="I135" s="1170"/>
      <c r="J135" s="1222"/>
      <c r="K135" s="1221"/>
      <c r="L135" s="1171"/>
    </row>
    <row r="136" spans="1:41">
      <c r="A136" s="9173"/>
      <c r="B136" s="3871" t="s">
        <v>3509</v>
      </c>
      <c r="C136" s="3799"/>
      <c r="D136" s="1183"/>
      <c r="E136" s="3799"/>
      <c r="F136" s="1183"/>
      <c r="G136" s="3799"/>
      <c r="H136" s="1183"/>
      <c r="I136" s="3799"/>
      <c r="J136" s="3890"/>
      <c r="K136" s="3889"/>
      <c r="L136" s="1183"/>
    </row>
    <row r="137" spans="1:41">
      <c r="A137" s="9161" t="s">
        <v>3510</v>
      </c>
      <c r="B137" s="4232" t="s">
        <v>3511</v>
      </c>
      <c r="C137" s="4223"/>
      <c r="D137" s="4225"/>
      <c r="E137" s="4223"/>
      <c r="F137" s="4225"/>
      <c r="G137" s="4223"/>
      <c r="H137" s="4225"/>
      <c r="I137" s="4223"/>
      <c r="J137" s="4235"/>
      <c r="K137" s="3254"/>
      <c r="L137" s="4225"/>
    </row>
    <row r="138" spans="1:41" ht="21">
      <c r="A138" s="7758"/>
      <c r="B138" s="1206" t="s">
        <v>3507</v>
      </c>
      <c r="C138" s="1163"/>
      <c r="D138" s="3779"/>
      <c r="E138" s="1163"/>
      <c r="F138" s="3779"/>
      <c r="G138" s="1163"/>
      <c r="H138" s="3779"/>
      <c r="I138" s="1163"/>
      <c r="J138" s="3885"/>
      <c r="K138" s="878"/>
      <c r="L138" s="3779"/>
    </row>
    <row r="139" spans="1:41">
      <c r="A139" s="7758"/>
      <c r="B139" s="1206" t="s">
        <v>3505</v>
      </c>
      <c r="C139" s="1163"/>
      <c r="D139" s="3779"/>
      <c r="E139" s="1163"/>
      <c r="F139" s="3779"/>
      <c r="G139" s="1163"/>
      <c r="H139" s="3779"/>
      <c r="I139" s="1163"/>
      <c r="J139" s="3885"/>
      <c r="K139" s="878"/>
      <c r="L139" s="3779"/>
    </row>
    <row r="140" spans="1:41">
      <c r="A140" s="7758"/>
      <c r="B140" s="1206" t="s">
        <v>3512</v>
      </c>
      <c r="C140" s="1163"/>
      <c r="D140" s="3779"/>
      <c r="E140" s="1163"/>
      <c r="F140" s="3779"/>
      <c r="G140" s="1163"/>
      <c r="H140" s="3779"/>
      <c r="I140" s="1163"/>
      <c r="J140" s="3885"/>
      <c r="K140" s="878"/>
      <c r="L140" s="3779"/>
    </row>
    <row r="141" spans="1:41">
      <c r="A141" s="7758"/>
      <c r="B141" s="628" t="s">
        <v>3508</v>
      </c>
      <c r="C141" s="1163"/>
      <c r="D141" s="3779"/>
      <c r="E141" s="1163"/>
      <c r="F141" s="3779"/>
      <c r="G141" s="1163"/>
      <c r="H141" s="3779"/>
      <c r="I141" s="1163"/>
      <c r="J141" s="3885"/>
      <c r="K141" s="878"/>
      <c r="L141" s="3779"/>
    </row>
    <row r="142" spans="1:41">
      <c r="A142" s="8357"/>
      <c r="B142" s="3871" t="s">
        <v>3509</v>
      </c>
      <c r="C142" s="638"/>
      <c r="D142" s="2048"/>
      <c r="E142" s="638"/>
      <c r="F142" s="2048"/>
      <c r="G142" s="638"/>
      <c r="H142" s="2048"/>
      <c r="I142" s="638"/>
      <c r="J142" s="43"/>
      <c r="K142" s="42"/>
      <c r="L142" s="2048"/>
    </row>
    <row r="143" spans="1:41">
      <c r="A143" s="4236" t="s">
        <v>3513</v>
      </c>
      <c r="B143" s="4236" t="s">
        <v>3504</v>
      </c>
      <c r="C143" s="4135"/>
      <c r="D143" s="4136"/>
      <c r="E143" s="4135"/>
      <c r="F143" s="4136"/>
      <c r="G143" s="4135"/>
      <c r="H143" s="4136"/>
      <c r="I143" s="4135"/>
      <c r="J143" s="4141"/>
      <c r="K143" s="4139"/>
      <c r="L143" s="4136"/>
    </row>
    <row r="144" spans="1:41" ht="18" customHeight="1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3515</v>
      </c>
      <c r="B145" s="1"/>
      <c r="C145" s="7"/>
      <c r="D145" s="3"/>
      <c r="E145" s="4237"/>
      <c r="F145" s="3"/>
      <c r="G145" s="4237"/>
      <c r="H145" s="4237"/>
      <c r="I145" s="3"/>
      <c r="J145" s="4238"/>
      <c r="K145" s="4238"/>
      <c r="L145" s="4238"/>
      <c r="M145" s="4238"/>
      <c r="N145" s="4238"/>
      <c r="O145" s="4238"/>
      <c r="P145" s="4238"/>
      <c r="Q145" s="4238"/>
      <c r="R145" s="4237"/>
      <c r="S145" s="3"/>
      <c r="T145" s="4238"/>
      <c r="U145" s="4238"/>
      <c r="V145" s="4237"/>
      <c r="W145" s="4239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8477" t="s">
        <v>781</v>
      </c>
      <c r="B146" s="8324" t="s">
        <v>77</v>
      </c>
      <c r="C146" s="8535"/>
      <c r="D146" s="8535"/>
      <c r="E146" s="9162" t="s">
        <v>101</v>
      </c>
      <c r="F146" s="8619"/>
      <c r="G146" s="8619"/>
      <c r="H146" s="8619"/>
      <c r="I146" s="8619"/>
      <c r="J146" s="8619"/>
      <c r="K146" s="8619"/>
      <c r="L146" s="8619"/>
      <c r="M146" s="8619"/>
      <c r="N146" s="8619"/>
      <c r="O146" s="8619"/>
      <c r="P146" s="8619"/>
      <c r="Q146" s="8619"/>
      <c r="R146" s="8619"/>
      <c r="S146" s="8619"/>
      <c r="T146" s="8619"/>
      <c r="U146" s="8619"/>
      <c r="V146" s="8619"/>
      <c r="W146" s="8619"/>
      <c r="X146" s="8619"/>
      <c r="Y146" s="8619"/>
      <c r="Z146" s="8619"/>
      <c r="AA146" s="8619"/>
      <c r="AB146" s="8619"/>
      <c r="AC146" s="8619"/>
      <c r="AD146" s="8619"/>
      <c r="AE146" s="8619"/>
      <c r="AF146" s="8619"/>
      <c r="AG146" s="8619"/>
      <c r="AH146" s="8619"/>
      <c r="AI146" s="8619"/>
      <c r="AJ146" s="8619"/>
      <c r="AK146" s="8619"/>
      <c r="AL146" s="9163"/>
      <c r="AM146" s="9174" t="s">
        <v>3516</v>
      </c>
      <c r="AN146" s="9175"/>
      <c r="AO146" s="9176"/>
    </row>
    <row r="147" spans="1:113">
      <c r="A147" s="8402"/>
      <c r="B147" s="8354"/>
      <c r="C147" s="7963"/>
      <c r="D147" s="7963"/>
      <c r="E147" s="9164" t="s">
        <v>348</v>
      </c>
      <c r="F147" s="9164"/>
      <c r="G147" s="9164" t="s">
        <v>331</v>
      </c>
      <c r="H147" s="9164"/>
      <c r="I147" s="9164" t="s">
        <v>94</v>
      </c>
      <c r="J147" s="9164"/>
      <c r="K147" s="9177" t="s">
        <v>44</v>
      </c>
      <c r="L147" s="9177"/>
      <c r="M147" s="9150" t="s">
        <v>45</v>
      </c>
      <c r="N147" s="9149"/>
      <c r="O147" s="9164" t="s">
        <v>987</v>
      </c>
      <c r="P147" s="9164"/>
      <c r="Q147" s="9164" t="s">
        <v>640</v>
      </c>
      <c r="R147" s="9164"/>
      <c r="S147" s="9164" t="s">
        <v>48</v>
      </c>
      <c r="T147" s="9164"/>
      <c r="U147" s="9164" t="s">
        <v>49</v>
      </c>
      <c r="V147" s="9164"/>
      <c r="W147" s="9164" t="s">
        <v>988</v>
      </c>
      <c r="X147" s="9164"/>
      <c r="Y147" s="9164" t="s">
        <v>51</v>
      </c>
      <c r="Z147" s="9164"/>
      <c r="AA147" s="9164" t="s">
        <v>52</v>
      </c>
      <c r="AB147" s="9164"/>
      <c r="AC147" s="9164" t="s">
        <v>53</v>
      </c>
      <c r="AD147" s="9149"/>
      <c r="AE147" s="9164" t="s">
        <v>54</v>
      </c>
      <c r="AF147" s="9164"/>
      <c r="AG147" s="9164" t="s">
        <v>55</v>
      </c>
      <c r="AH147" s="9164"/>
      <c r="AI147" s="9164" t="s">
        <v>56</v>
      </c>
      <c r="AJ147" s="9164"/>
      <c r="AK147" s="9151" t="s">
        <v>57</v>
      </c>
      <c r="AL147" s="9180"/>
      <c r="AM147" s="9181" t="s">
        <v>3517</v>
      </c>
      <c r="AN147" s="9178" t="s">
        <v>3518</v>
      </c>
      <c r="AO147" s="9179"/>
    </row>
    <row r="148" spans="1:113" ht="31.5">
      <c r="A148" s="8403"/>
      <c r="B148" s="4242" t="s">
        <v>79</v>
      </c>
      <c r="C148" s="4243" t="s">
        <v>58</v>
      </c>
      <c r="D148" s="3577" t="s">
        <v>59</v>
      </c>
      <c r="E148" s="4244" t="s">
        <v>58</v>
      </c>
      <c r="F148" s="4245" t="s">
        <v>59</v>
      </c>
      <c r="G148" s="4244" t="s">
        <v>58</v>
      </c>
      <c r="H148" s="4245" t="s">
        <v>59</v>
      </c>
      <c r="I148" s="4244" t="s">
        <v>58</v>
      </c>
      <c r="J148" s="4245" t="s">
        <v>59</v>
      </c>
      <c r="K148" s="4244" t="s">
        <v>58</v>
      </c>
      <c r="L148" s="4245" t="s">
        <v>59</v>
      </c>
      <c r="M148" s="4246" t="s">
        <v>58</v>
      </c>
      <c r="N148" s="4247" t="s">
        <v>59</v>
      </c>
      <c r="O148" s="4244" t="s">
        <v>58</v>
      </c>
      <c r="P148" s="4245" t="s">
        <v>59</v>
      </c>
      <c r="Q148" s="4244" t="s">
        <v>58</v>
      </c>
      <c r="R148" s="4245" t="s">
        <v>59</v>
      </c>
      <c r="S148" s="4244" t="s">
        <v>58</v>
      </c>
      <c r="T148" s="4245" t="s">
        <v>59</v>
      </c>
      <c r="U148" s="4244" t="s">
        <v>58</v>
      </c>
      <c r="V148" s="4245" t="s">
        <v>59</v>
      </c>
      <c r="W148" s="4244" t="s">
        <v>58</v>
      </c>
      <c r="X148" s="4245" t="s">
        <v>59</v>
      </c>
      <c r="Y148" s="4244" t="s">
        <v>58</v>
      </c>
      <c r="Z148" s="4245" t="s">
        <v>59</v>
      </c>
      <c r="AA148" s="4244" t="s">
        <v>58</v>
      </c>
      <c r="AB148" s="4245" t="s">
        <v>59</v>
      </c>
      <c r="AC148" s="4244" t="s">
        <v>58</v>
      </c>
      <c r="AD148" s="4247" t="s">
        <v>59</v>
      </c>
      <c r="AE148" s="4244" t="s">
        <v>58</v>
      </c>
      <c r="AF148" s="4245" t="s">
        <v>59</v>
      </c>
      <c r="AG148" s="4244" t="s">
        <v>58</v>
      </c>
      <c r="AH148" s="4245" t="s">
        <v>59</v>
      </c>
      <c r="AI148" s="4244" t="s">
        <v>58</v>
      </c>
      <c r="AJ148" s="4245" t="s">
        <v>59</v>
      </c>
      <c r="AK148" s="4246" t="s">
        <v>58</v>
      </c>
      <c r="AL148" s="4248" t="s">
        <v>59</v>
      </c>
      <c r="AM148" s="9182"/>
      <c r="AN148" s="4249" t="s">
        <v>3519</v>
      </c>
      <c r="AO148" s="4250" t="s">
        <v>3520</v>
      </c>
    </row>
    <row r="149" spans="1:113">
      <c r="A149" s="4251" t="s">
        <v>3521</v>
      </c>
      <c r="B149" s="3013">
        <f t="shared" ref="B149:B177" si="44">SUM(C149:D149)</f>
        <v>0</v>
      </c>
      <c r="C149" s="798">
        <f t="shared" ref="C149:C177" si="45">E149+G149+I149+K149+M149+O149+Q149+S149+U149+W149+Y149+AA149+AC149+AE149+AG149+AI149+AK149</f>
        <v>0</v>
      </c>
      <c r="D149" s="4252">
        <f t="shared" ref="D149:D177" si="46">F149+H149+J149+L149+N149+P149+R149+T149+V149+X149+Z149+AB149+AD149+AF149+AH149+AJ149+AL149</f>
        <v>0</v>
      </c>
      <c r="E149" s="4223"/>
      <c r="F149" s="2328"/>
      <c r="G149" s="4223"/>
      <c r="H149" s="2328"/>
      <c r="I149" s="4223"/>
      <c r="J149" s="2328"/>
      <c r="K149" s="4223"/>
      <c r="L149" s="2328"/>
      <c r="M149" s="4224"/>
      <c r="N149" s="2572"/>
      <c r="O149" s="4223"/>
      <c r="P149" s="2328"/>
      <c r="Q149" s="4223"/>
      <c r="R149" s="2328"/>
      <c r="S149" s="4223"/>
      <c r="T149" s="2328"/>
      <c r="U149" s="4223"/>
      <c r="V149" s="2328"/>
      <c r="W149" s="4223"/>
      <c r="X149" s="2328"/>
      <c r="Y149" s="4223"/>
      <c r="Z149" s="2328"/>
      <c r="AA149" s="4223"/>
      <c r="AB149" s="2328"/>
      <c r="AC149" s="4223"/>
      <c r="AD149" s="2572"/>
      <c r="AE149" s="4223"/>
      <c r="AF149" s="2328"/>
      <c r="AG149" s="4223"/>
      <c r="AH149" s="2328"/>
      <c r="AI149" s="4223"/>
      <c r="AJ149" s="2328"/>
      <c r="AK149" s="4224"/>
      <c r="AL149" s="2572"/>
      <c r="AM149" s="3254"/>
      <c r="AN149" s="827"/>
      <c r="AO149" s="2328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>
      <c r="A150" s="1318" t="s">
        <v>3403</v>
      </c>
      <c r="B150" s="3013">
        <f t="shared" si="44"/>
        <v>0</v>
      </c>
      <c r="C150" s="798">
        <f t="shared" si="45"/>
        <v>0</v>
      </c>
      <c r="D150" s="517">
        <f t="shared" si="46"/>
        <v>0</v>
      </c>
      <c r="E150" s="1163"/>
      <c r="F150" s="877"/>
      <c r="G150" s="1163"/>
      <c r="H150" s="877"/>
      <c r="I150" s="1163"/>
      <c r="J150" s="877"/>
      <c r="K150" s="1163"/>
      <c r="L150" s="877"/>
      <c r="M150" s="3780"/>
      <c r="N150" s="876"/>
      <c r="O150" s="1163"/>
      <c r="P150" s="877"/>
      <c r="Q150" s="1163"/>
      <c r="R150" s="877"/>
      <c r="S150" s="1163"/>
      <c r="T150" s="877"/>
      <c r="U150" s="1163"/>
      <c r="V150" s="877"/>
      <c r="W150" s="1163"/>
      <c r="X150" s="877"/>
      <c r="Y150" s="1163"/>
      <c r="Z150" s="877"/>
      <c r="AA150" s="1163"/>
      <c r="AB150" s="877"/>
      <c r="AC150" s="1163"/>
      <c r="AD150" s="876"/>
      <c r="AE150" s="1163"/>
      <c r="AF150" s="877"/>
      <c r="AG150" s="1163"/>
      <c r="AH150" s="877"/>
      <c r="AI150" s="1163"/>
      <c r="AJ150" s="877"/>
      <c r="AK150" s="3780"/>
      <c r="AL150" s="876"/>
      <c r="AM150" s="878"/>
      <c r="AN150" s="1992"/>
      <c r="AO150" s="877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>
      <c r="A151" s="4173" t="s">
        <v>3428</v>
      </c>
      <c r="B151" s="3013">
        <f t="shared" si="44"/>
        <v>0</v>
      </c>
      <c r="C151" s="798">
        <f t="shared" si="45"/>
        <v>0</v>
      </c>
      <c r="D151" s="517">
        <f t="shared" si="46"/>
        <v>0</v>
      </c>
      <c r="E151" s="1163"/>
      <c r="F151" s="877"/>
      <c r="G151" s="1163"/>
      <c r="H151" s="877"/>
      <c r="I151" s="1163"/>
      <c r="J151" s="877"/>
      <c r="K151" s="1163"/>
      <c r="L151" s="877"/>
      <c r="M151" s="3780"/>
      <c r="N151" s="876"/>
      <c r="O151" s="1163"/>
      <c r="P151" s="877"/>
      <c r="Q151" s="1163"/>
      <c r="R151" s="877"/>
      <c r="S151" s="1163"/>
      <c r="T151" s="877"/>
      <c r="U151" s="1163"/>
      <c r="V151" s="877"/>
      <c r="W151" s="1163"/>
      <c r="X151" s="877"/>
      <c r="Y151" s="1163"/>
      <c r="Z151" s="877"/>
      <c r="AA151" s="1163"/>
      <c r="AB151" s="877"/>
      <c r="AC151" s="1163"/>
      <c r="AD151" s="876"/>
      <c r="AE151" s="1163"/>
      <c r="AF151" s="877"/>
      <c r="AG151" s="1163"/>
      <c r="AH151" s="877"/>
      <c r="AI151" s="1163"/>
      <c r="AJ151" s="877"/>
      <c r="AK151" s="3780"/>
      <c r="AL151" s="876"/>
      <c r="AM151" s="878"/>
      <c r="AN151" s="1992"/>
      <c r="AO151" s="877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>
      <c r="A152" s="4173" t="s">
        <v>3429</v>
      </c>
      <c r="B152" s="3013">
        <f t="shared" si="44"/>
        <v>0</v>
      </c>
      <c r="C152" s="798">
        <f t="shared" si="45"/>
        <v>0</v>
      </c>
      <c r="D152" s="517">
        <f t="shared" si="46"/>
        <v>0</v>
      </c>
      <c r="E152" s="1163"/>
      <c r="F152" s="877"/>
      <c r="G152" s="1163"/>
      <c r="H152" s="877"/>
      <c r="I152" s="1163"/>
      <c r="J152" s="877"/>
      <c r="K152" s="1163"/>
      <c r="L152" s="877"/>
      <c r="M152" s="3780"/>
      <c r="N152" s="876"/>
      <c r="O152" s="1163"/>
      <c r="P152" s="877"/>
      <c r="Q152" s="1163"/>
      <c r="R152" s="877"/>
      <c r="S152" s="1163"/>
      <c r="T152" s="877"/>
      <c r="U152" s="1163"/>
      <c r="V152" s="877"/>
      <c r="W152" s="1163"/>
      <c r="X152" s="877"/>
      <c r="Y152" s="1163"/>
      <c r="Z152" s="877"/>
      <c r="AA152" s="1163"/>
      <c r="AB152" s="877"/>
      <c r="AC152" s="1163"/>
      <c r="AD152" s="876"/>
      <c r="AE152" s="1163"/>
      <c r="AF152" s="877"/>
      <c r="AG152" s="1163"/>
      <c r="AH152" s="877"/>
      <c r="AI152" s="1163"/>
      <c r="AJ152" s="877"/>
      <c r="AK152" s="3780"/>
      <c r="AL152" s="876"/>
      <c r="AM152" s="878"/>
      <c r="AN152" s="1992"/>
      <c r="AO152" s="877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>
      <c r="A153" s="4173" t="s">
        <v>3430</v>
      </c>
      <c r="B153" s="3013">
        <f t="shared" si="44"/>
        <v>0</v>
      </c>
      <c r="C153" s="798">
        <f t="shared" si="45"/>
        <v>0</v>
      </c>
      <c r="D153" s="517">
        <f t="shared" si="46"/>
        <v>0</v>
      </c>
      <c r="E153" s="1163"/>
      <c r="F153" s="877"/>
      <c r="G153" s="1163"/>
      <c r="H153" s="877"/>
      <c r="I153" s="1163"/>
      <c r="J153" s="877"/>
      <c r="K153" s="1163"/>
      <c r="L153" s="877"/>
      <c r="M153" s="3780"/>
      <c r="N153" s="876"/>
      <c r="O153" s="1163"/>
      <c r="P153" s="877"/>
      <c r="Q153" s="1163"/>
      <c r="R153" s="877"/>
      <c r="S153" s="1163"/>
      <c r="T153" s="877"/>
      <c r="U153" s="1163"/>
      <c r="V153" s="877"/>
      <c r="W153" s="1163"/>
      <c r="X153" s="877"/>
      <c r="Y153" s="1163"/>
      <c r="Z153" s="877"/>
      <c r="AA153" s="1163"/>
      <c r="AB153" s="877"/>
      <c r="AC153" s="1163"/>
      <c r="AD153" s="876"/>
      <c r="AE153" s="1163"/>
      <c r="AF153" s="877"/>
      <c r="AG153" s="1163"/>
      <c r="AH153" s="877"/>
      <c r="AI153" s="1163"/>
      <c r="AJ153" s="877"/>
      <c r="AK153" s="3780"/>
      <c r="AL153" s="876"/>
      <c r="AM153" s="878"/>
      <c r="AN153" s="1992"/>
      <c r="AO153" s="877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>
      <c r="A154" s="4173" t="s">
        <v>3522</v>
      </c>
      <c r="B154" s="3013">
        <f t="shared" si="44"/>
        <v>0</v>
      </c>
      <c r="C154" s="798">
        <f t="shared" si="45"/>
        <v>0</v>
      </c>
      <c r="D154" s="517">
        <f t="shared" si="46"/>
        <v>0</v>
      </c>
      <c r="E154" s="1163"/>
      <c r="F154" s="877"/>
      <c r="G154" s="1163"/>
      <c r="H154" s="877"/>
      <c r="I154" s="1163"/>
      <c r="J154" s="877"/>
      <c r="K154" s="1163"/>
      <c r="L154" s="877"/>
      <c r="M154" s="3780"/>
      <c r="N154" s="876"/>
      <c r="O154" s="1163"/>
      <c r="P154" s="877"/>
      <c r="Q154" s="1163"/>
      <c r="R154" s="877"/>
      <c r="S154" s="1163"/>
      <c r="T154" s="877"/>
      <c r="U154" s="1163"/>
      <c r="V154" s="877"/>
      <c r="W154" s="1163"/>
      <c r="X154" s="877"/>
      <c r="Y154" s="1163"/>
      <c r="Z154" s="877"/>
      <c r="AA154" s="1163"/>
      <c r="AB154" s="877"/>
      <c r="AC154" s="1163"/>
      <c r="AD154" s="876"/>
      <c r="AE154" s="1163"/>
      <c r="AF154" s="877"/>
      <c r="AG154" s="1163"/>
      <c r="AH154" s="877"/>
      <c r="AI154" s="1163"/>
      <c r="AJ154" s="877"/>
      <c r="AK154" s="3780"/>
      <c r="AL154" s="876"/>
      <c r="AM154" s="878"/>
      <c r="AN154" s="1992"/>
      <c r="AO154" s="877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>
      <c r="A155" s="4173" t="s">
        <v>3523</v>
      </c>
      <c r="B155" s="3013">
        <f t="shared" si="44"/>
        <v>0</v>
      </c>
      <c r="C155" s="798">
        <f t="shared" si="45"/>
        <v>0</v>
      </c>
      <c r="D155" s="517">
        <f t="shared" si="46"/>
        <v>0</v>
      </c>
      <c r="E155" s="1163"/>
      <c r="F155" s="877"/>
      <c r="G155" s="1163"/>
      <c r="H155" s="877"/>
      <c r="I155" s="1163"/>
      <c r="J155" s="877"/>
      <c r="K155" s="1163"/>
      <c r="L155" s="877"/>
      <c r="M155" s="3780"/>
      <c r="N155" s="876"/>
      <c r="O155" s="1163"/>
      <c r="P155" s="877"/>
      <c r="Q155" s="1163"/>
      <c r="R155" s="877"/>
      <c r="S155" s="1163"/>
      <c r="T155" s="877"/>
      <c r="U155" s="1163"/>
      <c r="V155" s="877"/>
      <c r="W155" s="1163"/>
      <c r="X155" s="877"/>
      <c r="Y155" s="1163"/>
      <c r="Z155" s="877"/>
      <c r="AA155" s="1163"/>
      <c r="AB155" s="877"/>
      <c r="AC155" s="1163"/>
      <c r="AD155" s="876"/>
      <c r="AE155" s="1163"/>
      <c r="AF155" s="877"/>
      <c r="AG155" s="1163"/>
      <c r="AH155" s="877"/>
      <c r="AI155" s="1163"/>
      <c r="AJ155" s="877"/>
      <c r="AK155" s="3780"/>
      <c r="AL155" s="876"/>
      <c r="AM155" s="878"/>
      <c r="AN155" s="1992"/>
      <c r="AO155" s="877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>
      <c r="A156" s="4173" t="s">
        <v>3434</v>
      </c>
      <c r="B156" s="3013">
        <f t="shared" si="44"/>
        <v>0</v>
      </c>
      <c r="C156" s="798">
        <f t="shared" si="45"/>
        <v>0</v>
      </c>
      <c r="D156" s="517">
        <f t="shared" si="46"/>
        <v>0</v>
      </c>
      <c r="E156" s="1163"/>
      <c r="F156" s="877"/>
      <c r="G156" s="1163"/>
      <c r="H156" s="877"/>
      <c r="I156" s="1163"/>
      <c r="J156" s="877"/>
      <c r="K156" s="1163"/>
      <c r="L156" s="877"/>
      <c r="M156" s="3780"/>
      <c r="N156" s="876"/>
      <c r="O156" s="1163"/>
      <c r="P156" s="877"/>
      <c r="Q156" s="1163"/>
      <c r="R156" s="877"/>
      <c r="S156" s="1163"/>
      <c r="T156" s="877"/>
      <c r="U156" s="1163"/>
      <c r="V156" s="877"/>
      <c r="W156" s="1163"/>
      <c r="X156" s="877"/>
      <c r="Y156" s="1163"/>
      <c r="Z156" s="877"/>
      <c r="AA156" s="1163"/>
      <c r="AB156" s="877"/>
      <c r="AC156" s="1163"/>
      <c r="AD156" s="876"/>
      <c r="AE156" s="1163"/>
      <c r="AF156" s="877"/>
      <c r="AG156" s="1163"/>
      <c r="AH156" s="877"/>
      <c r="AI156" s="1163"/>
      <c r="AJ156" s="877"/>
      <c r="AK156" s="3780"/>
      <c r="AL156" s="876"/>
      <c r="AM156" s="878"/>
      <c r="AN156" s="1992"/>
      <c r="AO156" s="877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>
      <c r="A157" s="4173" t="s">
        <v>3524</v>
      </c>
      <c r="B157" s="3013">
        <f t="shared" si="44"/>
        <v>0</v>
      </c>
      <c r="C157" s="798">
        <f t="shared" si="45"/>
        <v>0</v>
      </c>
      <c r="D157" s="517">
        <f t="shared" si="46"/>
        <v>0</v>
      </c>
      <c r="E157" s="1163"/>
      <c r="F157" s="877"/>
      <c r="G157" s="1163"/>
      <c r="H157" s="877"/>
      <c r="I157" s="1163"/>
      <c r="J157" s="877"/>
      <c r="K157" s="1163"/>
      <c r="L157" s="877"/>
      <c r="M157" s="3780"/>
      <c r="N157" s="876"/>
      <c r="O157" s="1163"/>
      <c r="P157" s="877"/>
      <c r="Q157" s="1163"/>
      <c r="R157" s="877"/>
      <c r="S157" s="1163"/>
      <c r="T157" s="877"/>
      <c r="U157" s="1163"/>
      <c r="V157" s="877"/>
      <c r="W157" s="1163"/>
      <c r="X157" s="877"/>
      <c r="Y157" s="1163"/>
      <c r="Z157" s="877"/>
      <c r="AA157" s="1163"/>
      <c r="AB157" s="877"/>
      <c r="AC157" s="1163"/>
      <c r="AD157" s="876"/>
      <c r="AE157" s="1163"/>
      <c r="AF157" s="877"/>
      <c r="AG157" s="1163"/>
      <c r="AH157" s="877"/>
      <c r="AI157" s="1163"/>
      <c r="AJ157" s="877"/>
      <c r="AK157" s="3780"/>
      <c r="AL157" s="876"/>
      <c r="AM157" s="878"/>
      <c r="AN157" s="1992"/>
      <c r="AO157" s="877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>
      <c r="A158" s="4173" t="s">
        <v>3525</v>
      </c>
      <c r="B158" s="3013">
        <f t="shared" si="44"/>
        <v>0</v>
      </c>
      <c r="C158" s="798">
        <f t="shared" si="45"/>
        <v>0</v>
      </c>
      <c r="D158" s="517">
        <f t="shared" si="46"/>
        <v>0</v>
      </c>
      <c r="E158" s="1163"/>
      <c r="F158" s="877"/>
      <c r="G158" s="1163"/>
      <c r="H158" s="877"/>
      <c r="I158" s="1163"/>
      <c r="J158" s="877"/>
      <c r="K158" s="1163"/>
      <c r="L158" s="877"/>
      <c r="M158" s="3780"/>
      <c r="N158" s="876"/>
      <c r="O158" s="1163"/>
      <c r="P158" s="877"/>
      <c r="Q158" s="1163"/>
      <c r="R158" s="877"/>
      <c r="S158" s="1163"/>
      <c r="T158" s="877"/>
      <c r="U158" s="1163"/>
      <c r="V158" s="877"/>
      <c r="W158" s="1163"/>
      <c r="X158" s="877"/>
      <c r="Y158" s="1163"/>
      <c r="Z158" s="877"/>
      <c r="AA158" s="1163"/>
      <c r="AB158" s="877"/>
      <c r="AC158" s="1163"/>
      <c r="AD158" s="876"/>
      <c r="AE158" s="1163"/>
      <c r="AF158" s="877"/>
      <c r="AG158" s="1163"/>
      <c r="AH158" s="877"/>
      <c r="AI158" s="1163"/>
      <c r="AJ158" s="877"/>
      <c r="AK158" s="3780"/>
      <c r="AL158" s="876"/>
      <c r="AM158" s="878"/>
      <c r="AN158" s="1992"/>
      <c r="AO158" s="877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>
      <c r="A159" s="4173" t="s">
        <v>3526</v>
      </c>
      <c r="B159" s="3013">
        <f t="shared" si="44"/>
        <v>0</v>
      </c>
      <c r="C159" s="798">
        <f t="shared" si="45"/>
        <v>0</v>
      </c>
      <c r="D159" s="517">
        <f t="shared" si="46"/>
        <v>0</v>
      </c>
      <c r="E159" s="1163"/>
      <c r="F159" s="877"/>
      <c r="G159" s="1163"/>
      <c r="H159" s="877"/>
      <c r="I159" s="1163"/>
      <c r="J159" s="877"/>
      <c r="K159" s="1163"/>
      <c r="L159" s="877"/>
      <c r="M159" s="3780"/>
      <c r="N159" s="876"/>
      <c r="O159" s="1163"/>
      <c r="P159" s="877"/>
      <c r="Q159" s="1163"/>
      <c r="R159" s="877"/>
      <c r="S159" s="1163"/>
      <c r="T159" s="877"/>
      <c r="U159" s="1163"/>
      <c r="V159" s="877"/>
      <c r="W159" s="1163"/>
      <c r="X159" s="877"/>
      <c r="Y159" s="1163"/>
      <c r="Z159" s="877"/>
      <c r="AA159" s="1163"/>
      <c r="AB159" s="877"/>
      <c r="AC159" s="1163"/>
      <c r="AD159" s="876"/>
      <c r="AE159" s="1163"/>
      <c r="AF159" s="877"/>
      <c r="AG159" s="1163"/>
      <c r="AH159" s="877"/>
      <c r="AI159" s="1163"/>
      <c r="AJ159" s="877"/>
      <c r="AK159" s="3780"/>
      <c r="AL159" s="876"/>
      <c r="AM159" s="878"/>
      <c r="AN159" s="1992"/>
      <c r="AO159" s="877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>
      <c r="A160" s="4173" t="s">
        <v>3527</v>
      </c>
      <c r="B160" s="3013">
        <f t="shared" si="44"/>
        <v>0</v>
      </c>
      <c r="C160" s="798">
        <f t="shared" si="45"/>
        <v>0</v>
      </c>
      <c r="D160" s="517">
        <f t="shared" si="46"/>
        <v>0</v>
      </c>
      <c r="E160" s="1163"/>
      <c r="F160" s="877"/>
      <c r="G160" s="1163"/>
      <c r="H160" s="877"/>
      <c r="I160" s="1163"/>
      <c r="J160" s="877"/>
      <c r="K160" s="1163"/>
      <c r="L160" s="877"/>
      <c r="M160" s="3780"/>
      <c r="N160" s="876"/>
      <c r="O160" s="1163"/>
      <c r="P160" s="877"/>
      <c r="Q160" s="1163"/>
      <c r="R160" s="877"/>
      <c r="S160" s="1163"/>
      <c r="T160" s="877"/>
      <c r="U160" s="1163"/>
      <c r="V160" s="877"/>
      <c r="W160" s="1163"/>
      <c r="X160" s="877"/>
      <c r="Y160" s="1163"/>
      <c r="Z160" s="877"/>
      <c r="AA160" s="1163"/>
      <c r="AB160" s="877"/>
      <c r="AC160" s="1163"/>
      <c r="AD160" s="876"/>
      <c r="AE160" s="1163"/>
      <c r="AF160" s="877"/>
      <c r="AG160" s="1163"/>
      <c r="AH160" s="877"/>
      <c r="AI160" s="1163"/>
      <c r="AJ160" s="877"/>
      <c r="AK160" s="3780"/>
      <c r="AL160" s="876"/>
      <c r="AM160" s="878"/>
      <c r="AN160" s="1992"/>
      <c r="AO160" s="877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>
      <c r="A161" s="4173" t="s">
        <v>3528</v>
      </c>
      <c r="B161" s="3013">
        <f t="shared" si="44"/>
        <v>0</v>
      </c>
      <c r="C161" s="798">
        <f t="shared" si="45"/>
        <v>0</v>
      </c>
      <c r="D161" s="517">
        <f t="shared" si="46"/>
        <v>0</v>
      </c>
      <c r="E161" s="1163"/>
      <c r="F161" s="877"/>
      <c r="G161" s="1163"/>
      <c r="H161" s="877"/>
      <c r="I161" s="1163"/>
      <c r="J161" s="877"/>
      <c r="K161" s="1163"/>
      <c r="L161" s="877"/>
      <c r="M161" s="3780"/>
      <c r="N161" s="876"/>
      <c r="O161" s="1163"/>
      <c r="P161" s="877"/>
      <c r="Q161" s="1163"/>
      <c r="R161" s="877"/>
      <c r="S161" s="1163"/>
      <c r="T161" s="877"/>
      <c r="U161" s="1163"/>
      <c r="V161" s="877"/>
      <c r="W161" s="1163"/>
      <c r="X161" s="877"/>
      <c r="Y161" s="1163"/>
      <c r="Z161" s="877"/>
      <c r="AA161" s="1163"/>
      <c r="AB161" s="877"/>
      <c r="AC161" s="1163"/>
      <c r="AD161" s="876"/>
      <c r="AE161" s="1163"/>
      <c r="AF161" s="877"/>
      <c r="AG161" s="1163"/>
      <c r="AH161" s="877"/>
      <c r="AI161" s="1163"/>
      <c r="AJ161" s="877"/>
      <c r="AK161" s="3780"/>
      <c r="AL161" s="876"/>
      <c r="AM161" s="878"/>
      <c r="AN161" s="1992"/>
      <c r="AO161" s="877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>
      <c r="A162" s="4173" t="s">
        <v>3440</v>
      </c>
      <c r="B162" s="3013">
        <f t="shared" si="44"/>
        <v>0</v>
      </c>
      <c r="C162" s="798">
        <f t="shared" si="45"/>
        <v>0</v>
      </c>
      <c r="D162" s="517">
        <f t="shared" si="46"/>
        <v>0</v>
      </c>
      <c r="E162" s="1163"/>
      <c r="F162" s="877"/>
      <c r="G162" s="1163"/>
      <c r="H162" s="877"/>
      <c r="I162" s="1163"/>
      <c r="J162" s="877"/>
      <c r="K162" s="1163"/>
      <c r="L162" s="877"/>
      <c r="M162" s="3780"/>
      <c r="N162" s="876"/>
      <c r="O162" s="1163"/>
      <c r="P162" s="877"/>
      <c r="Q162" s="1163"/>
      <c r="R162" s="877"/>
      <c r="S162" s="1163"/>
      <c r="T162" s="877"/>
      <c r="U162" s="1163"/>
      <c r="V162" s="877"/>
      <c r="W162" s="1163"/>
      <c r="X162" s="877"/>
      <c r="Y162" s="1163"/>
      <c r="Z162" s="877"/>
      <c r="AA162" s="1163"/>
      <c r="AB162" s="877"/>
      <c r="AC162" s="1163"/>
      <c r="AD162" s="876"/>
      <c r="AE162" s="1163"/>
      <c r="AF162" s="877"/>
      <c r="AG162" s="1163"/>
      <c r="AH162" s="877"/>
      <c r="AI162" s="1163"/>
      <c r="AJ162" s="877"/>
      <c r="AK162" s="3780"/>
      <c r="AL162" s="876"/>
      <c r="AM162" s="878"/>
      <c r="AN162" s="1992"/>
      <c r="AO162" s="877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>
      <c r="A163" s="4173" t="s">
        <v>3529</v>
      </c>
      <c r="B163" s="3013">
        <f t="shared" si="44"/>
        <v>0</v>
      </c>
      <c r="C163" s="798">
        <f t="shared" si="45"/>
        <v>0</v>
      </c>
      <c r="D163" s="517">
        <f t="shared" si="46"/>
        <v>0</v>
      </c>
      <c r="E163" s="1163"/>
      <c r="F163" s="877"/>
      <c r="G163" s="1163"/>
      <c r="H163" s="877"/>
      <c r="I163" s="1163"/>
      <c r="J163" s="877"/>
      <c r="K163" s="1163"/>
      <c r="L163" s="877"/>
      <c r="M163" s="3780"/>
      <c r="N163" s="876"/>
      <c r="O163" s="1163"/>
      <c r="P163" s="877"/>
      <c r="Q163" s="1163"/>
      <c r="R163" s="877"/>
      <c r="S163" s="1163"/>
      <c r="T163" s="877"/>
      <c r="U163" s="1163"/>
      <c r="V163" s="877"/>
      <c r="W163" s="1163"/>
      <c r="X163" s="877"/>
      <c r="Y163" s="1163"/>
      <c r="Z163" s="877"/>
      <c r="AA163" s="1163"/>
      <c r="AB163" s="877"/>
      <c r="AC163" s="1163"/>
      <c r="AD163" s="876"/>
      <c r="AE163" s="1163"/>
      <c r="AF163" s="877"/>
      <c r="AG163" s="1163"/>
      <c r="AH163" s="877"/>
      <c r="AI163" s="1163"/>
      <c r="AJ163" s="877"/>
      <c r="AK163" s="3780"/>
      <c r="AL163" s="876"/>
      <c r="AM163" s="878"/>
      <c r="AN163" s="1992"/>
      <c r="AO163" s="877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>
      <c r="A164" s="4173" t="s">
        <v>3530</v>
      </c>
      <c r="B164" s="3013">
        <f t="shared" si="44"/>
        <v>0</v>
      </c>
      <c r="C164" s="798">
        <f t="shared" si="45"/>
        <v>0</v>
      </c>
      <c r="D164" s="517">
        <f t="shared" si="46"/>
        <v>0</v>
      </c>
      <c r="E164" s="1163"/>
      <c r="F164" s="877"/>
      <c r="G164" s="1163"/>
      <c r="H164" s="877"/>
      <c r="I164" s="1163"/>
      <c r="J164" s="877"/>
      <c r="K164" s="1163"/>
      <c r="L164" s="877"/>
      <c r="M164" s="3780"/>
      <c r="N164" s="876"/>
      <c r="O164" s="1163"/>
      <c r="P164" s="877"/>
      <c r="Q164" s="1163"/>
      <c r="R164" s="877"/>
      <c r="S164" s="1163"/>
      <c r="T164" s="877"/>
      <c r="U164" s="1163"/>
      <c r="V164" s="877"/>
      <c r="W164" s="1163"/>
      <c r="X164" s="877"/>
      <c r="Y164" s="1163"/>
      <c r="Z164" s="877"/>
      <c r="AA164" s="1163"/>
      <c r="AB164" s="877"/>
      <c r="AC164" s="1163"/>
      <c r="AD164" s="876"/>
      <c r="AE164" s="1163"/>
      <c r="AF164" s="877"/>
      <c r="AG164" s="1163"/>
      <c r="AH164" s="877"/>
      <c r="AI164" s="1163"/>
      <c r="AJ164" s="877"/>
      <c r="AK164" s="3780"/>
      <c r="AL164" s="876"/>
      <c r="AM164" s="878"/>
      <c r="AN164" s="1992"/>
      <c r="AO164" s="877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>
      <c r="A165" s="4173" t="s">
        <v>3531</v>
      </c>
      <c r="B165" s="3013">
        <f t="shared" si="44"/>
        <v>0</v>
      </c>
      <c r="C165" s="798">
        <f t="shared" si="45"/>
        <v>0</v>
      </c>
      <c r="D165" s="517">
        <f t="shared" si="46"/>
        <v>0</v>
      </c>
      <c r="E165" s="1163"/>
      <c r="F165" s="877"/>
      <c r="G165" s="1163"/>
      <c r="H165" s="877"/>
      <c r="I165" s="1163"/>
      <c r="J165" s="877"/>
      <c r="K165" s="1163"/>
      <c r="L165" s="877"/>
      <c r="M165" s="3780"/>
      <c r="N165" s="876"/>
      <c r="O165" s="1163"/>
      <c r="P165" s="877"/>
      <c r="Q165" s="1163"/>
      <c r="R165" s="877"/>
      <c r="S165" s="1163"/>
      <c r="T165" s="877"/>
      <c r="U165" s="1163"/>
      <c r="V165" s="877"/>
      <c r="W165" s="1163"/>
      <c r="X165" s="877"/>
      <c r="Y165" s="1163"/>
      <c r="Z165" s="877"/>
      <c r="AA165" s="1163"/>
      <c r="AB165" s="877"/>
      <c r="AC165" s="1163"/>
      <c r="AD165" s="876"/>
      <c r="AE165" s="1163"/>
      <c r="AF165" s="877"/>
      <c r="AG165" s="1163"/>
      <c r="AH165" s="877"/>
      <c r="AI165" s="1163"/>
      <c r="AJ165" s="877"/>
      <c r="AK165" s="3780"/>
      <c r="AL165" s="876"/>
      <c r="AM165" s="878"/>
      <c r="AN165" s="1992"/>
      <c r="AO165" s="877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>
      <c r="A166" s="4173" t="s">
        <v>3426</v>
      </c>
      <c r="B166" s="3013">
        <f t="shared" si="44"/>
        <v>0</v>
      </c>
      <c r="C166" s="798">
        <f t="shared" si="45"/>
        <v>0</v>
      </c>
      <c r="D166" s="517">
        <f t="shared" si="46"/>
        <v>0</v>
      </c>
      <c r="E166" s="1163"/>
      <c r="F166" s="877"/>
      <c r="G166" s="1163"/>
      <c r="H166" s="877"/>
      <c r="I166" s="1163"/>
      <c r="J166" s="877"/>
      <c r="K166" s="1163"/>
      <c r="L166" s="877"/>
      <c r="M166" s="3780"/>
      <c r="N166" s="876"/>
      <c r="O166" s="1163"/>
      <c r="P166" s="877"/>
      <c r="Q166" s="1163"/>
      <c r="R166" s="877"/>
      <c r="S166" s="1163"/>
      <c r="T166" s="877"/>
      <c r="U166" s="1163"/>
      <c r="V166" s="877"/>
      <c r="W166" s="1163"/>
      <c r="X166" s="877"/>
      <c r="Y166" s="1163"/>
      <c r="Z166" s="877"/>
      <c r="AA166" s="1163"/>
      <c r="AB166" s="877"/>
      <c r="AC166" s="1163"/>
      <c r="AD166" s="876"/>
      <c r="AE166" s="1163"/>
      <c r="AF166" s="877"/>
      <c r="AG166" s="1163"/>
      <c r="AH166" s="877"/>
      <c r="AI166" s="1163"/>
      <c r="AJ166" s="877"/>
      <c r="AK166" s="3780"/>
      <c r="AL166" s="876"/>
      <c r="AM166" s="878"/>
      <c r="AN166" s="1992"/>
      <c r="AO166" s="877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>
      <c r="A167" s="4173" t="s">
        <v>3532</v>
      </c>
      <c r="B167" s="3013">
        <f t="shared" si="44"/>
        <v>0</v>
      </c>
      <c r="C167" s="798">
        <f t="shared" si="45"/>
        <v>0</v>
      </c>
      <c r="D167" s="517">
        <f t="shared" si="46"/>
        <v>0</v>
      </c>
      <c r="E167" s="1163"/>
      <c r="F167" s="877"/>
      <c r="G167" s="1163"/>
      <c r="H167" s="877"/>
      <c r="I167" s="1163"/>
      <c r="J167" s="877"/>
      <c r="K167" s="1163"/>
      <c r="L167" s="877"/>
      <c r="M167" s="3780"/>
      <c r="N167" s="876"/>
      <c r="O167" s="1163"/>
      <c r="P167" s="877"/>
      <c r="Q167" s="1163"/>
      <c r="R167" s="877"/>
      <c r="S167" s="1163"/>
      <c r="T167" s="877"/>
      <c r="U167" s="1163"/>
      <c r="V167" s="877"/>
      <c r="W167" s="1163"/>
      <c r="X167" s="877"/>
      <c r="Y167" s="1163"/>
      <c r="Z167" s="877"/>
      <c r="AA167" s="1163"/>
      <c r="AB167" s="877"/>
      <c r="AC167" s="1163"/>
      <c r="AD167" s="876"/>
      <c r="AE167" s="1163"/>
      <c r="AF167" s="877"/>
      <c r="AG167" s="1163"/>
      <c r="AH167" s="877"/>
      <c r="AI167" s="1163"/>
      <c r="AJ167" s="877"/>
      <c r="AK167" s="3780"/>
      <c r="AL167" s="876"/>
      <c r="AM167" s="878"/>
      <c r="AN167" s="1992"/>
      <c r="AO167" s="877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>
      <c r="A168" s="4173" t="s">
        <v>3533</v>
      </c>
      <c r="B168" s="3013">
        <f t="shared" si="44"/>
        <v>0</v>
      </c>
      <c r="C168" s="798">
        <f t="shared" si="45"/>
        <v>0</v>
      </c>
      <c r="D168" s="517">
        <f t="shared" si="46"/>
        <v>0</v>
      </c>
      <c r="E168" s="1163"/>
      <c r="F168" s="877"/>
      <c r="G168" s="1163"/>
      <c r="H168" s="877"/>
      <c r="I168" s="1163"/>
      <c r="J168" s="877"/>
      <c r="K168" s="1163"/>
      <c r="L168" s="877"/>
      <c r="M168" s="3780"/>
      <c r="N168" s="876"/>
      <c r="O168" s="1163"/>
      <c r="P168" s="877"/>
      <c r="Q168" s="1163"/>
      <c r="R168" s="877"/>
      <c r="S168" s="1163"/>
      <c r="T168" s="877"/>
      <c r="U168" s="1163"/>
      <c r="V168" s="877"/>
      <c r="W168" s="1163"/>
      <c r="X168" s="877"/>
      <c r="Y168" s="1163"/>
      <c r="Z168" s="877"/>
      <c r="AA168" s="1163"/>
      <c r="AB168" s="877"/>
      <c r="AC168" s="1163"/>
      <c r="AD168" s="876"/>
      <c r="AE168" s="1163"/>
      <c r="AF168" s="877"/>
      <c r="AG168" s="1163"/>
      <c r="AH168" s="877"/>
      <c r="AI168" s="1163"/>
      <c r="AJ168" s="877"/>
      <c r="AK168" s="3780"/>
      <c r="AL168" s="876"/>
      <c r="AM168" s="878"/>
      <c r="AN168" s="1992"/>
      <c r="AO168" s="877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>
      <c r="A169" s="4173" t="s">
        <v>3534</v>
      </c>
      <c r="B169" s="3013">
        <f t="shared" si="44"/>
        <v>0</v>
      </c>
      <c r="C169" s="798">
        <f t="shared" si="45"/>
        <v>0</v>
      </c>
      <c r="D169" s="517">
        <f t="shared" si="46"/>
        <v>0</v>
      </c>
      <c r="E169" s="1163"/>
      <c r="F169" s="877"/>
      <c r="G169" s="1163"/>
      <c r="H169" s="877"/>
      <c r="I169" s="1163"/>
      <c r="J169" s="877"/>
      <c r="K169" s="1163"/>
      <c r="L169" s="877"/>
      <c r="M169" s="3780"/>
      <c r="N169" s="876"/>
      <c r="O169" s="1163"/>
      <c r="P169" s="877"/>
      <c r="Q169" s="1163"/>
      <c r="R169" s="877"/>
      <c r="S169" s="1163"/>
      <c r="T169" s="877"/>
      <c r="U169" s="1163"/>
      <c r="V169" s="877"/>
      <c r="W169" s="1163"/>
      <c r="X169" s="877"/>
      <c r="Y169" s="1163"/>
      <c r="Z169" s="877"/>
      <c r="AA169" s="1163"/>
      <c r="AB169" s="877"/>
      <c r="AC169" s="1163"/>
      <c r="AD169" s="876"/>
      <c r="AE169" s="1163"/>
      <c r="AF169" s="877"/>
      <c r="AG169" s="1163"/>
      <c r="AH169" s="877"/>
      <c r="AI169" s="1163"/>
      <c r="AJ169" s="877"/>
      <c r="AK169" s="3780"/>
      <c r="AL169" s="876"/>
      <c r="AM169" s="878"/>
      <c r="AN169" s="1992"/>
      <c r="AO169" s="877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>
      <c r="A170" s="4173" t="s">
        <v>3199</v>
      </c>
      <c r="B170" s="3013">
        <f t="shared" si="44"/>
        <v>0</v>
      </c>
      <c r="C170" s="798">
        <f t="shared" si="45"/>
        <v>0</v>
      </c>
      <c r="D170" s="517">
        <f t="shared" si="46"/>
        <v>0</v>
      </c>
      <c r="E170" s="1163"/>
      <c r="F170" s="877"/>
      <c r="G170" s="1163"/>
      <c r="H170" s="877"/>
      <c r="I170" s="1163"/>
      <c r="J170" s="877"/>
      <c r="K170" s="1163"/>
      <c r="L170" s="877"/>
      <c r="M170" s="3780"/>
      <c r="N170" s="876"/>
      <c r="O170" s="1163"/>
      <c r="P170" s="877"/>
      <c r="Q170" s="1163"/>
      <c r="R170" s="877"/>
      <c r="S170" s="1163"/>
      <c r="T170" s="877"/>
      <c r="U170" s="1163"/>
      <c r="V170" s="877"/>
      <c r="W170" s="1163"/>
      <c r="X170" s="877"/>
      <c r="Y170" s="1163"/>
      <c r="Z170" s="877"/>
      <c r="AA170" s="1163"/>
      <c r="AB170" s="877"/>
      <c r="AC170" s="1163"/>
      <c r="AD170" s="876"/>
      <c r="AE170" s="1163"/>
      <c r="AF170" s="877"/>
      <c r="AG170" s="1163"/>
      <c r="AH170" s="877"/>
      <c r="AI170" s="1163"/>
      <c r="AJ170" s="877"/>
      <c r="AK170" s="3780"/>
      <c r="AL170" s="876"/>
      <c r="AM170" s="878"/>
      <c r="AN170" s="1992"/>
      <c r="AO170" s="877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>
      <c r="A171" s="4173" t="s">
        <v>3535</v>
      </c>
      <c r="B171" s="3013">
        <f t="shared" si="44"/>
        <v>0</v>
      </c>
      <c r="C171" s="798">
        <f t="shared" si="45"/>
        <v>0</v>
      </c>
      <c r="D171" s="517">
        <f t="shared" si="46"/>
        <v>0</v>
      </c>
      <c r="E171" s="1163"/>
      <c r="F171" s="877"/>
      <c r="G171" s="1163"/>
      <c r="H171" s="877"/>
      <c r="I171" s="1163"/>
      <c r="J171" s="877"/>
      <c r="K171" s="1163"/>
      <c r="L171" s="877"/>
      <c r="M171" s="3780"/>
      <c r="N171" s="876"/>
      <c r="O171" s="1163"/>
      <c r="P171" s="877"/>
      <c r="Q171" s="1163"/>
      <c r="R171" s="877"/>
      <c r="S171" s="1163"/>
      <c r="T171" s="877"/>
      <c r="U171" s="1163"/>
      <c r="V171" s="877"/>
      <c r="W171" s="1163"/>
      <c r="X171" s="877"/>
      <c r="Y171" s="1163"/>
      <c r="Z171" s="877"/>
      <c r="AA171" s="1163"/>
      <c r="AB171" s="877"/>
      <c r="AC171" s="1163"/>
      <c r="AD171" s="876"/>
      <c r="AE171" s="1163"/>
      <c r="AF171" s="877"/>
      <c r="AG171" s="1163"/>
      <c r="AH171" s="877"/>
      <c r="AI171" s="1163"/>
      <c r="AJ171" s="877"/>
      <c r="AK171" s="3780"/>
      <c r="AL171" s="876"/>
      <c r="AM171" s="878"/>
      <c r="AN171" s="1992"/>
      <c r="AO171" s="877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>
      <c r="A172" s="4173" t="s">
        <v>3438</v>
      </c>
      <c r="B172" s="3013">
        <f t="shared" si="44"/>
        <v>0</v>
      </c>
      <c r="C172" s="798">
        <f t="shared" si="45"/>
        <v>0</v>
      </c>
      <c r="D172" s="517">
        <f t="shared" si="46"/>
        <v>0</v>
      </c>
      <c r="E172" s="1163"/>
      <c r="F172" s="877"/>
      <c r="G172" s="1163"/>
      <c r="H172" s="877"/>
      <c r="I172" s="1163"/>
      <c r="J172" s="877"/>
      <c r="K172" s="1163"/>
      <c r="L172" s="877"/>
      <c r="M172" s="3780"/>
      <c r="N172" s="876"/>
      <c r="O172" s="1163"/>
      <c r="P172" s="877"/>
      <c r="Q172" s="1163"/>
      <c r="R172" s="877"/>
      <c r="S172" s="1163"/>
      <c r="T172" s="877"/>
      <c r="U172" s="1163"/>
      <c r="V172" s="877"/>
      <c r="W172" s="1163"/>
      <c r="X172" s="877"/>
      <c r="Y172" s="1163"/>
      <c r="Z172" s="877"/>
      <c r="AA172" s="1163"/>
      <c r="AB172" s="877"/>
      <c r="AC172" s="1163"/>
      <c r="AD172" s="876"/>
      <c r="AE172" s="1163"/>
      <c r="AF172" s="877"/>
      <c r="AG172" s="1163"/>
      <c r="AH172" s="877"/>
      <c r="AI172" s="1163"/>
      <c r="AJ172" s="877"/>
      <c r="AK172" s="3780"/>
      <c r="AL172" s="876"/>
      <c r="AM172" s="878"/>
      <c r="AN172" s="1992"/>
      <c r="AO172" s="877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>
      <c r="A173" s="4173" t="s">
        <v>3439</v>
      </c>
      <c r="B173" s="3013">
        <f t="shared" si="44"/>
        <v>0</v>
      </c>
      <c r="C173" s="798">
        <f t="shared" si="45"/>
        <v>0</v>
      </c>
      <c r="D173" s="517">
        <f t="shared" si="46"/>
        <v>0</v>
      </c>
      <c r="E173" s="1163"/>
      <c r="F173" s="877"/>
      <c r="G173" s="1163"/>
      <c r="H173" s="877"/>
      <c r="I173" s="1163"/>
      <c r="J173" s="877"/>
      <c r="K173" s="1163"/>
      <c r="L173" s="877"/>
      <c r="M173" s="3780"/>
      <c r="N173" s="876"/>
      <c r="O173" s="1163"/>
      <c r="P173" s="877"/>
      <c r="Q173" s="1163"/>
      <c r="R173" s="877"/>
      <c r="S173" s="1163"/>
      <c r="T173" s="877"/>
      <c r="U173" s="1163"/>
      <c r="V173" s="877"/>
      <c r="W173" s="1163"/>
      <c r="X173" s="877"/>
      <c r="Y173" s="1163"/>
      <c r="Z173" s="877"/>
      <c r="AA173" s="1163"/>
      <c r="AB173" s="877"/>
      <c r="AC173" s="1163"/>
      <c r="AD173" s="876"/>
      <c r="AE173" s="1163"/>
      <c r="AF173" s="877"/>
      <c r="AG173" s="1163"/>
      <c r="AH173" s="877"/>
      <c r="AI173" s="1163"/>
      <c r="AJ173" s="877"/>
      <c r="AK173" s="3780"/>
      <c r="AL173" s="876"/>
      <c r="AM173" s="878"/>
      <c r="AN173" s="1992"/>
      <c r="AO173" s="877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>
      <c r="A174" s="4173" t="s">
        <v>3536</v>
      </c>
      <c r="B174" s="3013">
        <f t="shared" si="44"/>
        <v>0</v>
      </c>
      <c r="C174" s="798">
        <f t="shared" si="45"/>
        <v>0</v>
      </c>
      <c r="D174" s="517">
        <f t="shared" si="46"/>
        <v>0</v>
      </c>
      <c r="E174" s="1163"/>
      <c r="F174" s="877"/>
      <c r="G174" s="1163"/>
      <c r="H174" s="877"/>
      <c r="I174" s="1163"/>
      <c r="J174" s="877"/>
      <c r="K174" s="1163"/>
      <c r="L174" s="877"/>
      <c r="M174" s="3780"/>
      <c r="N174" s="876"/>
      <c r="O174" s="1163"/>
      <c r="P174" s="877"/>
      <c r="Q174" s="1163"/>
      <c r="R174" s="877"/>
      <c r="S174" s="1163"/>
      <c r="T174" s="877"/>
      <c r="U174" s="1163"/>
      <c r="V174" s="877"/>
      <c r="W174" s="1163"/>
      <c r="X174" s="877"/>
      <c r="Y174" s="1163"/>
      <c r="Z174" s="877"/>
      <c r="AA174" s="1163"/>
      <c r="AB174" s="877"/>
      <c r="AC174" s="1163"/>
      <c r="AD174" s="876"/>
      <c r="AE174" s="1163"/>
      <c r="AF174" s="877"/>
      <c r="AG174" s="1163"/>
      <c r="AH174" s="877"/>
      <c r="AI174" s="1163"/>
      <c r="AJ174" s="877"/>
      <c r="AK174" s="3780"/>
      <c r="AL174" s="876"/>
      <c r="AM174" s="878"/>
      <c r="AN174" s="1992"/>
      <c r="AO174" s="877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>
      <c r="A175" s="4173" t="s">
        <v>3537</v>
      </c>
      <c r="B175" s="3013">
        <f t="shared" si="44"/>
        <v>0</v>
      </c>
      <c r="C175" s="798">
        <f t="shared" si="45"/>
        <v>0</v>
      </c>
      <c r="D175" s="517">
        <f t="shared" si="46"/>
        <v>0</v>
      </c>
      <c r="E175" s="1163"/>
      <c r="F175" s="877"/>
      <c r="G175" s="1163"/>
      <c r="H175" s="877"/>
      <c r="I175" s="1163"/>
      <c r="J175" s="877"/>
      <c r="K175" s="1163"/>
      <c r="L175" s="877"/>
      <c r="M175" s="3780"/>
      <c r="N175" s="876"/>
      <c r="O175" s="1163"/>
      <c r="P175" s="877"/>
      <c r="Q175" s="1163"/>
      <c r="R175" s="877"/>
      <c r="S175" s="1163"/>
      <c r="T175" s="877"/>
      <c r="U175" s="1163"/>
      <c r="V175" s="877"/>
      <c r="W175" s="1163"/>
      <c r="X175" s="877"/>
      <c r="Y175" s="1163"/>
      <c r="Z175" s="877"/>
      <c r="AA175" s="1163"/>
      <c r="AB175" s="877"/>
      <c r="AC175" s="1163"/>
      <c r="AD175" s="876"/>
      <c r="AE175" s="1163"/>
      <c r="AF175" s="877"/>
      <c r="AG175" s="1163"/>
      <c r="AH175" s="877"/>
      <c r="AI175" s="1163"/>
      <c r="AJ175" s="877"/>
      <c r="AK175" s="3780"/>
      <c r="AL175" s="876"/>
      <c r="AM175" s="878"/>
      <c r="AN175" s="1992"/>
      <c r="AO175" s="877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>
      <c r="A176" s="4173" t="s">
        <v>3435</v>
      </c>
      <c r="B176" s="3013">
        <f t="shared" si="44"/>
        <v>0</v>
      </c>
      <c r="C176" s="798">
        <f t="shared" si="45"/>
        <v>0</v>
      </c>
      <c r="D176" s="517">
        <f t="shared" si="46"/>
        <v>0</v>
      </c>
      <c r="E176" s="1163"/>
      <c r="F176" s="877"/>
      <c r="G176" s="1163"/>
      <c r="H176" s="877"/>
      <c r="I176" s="1163"/>
      <c r="J176" s="877"/>
      <c r="K176" s="1163"/>
      <c r="L176" s="877"/>
      <c r="M176" s="3780"/>
      <c r="N176" s="876"/>
      <c r="O176" s="1163"/>
      <c r="P176" s="877"/>
      <c r="Q176" s="1163"/>
      <c r="R176" s="877"/>
      <c r="S176" s="1163"/>
      <c r="T176" s="877"/>
      <c r="U176" s="1163"/>
      <c r="V176" s="877"/>
      <c r="W176" s="1163"/>
      <c r="X176" s="877"/>
      <c r="Y176" s="1163"/>
      <c r="Z176" s="877"/>
      <c r="AA176" s="1163"/>
      <c r="AB176" s="877"/>
      <c r="AC176" s="1163"/>
      <c r="AD176" s="876"/>
      <c r="AE176" s="1163"/>
      <c r="AF176" s="877"/>
      <c r="AG176" s="1163"/>
      <c r="AH176" s="877"/>
      <c r="AI176" s="1163"/>
      <c r="AJ176" s="877"/>
      <c r="AK176" s="3780"/>
      <c r="AL176" s="876"/>
      <c r="AM176" s="878"/>
      <c r="AN176" s="1992"/>
      <c r="AO176" s="877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>
      <c r="A177" s="4253" t="s">
        <v>603</v>
      </c>
      <c r="B177" s="3013">
        <f t="shared" si="44"/>
        <v>0</v>
      </c>
      <c r="C177" s="798">
        <f t="shared" si="45"/>
        <v>0</v>
      </c>
      <c r="D177" s="517">
        <f t="shared" si="46"/>
        <v>0</v>
      </c>
      <c r="E177" s="1170"/>
      <c r="F177" s="1174"/>
      <c r="G177" s="1170"/>
      <c r="H177" s="1174"/>
      <c r="I177" s="1170"/>
      <c r="J177" s="1174"/>
      <c r="K177" s="1170"/>
      <c r="L177" s="1174"/>
      <c r="M177" s="1172"/>
      <c r="N177" s="1173"/>
      <c r="O177" s="1170"/>
      <c r="P177" s="1174"/>
      <c r="Q177" s="1170"/>
      <c r="R177" s="1174"/>
      <c r="S177" s="1170"/>
      <c r="T177" s="1174"/>
      <c r="U177" s="1170"/>
      <c r="V177" s="1174"/>
      <c r="W177" s="1170"/>
      <c r="X177" s="1174"/>
      <c r="Y177" s="1170"/>
      <c r="Z177" s="1174"/>
      <c r="AA177" s="1170"/>
      <c r="AB177" s="1174"/>
      <c r="AC177" s="1170"/>
      <c r="AD177" s="1173"/>
      <c r="AE177" s="1170"/>
      <c r="AF177" s="1174"/>
      <c r="AG177" s="1170"/>
      <c r="AH177" s="1174"/>
      <c r="AI177" s="1170"/>
      <c r="AJ177" s="1174"/>
      <c r="AK177" s="1172"/>
      <c r="AL177" s="1173"/>
      <c r="AM177" s="1221"/>
      <c r="AN177" s="1219"/>
      <c r="AO177" s="1174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>
      <c r="A178" s="4254" t="s">
        <v>917</v>
      </c>
      <c r="B178" s="4255">
        <f>SUM(B179:B183)</f>
        <v>0</v>
      </c>
      <c r="C178" s="4256">
        <f t="shared" ref="C178:AO178" si="50">SUM(C179:C183)</f>
        <v>0</v>
      </c>
      <c r="D178" s="4257">
        <f t="shared" si="50"/>
        <v>0</v>
      </c>
      <c r="E178" s="4132">
        <f t="shared" si="50"/>
        <v>0</v>
      </c>
      <c r="F178" s="4134">
        <f t="shared" si="50"/>
        <v>0</v>
      </c>
      <c r="G178" s="4132">
        <f t="shared" si="50"/>
        <v>0</v>
      </c>
      <c r="H178" s="4134">
        <f t="shared" si="50"/>
        <v>0</v>
      </c>
      <c r="I178" s="4132">
        <f t="shared" si="50"/>
        <v>0</v>
      </c>
      <c r="J178" s="4134">
        <f t="shared" si="50"/>
        <v>0</v>
      </c>
      <c r="K178" s="4132">
        <f t="shared" si="50"/>
        <v>0</v>
      </c>
      <c r="L178" s="4134">
        <f t="shared" si="50"/>
        <v>0</v>
      </c>
      <c r="M178" s="4132">
        <f t="shared" si="50"/>
        <v>0</v>
      </c>
      <c r="N178" s="4258">
        <f t="shared" si="50"/>
        <v>0</v>
      </c>
      <c r="O178" s="4132">
        <f t="shared" si="50"/>
        <v>0</v>
      </c>
      <c r="P178" s="4134">
        <f t="shared" si="50"/>
        <v>0</v>
      </c>
      <c r="Q178" s="4132">
        <f t="shared" si="50"/>
        <v>0</v>
      </c>
      <c r="R178" s="4134">
        <f t="shared" si="50"/>
        <v>0</v>
      </c>
      <c r="S178" s="4132">
        <f t="shared" si="50"/>
        <v>0</v>
      </c>
      <c r="T178" s="4134">
        <f t="shared" si="50"/>
        <v>0</v>
      </c>
      <c r="U178" s="4132">
        <f t="shared" si="50"/>
        <v>0</v>
      </c>
      <c r="V178" s="4134">
        <f t="shared" si="50"/>
        <v>0</v>
      </c>
      <c r="W178" s="4132">
        <f t="shared" si="50"/>
        <v>0</v>
      </c>
      <c r="X178" s="4134">
        <f t="shared" si="50"/>
        <v>0</v>
      </c>
      <c r="Y178" s="4132">
        <f t="shared" si="50"/>
        <v>0</v>
      </c>
      <c r="Z178" s="4134">
        <f t="shared" si="50"/>
        <v>0</v>
      </c>
      <c r="AA178" s="4132">
        <f t="shared" si="50"/>
        <v>0</v>
      </c>
      <c r="AB178" s="4134">
        <f t="shared" si="50"/>
        <v>0</v>
      </c>
      <c r="AC178" s="4132">
        <f t="shared" si="50"/>
        <v>0</v>
      </c>
      <c r="AD178" s="4258">
        <f t="shared" si="50"/>
        <v>0</v>
      </c>
      <c r="AE178" s="4132">
        <f t="shared" si="50"/>
        <v>0</v>
      </c>
      <c r="AF178" s="4134">
        <f t="shared" si="50"/>
        <v>0</v>
      </c>
      <c r="AG178" s="4132">
        <f t="shared" si="50"/>
        <v>0</v>
      </c>
      <c r="AH178" s="4134">
        <f t="shared" si="50"/>
        <v>0</v>
      </c>
      <c r="AI178" s="4132">
        <f t="shared" si="50"/>
        <v>0</v>
      </c>
      <c r="AJ178" s="4134">
        <f t="shared" si="50"/>
        <v>0</v>
      </c>
      <c r="AK178" s="4258">
        <f t="shared" si="50"/>
        <v>0</v>
      </c>
      <c r="AL178" s="4259">
        <f t="shared" si="50"/>
        <v>0</v>
      </c>
      <c r="AM178" s="4150">
        <f t="shared" si="50"/>
        <v>0</v>
      </c>
      <c r="AN178" s="4151">
        <f t="shared" si="50"/>
        <v>0</v>
      </c>
      <c r="AO178" s="4148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>
      <c r="A179" s="1925" t="s">
        <v>3408</v>
      </c>
      <c r="B179" s="674">
        <f>SUM(C179:D179)</f>
        <v>0</v>
      </c>
      <c r="C179" s="798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26"/>
      <c r="F179" s="748"/>
      <c r="G179" s="1926"/>
      <c r="H179" s="748"/>
      <c r="I179" s="1926"/>
      <c r="J179" s="748"/>
      <c r="K179" s="1926"/>
      <c r="L179" s="748"/>
      <c r="M179" s="1423"/>
      <c r="N179" s="2252"/>
      <c r="O179" s="1926"/>
      <c r="P179" s="748"/>
      <c r="Q179" s="1926"/>
      <c r="R179" s="748"/>
      <c r="S179" s="1926"/>
      <c r="T179" s="748"/>
      <c r="U179" s="1926"/>
      <c r="V179" s="748"/>
      <c r="W179" s="1926"/>
      <c r="X179" s="748"/>
      <c r="Y179" s="1926"/>
      <c r="Z179" s="748"/>
      <c r="AA179" s="1926"/>
      <c r="AB179" s="748"/>
      <c r="AC179" s="1926"/>
      <c r="AD179" s="2252"/>
      <c r="AE179" s="1926"/>
      <c r="AF179" s="748"/>
      <c r="AG179" s="1926"/>
      <c r="AH179" s="748"/>
      <c r="AI179" s="1926"/>
      <c r="AJ179" s="748"/>
      <c r="AK179" s="1423"/>
      <c r="AL179" s="2252"/>
      <c r="AM179" s="1957"/>
      <c r="AN179" s="786"/>
      <c r="AO179" s="748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>
      <c r="A180" s="1925" t="s">
        <v>1037</v>
      </c>
      <c r="B180" s="1197">
        <f>SUM(C180:D180)</f>
        <v>0</v>
      </c>
      <c r="C180" s="798">
        <f t="shared" si="51"/>
        <v>0</v>
      </c>
      <c r="D180" s="517">
        <f t="shared" si="51"/>
        <v>0</v>
      </c>
      <c r="E180" s="1163"/>
      <c r="F180" s="877"/>
      <c r="G180" s="1163"/>
      <c r="H180" s="877"/>
      <c r="I180" s="1163"/>
      <c r="J180" s="877"/>
      <c r="K180" s="1163"/>
      <c r="L180" s="877"/>
      <c r="M180" s="3780"/>
      <c r="N180" s="876"/>
      <c r="O180" s="1163"/>
      <c r="P180" s="877"/>
      <c r="Q180" s="1163"/>
      <c r="R180" s="877"/>
      <c r="S180" s="1163"/>
      <c r="T180" s="877"/>
      <c r="U180" s="1163"/>
      <c r="V180" s="877"/>
      <c r="W180" s="1163"/>
      <c r="X180" s="877"/>
      <c r="Y180" s="1163"/>
      <c r="Z180" s="877"/>
      <c r="AA180" s="1163"/>
      <c r="AB180" s="877"/>
      <c r="AC180" s="1163"/>
      <c r="AD180" s="876"/>
      <c r="AE180" s="1163"/>
      <c r="AF180" s="877"/>
      <c r="AG180" s="1163"/>
      <c r="AH180" s="877"/>
      <c r="AI180" s="1163"/>
      <c r="AJ180" s="877"/>
      <c r="AK180" s="3780"/>
      <c r="AL180" s="876"/>
      <c r="AM180" s="878"/>
      <c r="AN180" s="1992"/>
      <c r="AO180" s="877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>
      <c r="A181" s="1925" t="s">
        <v>1003</v>
      </c>
      <c r="B181" s="1197">
        <f>SUM(C181:D181)</f>
        <v>0</v>
      </c>
      <c r="C181" s="798">
        <f t="shared" si="51"/>
        <v>0</v>
      </c>
      <c r="D181" s="517">
        <f t="shared" si="51"/>
        <v>0</v>
      </c>
      <c r="E181" s="1163"/>
      <c r="F181" s="877"/>
      <c r="G181" s="1163"/>
      <c r="H181" s="877"/>
      <c r="I181" s="1163"/>
      <c r="J181" s="877"/>
      <c r="K181" s="1163"/>
      <c r="L181" s="877"/>
      <c r="M181" s="3780"/>
      <c r="N181" s="876"/>
      <c r="O181" s="1163"/>
      <c r="P181" s="877"/>
      <c r="Q181" s="1163"/>
      <c r="R181" s="877"/>
      <c r="S181" s="1163"/>
      <c r="T181" s="877"/>
      <c r="U181" s="1163"/>
      <c r="V181" s="877"/>
      <c r="W181" s="1163"/>
      <c r="X181" s="877"/>
      <c r="Y181" s="1163"/>
      <c r="Z181" s="877"/>
      <c r="AA181" s="1163"/>
      <c r="AB181" s="877"/>
      <c r="AC181" s="1163"/>
      <c r="AD181" s="876"/>
      <c r="AE181" s="1163"/>
      <c r="AF181" s="877"/>
      <c r="AG181" s="1163"/>
      <c r="AH181" s="877"/>
      <c r="AI181" s="1163"/>
      <c r="AJ181" s="877"/>
      <c r="AK181" s="3780"/>
      <c r="AL181" s="876"/>
      <c r="AM181" s="878"/>
      <c r="AN181" s="1992"/>
      <c r="AO181" s="877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>
      <c r="A182" s="1925" t="s">
        <v>3538</v>
      </c>
      <c r="B182" s="1197">
        <f>SUM(C182:D182)</f>
        <v>0</v>
      </c>
      <c r="C182" s="798">
        <f t="shared" si="51"/>
        <v>0</v>
      </c>
      <c r="D182" s="517">
        <f t="shared" si="51"/>
        <v>0</v>
      </c>
      <c r="E182" s="1163"/>
      <c r="F182" s="877"/>
      <c r="G182" s="1163"/>
      <c r="H182" s="877"/>
      <c r="I182" s="1163"/>
      <c r="J182" s="877"/>
      <c r="K182" s="1163"/>
      <c r="L182" s="877"/>
      <c r="M182" s="3780"/>
      <c r="N182" s="876"/>
      <c r="O182" s="1163"/>
      <c r="P182" s="877"/>
      <c r="Q182" s="1163"/>
      <c r="R182" s="877"/>
      <c r="S182" s="1163"/>
      <c r="T182" s="877"/>
      <c r="U182" s="1163"/>
      <c r="V182" s="877"/>
      <c r="W182" s="1163"/>
      <c r="X182" s="877"/>
      <c r="Y182" s="1163"/>
      <c r="Z182" s="877"/>
      <c r="AA182" s="1163"/>
      <c r="AB182" s="877"/>
      <c r="AC182" s="1163"/>
      <c r="AD182" s="876"/>
      <c r="AE182" s="1163"/>
      <c r="AF182" s="877"/>
      <c r="AG182" s="1163"/>
      <c r="AH182" s="877"/>
      <c r="AI182" s="1163"/>
      <c r="AJ182" s="877"/>
      <c r="AK182" s="3780"/>
      <c r="AL182" s="876"/>
      <c r="AM182" s="878"/>
      <c r="AN182" s="1992"/>
      <c r="AO182" s="877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>
      <c r="A183" s="3588" t="s">
        <v>603</v>
      </c>
      <c r="B183" s="2567">
        <f>SUM(C183:D183)</f>
        <v>0</v>
      </c>
      <c r="C183" s="4260">
        <f t="shared" si="51"/>
        <v>0</v>
      </c>
      <c r="D183" s="1348">
        <f t="shared" si="51"/>
        <v>0</v>
      </c>
      <c r="E183" s="3799"/>
      <c r="F183" s="3592"/>
      <c r="G183" s="3799"/>
      <c r="H183" s="3592"/>
      <c r="I183" s="3799"/>
      <c r="J183" s="3592"/>
      <c r="K183" s="3799"/>
      <c r="L183" s="3592"/>
      <c r="M183" s="3809"/>
      <c r="N183" s="3810"/>
      <c r="O183" s="3799"/>
      <c r="P183" s="3592"/>
      <c r="Q183" s="3799"/>
      <c r="R183" s="3592"/>
      <c r="S183" s="3799"/>
      <c r="T183" s="3592"/>
      <c r="U183" s="3799"/>
      <c r="V183" s="3592"/>
      <c r="W183" s="3799"/>
      <c r="X183" s="3592"/>
      <c r="Y183" s="3799"/>
      <c r="Z183" s="3592"/>
      <c r="AA183" s="3799"/>
      <c r="AB183" s="3592"/>
      <c r="AC183" s="3799"/>
      <c r="AD183" s="3810"/>
      <c r="AE183" s="3799"/>
      <c r="AF183" s="3592"/>
      <c r="AG183" s="3799"/>
      <c r="AH183" s="3592"/>
      <c r="AI183" s="3799"/>
      <c r="AJ183" s="3592"/>
      <c r="AK183" s="3809"/>
      <c r="AL183" s="3810"/>
      <c r="AM183" s="3889"/>
      <c r="AN183" s="3590"/>
      <c r="AO183" s="3592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8448" t="s">
        <v>27</v>
      </c>
      <c r="B185" s="9184" t="s">
        <v>77</v>
      </c>
      <c r="C185" s="9187" t="s">
        <v>29</v>
      </c>
      <c r="D185" s="9188"/>
      <c r="E185" s="9188"/>
      <c r="F185" s="9188"/>
      <c r="G185" s="9188"/>
      <c r="H185" s="9188"/>
      <c r="I185" s="9188"/>
      <c r="J185" s="9188"/>
      <c r="K185" s="9188"/>
      <c r="L185" s="9188"/>
      <c r="M185" s="9188"/>
      <c r="N185" s="9188"/>
      <c r="O185" s="9188"/>
      <c r="P185" s="9188"/>
      <c r="Q185" s="9188"/>
      <c r="R185" s="9188"/>
      <c r="S185" s="9189"/>
      <c r="T185" s="9156" t="s">
        <v>3516</v>
      </c>
      <c r="U185" s="9196"/>
      <c r="V185" s="9196"/>
      <c r="W185" s="9196"/>
      <c r="X185" s="9196"/>
      <c r="CE185"/>
      <c r="CK185" s="20"/>
      <c r="DI185"/>
    </row>
    <row r="186" spans="1:113">
      <c r="A186" s="8449"/>
      <c r="B186" s="9185"/>
      <c r="C186" s="9190"/>
      <c r="D186" s="9191"/>
      <c r="E186" s="9191"/>
      <c r="F186" s="9191"/>
      <c r="G186" s="9191"/>
      <c r="H186" s="9191"/>
      <c r="I186" s="9191"/>
      <c r="J186" s="9191"/>
      <c r="K186" s="9191"/>
      <c r="L186" s="9191"/>
      <c r="M186" s="9191"/>
      <c r="N186" s="9191"/>
      <c r="O186" s="9191"/>
      <c r="P186" s="9191"/>
      <c r="Q186" s="9191"/>
      <c r="R186" s="9191"/>
      <c r="S186" s="9192"/>
      <c r="T186" s="9197" t="s">
        <v>3517</v>
      </c>
      <c r="U186" s="9198"/>
      <c r="V186" s="9199"/>
      <c r="W186" s="9152" t="s">
        <v>3540</v>
      </c>
      <c r="X186" s="9154"/>
      <c r="CE186"/>
      <c r="CK186" s="20"/>
      <c r="DI186"/>
    </row>
    <row r="187" spans="1:113" ht="31.5">
      <c r="A187" s="8450"/>
      <c r="B187" s="9186"/>
      <c r="C187" s="4194" t="s">
        <v>348</v>
      </c>
      <c r="D187" s="4195" t="s">
        <v>331</v>
      </c>
      <c r="E187" s="4195" t="s">
        <v>94</v>
      </c>
      <c r="F187" s="4195" t="s">
        <v>44</v>
      </c>
      <c r="G187" s="4195" t="s">
        <v>45</v>
      </c>
      <c r="H187" s="4195" t="s">
        <v>987</v>
      </c>
      <c r="I187" s="4195" t="s">
        <v>640</v>
      </c>
      <c r="J187" s="4195" t="s">
        <v>48</v>
      </c>
      <c r="K187" s="4195" t="s">
        <v>49</v>
      </c>
      <c r="L187" s="4195" t="s">
        <v>988</v>
      </c>
      <c r="M187" s="4195" t="s">
        <v>51</v>
      </c>
      <c r="N187" s="4195" t="s">
        <v>52</v>
      </c>
      <c r="O187" s="4195" t="s">
        <v>53</v>
      </c>
      <c r="P187" s="4195" t="s">
        <v>54</v>
      </c>
      <c r="Q187" s="4195" t="s">
        <v>55</v>
      </c>
      <c r="R187" s="4195" t="s">
        <v>56</v>
      </c>
      <c r="S187" s="4196" t="s">
        <v>57</v>
      </c>
      <c r="T187" s="4182" t="s">
        <v>3541</v>
      </c>
      <c r="U187" s="4261" t="s">
        <v>3542</v>
      </c>
      <c r="V187" s="4262" t="s">
        <v>3543</v>
      </c>
      <c r="W187" s="4198" t="s">
        <v>3519</v>
      </c>
      <c r="X187" s="4262" t="s">
        <v>3520</v>
      </c>
      <c r="Y187" s="6"/>
      <c r="CE187"/>
      <c r="CK187" s="20"/>
      <c r="DI187"/>
    </row>
    <row r="188" spans="1:113">
      <c r="A188" s="4183" t="s">
        <v>1455</v>
      </c>
      <c r="B188" s="2548">
        <f t="shared" ref="B188:B194" si="53">SUM(C188:S188)</f>
        <v>0</v>
      </c>
      <c r="C188" s="1163"/>
      <c r="D188" s="1992"/>
      <c r="E188" s="1992"/>
      <c r="F188" s="1992"/>
      <c r="G188" s="1992"/>
      <c r="H188" s="1992"/>
      <c r="I188" s="1992"/>
      <c r="J188" s="1992"/>
      <c r="K188" s="1992"/>
      <c r="L188" s="1992"/>
      <c r="M188" s="1992"/>
      <c r="N188" s="1992"/>
      <c r="O188" s="1992"/>
      <c r="P188" s="1992"/>
      <c r="Q188" s="1992"/>
      <c r="R188" s="1992"/>
      <c r="S188" s="3885"/>
      <c r="T188" s="878"/>
      <c r="U188" s="1992"/>
      <c r="V188" s="877"/>
      <c r="W188" s="1163"/>
      <c r="X188" s="877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>
      <c r="A189" s="1925" t="s">
        <v>2119</v>
      </c>
      <c r="B189" s="1235">
        <f t="shared" si="53"/>
        <v>0</v>
      </c>
      <c r="C189" s="1163"/>
      <c r="D189" s="1992"/>
      <c r="E189" s="1992"/>
      <c r="F189" s="1992"/>
      <c r="G189" s="1992"/>
      <c r="H189" s="1992"/>
      <c r="I189" s="1992"/>
      <c r="J189" s="1992"/>
      <c r="K189" s="1992"/>
      <c r="L189" s="1992"/>
      <c r="M189" s="1992"/>
      <c r="N189" s="1992"/>
      <c r="O189" s="1992"/>
      <c r="P189" s="1992"/>
      <c r="Q189" s="1992"/>
      <c r="R189" s="1992"/>
      <c r="S189" s="3885"/>
      <c r="T189" s="878"/>
      <c r="U189" s="1992"/>
      <c r="V189" s="877"/>
      <c r="W189" s="1163"/>
      <c r="X189" s="877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>
      <c r="A190" s="1925" t="s">
        <v>3544</v>
      </c>
      <c r="B190" s="1235">
        <f t="shared" si="53"/>
        <v>0</v>
      </c>
      <c r="C190" s="1163"/>
      <c r="D190" s="1992"/>
      <c r="E190" s="1992"/>
      <c r="F190" s="1992"/>
      <c r="G190" s="1992"/>
      <c r="H190" s="1992"/>
      <c r="I190" s="1992"/>
      <c r="J190" s="1992"/>
      <c r="K190" s="1992"/>
      <c r="L190" s="1992"/>
      <c r="M190" s="1992"/>
      <c r="N190" s="1992"/>
      <c r="O190" s="1992"/>
      <c r="P190" s="1992"/>
      <c r="Q190" s="1992"/>
      <c r="R190" s="1992"/>
      <c r="S190" s="3885"/>
      <c r="T190" s="878"/>
      <c r="U190" s="1992"/>
      <c r="V190" s="877"/>
      <c r="W190" s="1163"/>
      <c r="X190" s="877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>
      <c r="A191" s="1226" t="s">
        <v>1049</v>
      </c>
      <c r="B191" s="1235">
        <f t="shared" si="53"/>
        <v>0</v>
      </c>
      <c r="C191" s="1163"/>
      <c r="D191" s="1992"/>
      <c r="E191" s="1992"/>
      <c r="F191" s="1992"/>
      <c r="G191" s="1992"/>
      <c r="H191" s="1992"/>
      <c r="I191" s="1992"/>
      <c r="J191" s="1992"/>
      <c r="K191" s="1992"/>
      <c r="L191" s="1992"/>
      <c r="M191" s="1992"/>
      <c r="N191" s="1992"/>
      <c r="O191" s="1992"/>
      <c r="P191" s="1992"/>
      <c r="Q191" s="1992"/>
      <c r="R191" s="1992"/>
      <c r="S191" s="3885"/>
      <c r="T191" s="878"/>
      <c r="U191" s="1992"/>
      <c r="V191" s="877"/>
      <c r="W191" s="1163"/>
      <c r="X191" s="877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>
      <c r="A192" s="1226" t="s">
        <v>1050</v>
      </c>
      <c r="B192" s="1235">
        <f t="shared" si="53"/>
        <v>0</v>
      </c>
      <c r="C192" s="1163"/>
      <c r="D192" s="1992"/>
      <c r="E192" s="1992"/>
      <c r="F192" s="1992"/>
      <c r="G192" s="1992"/>
      <c r="H192" s="1992"/>
      <c r="I192" s="1992"/>
      <c r="J192" s="1992"/>
      <c r="K192" s="1992"/>
      <c r="L192" s="1992"/>
      <c r="M192" s="1992"/>
      <c r="N192" s="1992"/>
      <c r="O192" s="1992"/>
      <c r="P192" s="1992"/>
      <c r="Q192" s="1992"/>
      <c r="R192" s="1992"/>
      <c r="S192" s="3885"/>
      <c r="T192" s="878"/>
      <c r="U192" s="1992"/>
      <c r="V192" s="877"/>
      <c r="W192" s="1163"/>
      <c r="X192" s="877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>
      <c r="A193" s="1227" t="s">
        <v>3545</v>
      </c>
      <c r="B193" s="1235">
        <f t="shared" si="53"/>
        <v>0</v>
      </c>
      <c r="C193" s="1163"/>
      <c r="D193" s="1992"/>
      <c r="E193" s="1992"/>
      <c r="F193" s="1992"/>
      <c r="G193" s="1992"/>
      <c r="H193" s="1992"/>
      <c r="I193" s="1992"/>
      <c r="J193" s="1992"/>
      <c r="K193" s="1992"/>
      <c r="L193" s="1992"/>
      <c r="M193" s="1992"/>
      <c r="N193" s="1992"/>
      <c r="O193" s="1992"/>
      <c r="P193" s="1992"/>
      <c r="Q193" s="1992"/>
      <c r="R193" s="1992"/>
      <c r="S193" s="3885"/>
      <c r="T193" s="878"/>
      <c r="U193" s="1992"/>
      <c r="V193" s="877"/>
      <c r="W193" s="1163"/>
      <c r="X193" s="877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>
      <c r="A194" s="4026" t="s">
        <v>98</v>
      </c>
      <c r="B194" s="3913">
        <f t="shared" si="53"/>
        <v>0</v>
      </c>
      <c r="C194" s="1926"/>
      <c r="D194" s="786"/>
      <c r="E194" s="786"/>
      <c r="F194" s="786"/>
      <c r="G194" s="786"/>
      <c r="H194" s="786"/>
      <c r="I194" s="786"/>
      <c r="J194" s="786"/>
      <c r="K194" s="786"/>
      <c r="L194" s="786"/>
      <c r="M194" s="786"/>
      <c r="N194" s="786"/>
      <c r="O194" s="786"/>
      <c r="P194" s="786"/>
      <c r="Q194" s="786"/>
      <c r="R194" s="786"/>
      <c r="S194" s="3990"/>
      <c r="T194" s="159"/>
      <c r="U194" s="155"/>
      <c r="V194" s="183"/>
      <c r="W194" s="2635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>
      <c r="A195" s="4263" t="s">
        <v>77</v>
      </c>
      <c r="B195" s="4264">
        <f t="shared" ref="B195:X195" si="57">SUM(B188:B194)</f>
        <v>0</v>
      </c>
      <c r="C195" s="4202">
        <f t="shared" si="57"/>
        <v>0</v>
      </c>
      <c r="D195" s="4203">
        <f t="shared" si="57"/>
        <v>0</v>
      </c>
      <c r="E195" s="4203">
        <f t="shared" si="57"/>
        <v>0</v>
      </c>
      <c r="F195" s="4203">
        <f t="shared" si="57"/>
        <v>0</v>
      </c>
      <c r="G195" s="4203">
        <f t="shared" si="57"/>
        <v>0</v>
      </c>
      <c r="H195" s="4203">
        <f t="shared" si="57"/>
        <v>0</v>
      </c>
      <c r="I195" s="4203">
        <f t="shared" si="57"/>
        <v>0</v>
      </c>
      <c r="J195" s="4203">
        <f t="shared" si="57"/>
        <v>0</v>
      </c>
      <c r="K195" s="4203">
        <f t="shared" si="57"/>
        <v>0</v>
      </c>
      <c r="L195" s="4203">
        <f t="shared" si="57"/>
        <v>0</v>
      </c>
      <c r="M195" s="4203">
        <f t="shared" si="57"/>
        <v>0</v>
      </c>
      <c r="N195" s="4203">
        <f t="shared" si="57"/>
        <v>0</v>
      </c>
      <c r="O195" s="4203">
        <f t="shared" si="57"/>
        <v>0</v>
      </c>
      <c r="P195" s="4203">
        <f t="shared" si="57"/>
        <v>0</v>
      </c>
      <c r="Q195" s="4203">
        <f t="shared" si="57"/>
        <v>0</v>
      </c>
      <c r="R195" s="4203">
        <f t="shared" si="57"/>
        <v>0</v>
      </c>
      <c r="S195" s="4204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0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8448" t="s">
        <v>27</v>
      </c>
      <c r="B197" s="9184" t="s">
        <v>77</v>
      </c>
      <c r="C197" s="9187" t="s">
        <v>29</v>
      </c>
      <c r="D197" s="9188"/>
      <c r="E197" s="9188"/>
      <c r="F197" s="9188"/>
      <c r="G197" s="9188"/>
      <c r="H197" s="9188"/>
      <c r="I197" s="9188"/>
      <c r="J197" s="9188"/>
      <c r="K197" s="9188"/>
      <c r="L197" s="9188"/>
      <c r="M197" s="9188"/>
      <c r="N197" s="9188"/>
      <c r="O197" s="9188"/>
      <c r="P197" s="9188"/>
      <c r="Q197" s="9188"/>
      <c r="R197" s="9188"/>
      <c r="S197" s="9189"/>
      <c r="T197" s="9193" t="s">
        <v>3516</v>
      </c>
      <c r="U197" s="9193"/>
      <c r="V197" s="9193"/>
      <c r="W197" s="9193"/>
      <c r="X197" s="9156"/>
      <c r="CE197"/>
      <c r="CK197" s="20"/>
      <c r="DI197"/>
    </row>
    <row r="198" spans="1:113">
      <c r="A198" s="8449"/>
      <c r="B198" s="9185"/>
      <c r="C198" s="9190"/>
      <c r="D198" s="9191"/>
      <c r="E198" s="9191"/>
      <c r="F198" s="9191"/>
      <c r="G198" s="9191"/>
      <c r="H198" s="9191"/>
      <c r="I198" s="9191"/>
      <c r="J198" s="9191"/>
      <c r="K198" s="9191"/>
      <c r="L198" s="9191"/>
      <c r="M198" s="9191"/>
      <c r="N198" s="9191"/>
      <c r="O198" s="9191"/>
      <c r="P198" s="9191"/>
      <c r="Q198" s="9191"/>
      <c r="R198" s="9191"/>
      <c r="S198" s="9192"/>
      <c r="T198" s="9194" t="s">
        <v>3517</v>
      </c>
      <c r="U198" s="9194"/>
      <c r="V198" s="9195"/>
      <c r="W198" s="9152" t="s">
        <v>3540</v>
      </c>
      <c r="X198" s="9154"/>
      <c r="CE198"/>
      <c r="CK198" s="20"/>
      <c r="DI198"/>
    </row>
    <row r="199" spans="1:113" ht="31.5">
      <c r="A199" s="8450"/>
      <c r="B199" s="9186"/>
      <c r="C199" s="4194" t="s">
        <v>348</v>
      </c>
      <c r="D199" s="4195" t="s">
        <v>331</v>
      </c>
      <c r="E199" s="4195" t="s">
        <v>94</v>
      </c>
      <c r="F199" s="4195" t="s">
        <v>44</v>
      </c>
      <c r="G199" s="4195" t="s">
        <v>45</v>
      </c>
      <c r="H199" s="4195" t="s">
        <v>987</v>
      </c>
      <c r="I199" s="4195" t="s">
        <v>640</v>
      </c>
      <c r="J199" s="4195" t="s">
        <v>48</v>
      </c>
      <c r="K199" s="4195" t="s">
        <v>49</v>
      </c>
      <c r="L199" s="4195" t="s">
        <v>988</v>
      </c>
      <c r="M199" s="4195" t="s">
        <v>51</v>
      </c>
      <c r="N199" s="4195" t="s">
        <v>52</v>
      </c>
      <c r="O199" s="4195" t="s">
        <v>53</v>
      </c>
      <c r="P199" s="4195" t="s">
        <v>54</v>
      </c>
      <c r="Q199" s="4195" t="s">
        <v>55</v>
      </c>
      <c r="R199" s="4195" t="s">
        <v>56</v>
      </c>
      <c r="S199" s="4196" t="s">
        <v>57</v>
      </c>
      <c r="T199" s="4182" t="s">
        <v>3541</v>
      </c>
      <c r="U199" s="4261" t="s">
        <v>3542</v>
      </c>
      <c r="V199" s="4262" t="s">
        <v>3543</v>
      </c>
      <c r="W199" s="4198" t="s">
        <v>3519</v>
      </c>
      <c r="X199" s="4262" t="s">
        <v>3520</v>
      </c>
      <c r="Y199" s="6"/>
      <c r="CE199"/>
      <c r="CK199" s="20"/>
      <c r="DI199"/>
    </row>
    <row r="200" spans="1:113">
      <c r="A200" s="4183" t="s">
        <v>1455</v>
      </c>
      <c r="B200" s="2548">
        <f t="shared" ref="B200:B205" si="58">SUM(C200:S200)</f>
        <v>0</v>
      </c>
      <c r="C200" s="1163"/>
      <c r="D200" s="1992"/>
      <c r="E200" s="1992"/>
      <c r="F200" s="1992"/>
      <c r="G200" s="1992"/>
      <c r="H200" s="1992"/>
      <c r="I200" s="1992"/>
      <c r="J200" s="1992"/>
      <c r="K200" s="1992"/>
      <c r="L200" s="1992"/>
      <c r="M200" s="1992"/>
      <c r="N200" s="1992"/>
      <c r="O200" s="1992"/>
      <c r="P200" s="1992"/>
      <c r="Q200" s="1992"/>
      <c r="R200" s="1992"/>
      <c r="S200" s="3885"/>
      <c r="T200" s="3254"/>
      <c r="U200" s="827"/>
      <c r="V200" s="2328"/>
      <c r="W200" s="4223"/>
      <c r="X200" s="2328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>
      <c r="A201" s="1925" t="s">
        <v>2119</v>
      </c>
      <c r="B201" s="1235">
        <f t="shared" si="58"/>
        <v>0</v>
      </c>
      <c r="C201" s="1163"/>
      <c r="D201" s="1992"/>
      <c r="E201" s="1992"/>
      <c r="F201" s="1992"/>
      <c r="G201" s="1992"/>
      <c r="H201" s="1992"/>
      <c r="I201" s="1992"/>
      <c r="J201" s="1992"/>
      <c r="K201" s="1992"/>
      <c r="L201" s="1992"/>
      <c r="M201" s="1992"/>
      <c r="N201" s="1992"/>
      <c r="O201" s="1992"/>
      <c r="P201" s="1992"/>
      <c r="Q201" s="1992"/>
      <c r="R201" s="1992"/>
      <c r="S201" s="3885"/>
      <c r="T201" s="878"/>
      <c r="U201" s="1992"/>
      <c r="V201" s="877"/>
      <c r="W201" s="1163"/>
      <c r="X201" s="877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>
      <c r="A202" s="1925" t="s">
        <v>3544</v>
      </c>
      <c r="B202" s="1235">
        <f t="shared" si="58"/>
        <v>0</v>
      </c>
      <c r="C202" s="1163"/>
      <c r="D202" s="1992"/>
      <c r="E202" s="1992"/>
      <c r="F202" s="1992"/>
      <c r="G202" s="1992"/>
      <c r="H202" s="1992"/>
      <c r="I202" s="1992"/>
      <c r="J202" s="1992"/>
      <c r="K202" s="1992"/>
      <c r="L202" s="1992"/>
      <c r="M202" s="1992"/>
      <c r="N202" s="1992"/>
      <c r="O202" s="1992"/>
      <c r="P202" s="1992"/>
      <c r="Q202" s="1992"/>
      <c r="R202" s="1992"/>
      <c r="S202" s="3885"/>
      <c r="T202" s="878"/>
      <c r="U202" s="1992"/>
      <c r="V202" s="877"/>
      <c r="W202" s="1163"/>
      <c r="X202" s="877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>
      <c r="A203" s="1226" t="s">
        <v>1049</v>
      </c>
      <c r="B203" s="1235">
        <f t="shared" si="58"/>
        <v>0</v>
      </c>
      <c r="C203" s="1163"/>
      <c r="D203" s="1992"/>
      <c r="E203" s="1992"/>
      <c r="F203" s="1992"/>
      <c r="G203" s="1992"/>
      <c r="H203" s="1992"/>
      <c r="I203" s="1992"/>
      <c r="J203" s="1992"/>
      <c r="K203" s="1992"/>
      <c r="L203" s="1992"/>
      <c r="M203" s="1992"/>
      <c r="N203" s="1992"/>
      <c r="O203" s="1992"/>
      <c r="P203" s="1992"/>
      <c r="Q203" s="1992"/>
      <c r="R203" s="1992"/>
      <c r="S203" s="3885"/>
      <c r="T203" s="878"/>
      <c r="U203" s="1992"/>
      <c r="V203" s="877"/>
      <c r="W203" s="1163"/>
      <c r="X203" s="877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>
      <c r="A204" s="1227" t="s">
        <v>3545</v>
      </c>
      <c r="B204" s="1235">
        <f t="shared" si="58"/>
        <v>0</v>
      </c>
      <c r="C204" s="1163"/>
      <c r="D204" s="1992"/>
      <c r="E204" s="1992"/>
      <c r="F204" s="1992"/>
      <c r="G204" s="1992"/>
      <c r="H204" s="1992"/>
      <c r="I204" s="1992"/>
      <c r="J204" s="1992"/>
      <c r="K204" s="1992"/>
      <c r="L204" s="1992"/>
      <c r="M204" s="1992"/>
      <c r="N204" s="1992"/>
      <c r="O204" s="1992"/>
      <c r="P204" s="1992"/>
      <c r="Q204" s="1992"/>
      <c r="R204" s="1992"/>
      <c r="S204" s="3885"/>
      <c r="T204" s="878"/>
      <c r="U204" s="1992"/>
      <c r="V204" s="877"/>
      <c r="W204" s="1163"/>
      <c r="X204" s="877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>
      <c r="A205" s="1227" t="s">
        <v>1050</v>
      </c>
      <c r="B205" s="675">
        <f t="shared" si="58"/>
        <v>0</v>
      </c>
      <c r="C205" s="1163"/>
      <c r="D205" s="1992"/>
      <c r="E205" s="1992"/>
      <c r="F205" s="1992"/>
      <c r="G205" s="1992"/>
      <c r="H205" s="1992"/>
      <c r="I205" s="1992"/>
      <c r="J205" s="1992"/>
      <c r="K205" s="1992"/>
      <c r="L205" s="1992"/>
      <c r="M205" s="1992"/>
      <c r="N205" s="1992"/>
      <c r="O205" s="1992"/>
      <c r="P205" s="1992"/>
      <c r="Q205" s="1992"/>
      <c r="R205" s="1992"/>
      <c r="S205" s="3885"/>
      <c r="T205" s="159"/>
      <c r="U205" s="155"/>
      <c r="V205" s="183"/>
      <c r="W205" s="2635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>
      <c r="A206" s="4218" t="s">
        <v>77</v>
      </c>
      <c r="B206" s="4264">
        <f t="shared" ref="B206:X206" si="62">SUM(B200:B205)</f>
        <v>0</v>
      </c>
      <c r="C206" s="4202">
        <f t="shared" si="62"/>
        <v>0</v>
      </c>
      <c r="D206" s="4203">
        <f t="shared" si="62"/>
        <v>0</v>
      </c>
      <c r="E206" s="4203">
        <f t="shared" si="62"/>
        <v>0</v>
      </c>
      <c r="F206" s="4203">
        <f t="shared" si="62"/>
        <v>0</v>
      </c>
      <c r="G206" s="4203">
        <f t="shared" si="62"/>
        <v>0</v>
      </c>
      <c r="H206" s="4203">
        <f t="shared" si="62"/>
        <v>0</v>
      </c>
      <c r="I206" s="4203">
        <f t="shared" si="62"/>
        <v>0</v>
      </c>
      <c r="J206" s="4203">
        <f t="shared" si="62"/>
        <v>0</v>
      </c>
      <c r="K206" s="4203">
        <f t="shared" si="62"/>
        <v>0</v>
      </c>
      <c r="L206" s="4203">
        <f t="shared" si="62"/>
        <v>0</v>
      </c>
      <c r="M206" s="4203">
        <f t="shared" si="62"/>
        <v>0</v>
      </c>
      <c r="N206" s="4203">
        <f t="shared" si="62"/>
        <v>0</v>
      </c>
      <c r="O206" s="4203">
        <f t="shared" si="62"/>
        <v>0</v>
      </c>
      <c r="P206" s="4203">
        <f t="shared" si="62"/>
        <v>0</v>
      </c>
      <c r="Q206" s="4203">
        <f t="shared" si="62"/>
        <v>0</v>
      </c>
      <c r="R206" s="4203">
        <f t="shared" si="62"/>
        <v>0</v>
      </c>
      <c r="S206" s="4204">
        <f t="shared" si="62"/>
        <v>0</v>
      </c>
      <c r="T206" s="4265">
        <f t="shared" si="62"/>
        <v>0</v>
      </c>
      <c r="U206" s="4266">
        <f t="shared" si="62"/>
        <v>0</v>
      </c>
      <c r="V206" s="4267">
        <f t="shared" si="62"/>
        <v>0</v>
      </c>
      <c r="W206" s="4268">
        <f t="shared" si="62"/>
        <v>0</v>
      </c>
      <c r="X206" s="4267">
        <f t="shared" si="62"/>
        <v>0</v>
      </c>
      <c r="CE206"/>
      <c r="CK206" s="20"/>
      <c r="DI206"/>
    </row>
    <row r="207" spans="1:113" ht="18" customHeight="1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8448" t="s">
        <v>27</v>
      </c>
      <c r="B208" s="9184" t="s">
        <v>77</v>
      </c>
      <c r="C208" s="9187" t="s">
        <v>29</v>
      </c>
      <c r="D208" s="9188"/>
      <c r="E208" s="9188"/>
      <c r="F208" s="9188"/>
      <c r="G208" s="9188"/>
      <c r="H208" s="9188"/>
      <c r="I208" s="9188"/>
      <c r="J208" s="9188"/>
      <c r="K208" s="9188"/>
      <c r="L208" s="9188"/>
      <c r="M208" s="9188"/>
      <c r="N208" s="9188"/>
      <c r="O208" s="9188"/>
      <c r="P208" s="9188"/>
      <c r="Q208" s="9188"/>
      <c r="R208" s="9188"/>
      <c r="S208" s="9189"/>
      <c r="T208" s="9193" t="s">
        <v>3516</v>
      </c>
      <c r="U208" s="9193"/>
      <c r="V208" s="9193"/>
      <c r="W208" s="9193"/>
      <c r="X208" s="9156"/>
      <c r="CE208"/>
      <c r="CK208" s="20"/>
      <c r="DI208"/>
    </row>
    <row r="209" spans="1:113">
      <c r="A209" s="8449"/>
      <c r="B209" s="9185"/>
      <c r="C209" s="9190"/>
      <c r="D209" s="9191"/>
      <c r="E209" s="9191"/>
      <c r="F209" s="9191"/>
      <c r="G209" s="9191"/>
      <c r="H209" s="9191"/>
      <c r="I209" s="9191"/>
      <c r="J209" s="9191"/>
      <c r="K209" s="9191"/>
      <c r="L209" s="9191"/>
      <c r="M209" s="9191"/>
      <c r="N209" s="9191"/>
      <c r="O209" s="9191"/>
      <c r="P209" s="9191"/>
      <c r="Q209" s="9191"/>
      <c r="R209" s="9191"/>
      <c r="S209" s="9192"/>
      <c r="T209" s="9194" t="s">
        <v>3517</v>
      </c>
      <c r="U209" s="9194"/>
      <c r="V209" s="9195"/>
      <c r="W209" s="9152" t="s">
        <v>3540</v>
      </c>
      <c r="X209" s="9154"/>
      <c r="CE209"/>
      <c r="CK209" s="20"/>
      <c r="DI209"/>
    </row>
    <row r="210" spans="1:113" ht="31.5">
      <c r="A210" s="8450"/>
      <c r="B210" s="9186"/>
      <c r="C210" s="4194" t="s">
        <v>348</v>
      </c>
      <c r="D210" s="4195" t="s">
        <v>331</v>
      </c>
      <c r="E210" s="4195" t="s">
        <v>94</v>
      </c>
      <c r="F210" s="4195" t="s">
        <v>44</v>
      </c>
      <c r="G210" s="4195" t="s">
        <v>45</v>
      </c>
      <c r="H210" s="4195" t="s">
        <v>987</v>
      </c>
      <c r="I210" s="4195" t="s">
        <v>640</v>
      </c>
      <c r="J210" s="4195" t="s">
        <v>48</v>
      </c>
      <c r="K210" s="4195" t="s">
        <v>49</v>
      </c>
      <c r="L210" s="4195" t="s">
        <v>988</v>
      </c>
      <c r="M210" s="4195" t="s">
        <v>51</v>
      </c>
      <c r="N210" s="4195" t="s">
        <v>52</v>
      </c>
      <c r="O210" s="4195" t="s">
        <v>53</v>
      </c>
      <c r="P210" s="4195" t="s">
        <v>54</v>
      </c>
      <c r="Q210" s="4195" t="s">
        <v>55</v>
      </c>
      <c r="R210" s="4195" t="s">
        <v>56</v>
      </c>
      <c r="S210" s="4196" t="s">
        <v>57</v>
      </c>
      <c r="T210" s="4182" t="s">
        <v>3541</v>
      </c>
      <c r="U210" s="4261" t="s">
        <v>3542</v>
      </c>
      <c r="V210" s="4262" t="s">
        <v>3543</v>
      </c>
      <c r="W210" s="4198" t="s">
        <v>3519</v>
      </c>
      <c r="X210" s="4262" t="s">
        <v>3520</v>
      </c>
      <c r="Y210" s="6"/>
      <c r="CE210"/>
      <c r="CK210" s="20"/>
      <c r="DI210"/>
    </row>
    <row r="211" spans="1:113">
      <c r="A211" s="4183" t="s">
        <v>1455</v>
      </c>
      <c r="B211" s="2548">
        <f>SUM(C211:S211)</f>
        <v>0</v>
      </c>
      <c r="C211" s="1163"/>
      <c r="D211" s="1992"/>
      <c r="E211" s="1992"/>
      <c r="F211" s="1992"/>
      <c r="G211" s="1992"/>
      <c r="H211" s="1992"/>
      <c r="I211" s="1992"/>
      <c r="J211" s="1992"/>
      <c r="K211" s="1992"/>
      <c r="L211" s="1992"/>
      <c r="M211" s="1992"/>
      <c r="N211" s="1992"/>
      <c r="O211" s="1992"/>
      <c r="P211" s="1992"/>
      <c r="Q211" s="1992"/>
      <c r="R211" s="1992"/>
      <c r="S211" s="3885"/>
      <c r="T211" s="1957"/>
      <c r="U211" s="786"/>
      <c r="V211" s="748"/>
      <c r="W211" s="1926"/>
      <c r="X211" s="748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>
      <c r="A212" s="1925" t="s">
        <v>2119</v>
      </c>
      <c r="B212" s="1235">
        <f>SUM(C212:S212)</f>
        <v>0</v>
      </c>
      <c r="C212" s="1163"/>
      <c r="D212" s="1992"/>
      <c r="E212" s="1992"/>
      <c r="F212" s="1992"/>
      <c r="G212" s="1992"/>
      <c r="H212" s="1992"/>
      <c r="I212" s="1992"/>
      <c r="J212" s="1992"/>
      <c r="K212" s="1992"/>
      <c r="L212" s="1992"/>
      <c r="M212" s="1992"/>
      <c r="N212" s="1992"/>
      <c r="O212" s="1992"/>
      <c r="P212" s="1992"/>
      <c r="Q212" s="1992"/>
      <c r="R212" s="1992"/>
      <c r="S212" s="3885"/>
      <c r="T212" s="878"/>
      <c r="U212" s="1992"/>
      <c r="V212" s="877"/>
      <c r="W212" s="1163"/>
      <c r="X212" s="877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>
      <c r="A213" s="1925" t="s">
        <v>3544</v>
      </c>
      <c r="B213" s="1235">
        <f>SUM(C213:S213)</f>
        <v>0</v>
      </c>
      <c r="C213" s="1163"/>
      <c r="D213" s="1992"/>
      <c r="E213" s="1992"/>
      <c r="F213" s="1992"/>
      <c r="G213" s="1992"/>
      <c r="H213" s="1992"/>
      <c r="I213" s="1992"/>
      <c r="J213" s="1992"/>
      <c r="K213" s="1992"/>
      <c r="L213" s="1992"/>
      <c r="M213" s="1992"/>
      <c r="N213" s="1992"/>
      <c r="O213" s="1992"/>
      <c r="P213" s="1992"/>
      <c r="Q213" s="1992"/>
      <c r="R213" s="1992"/>
      <c r="S213" s="3885"/>
      <c r="T213" s="878"/>
      <c r="U213" s="1992"/>
      <c r="V213" s="877"/>
      <c r="W213" s="1163"/>
      <c r="X213" s="877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>
      <c r="A214" s="1226" t="s">
        <v>1049</v>
      </c>
      <c r="B214" s="4200">
        <f>SUM(C214:S214)</f>
        <v>0</v>
      </c>
      <c r="C214" s="3799"/>
      <c r="D214" s="3590"/>
      <c r="E214" s="3590"/>
      <c r="F214" s="3590"/>
      <c r="G214" s="3590"/>
      <c r="H214" s="3590"/>
      <c r="I214" s="3590"/>
      <c r="J214" s="3590"/>
      <c r="K214" s="3590"/>
      <c r="L214" s="3590"/>
      <c r="M214" s="3590"/>
      <c r="N214" s="3590"/>
      <c r="O214" s="3590"/>
      <c r="P214" s="3590"/>
      <c r="Q214" s="3590"/>
      <c r="R214" s="3590"/>
      <c r="S214" s="3890"/>
      <c r="T214" s="3889"/>
      <c r="U214" s="3590"/>
      <c r="V214" s="3592"/>
      <c r="W214" s="3799"/>
      <c r="X214" s="3592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>
      <c r="A215" s="4188" t="s">
        <v>77</v>
      </c>
      <c r="B215" s="3913">
        <f>SUM(B211:B214)</f>
        <v>0</v>
      </c>
      <c r="C215" s="2933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69">
        <f t="shared" si="65"/>
        <v>0</v>
      </c>
      <c r="T215" s="4265">
        <f t="shared" si="65"/>
        <v>0</v>
      </c>
      <c r="U215" s="4266">
        <f t="shared" si="65"/>
        <v>0</v>
      </c>
      <c r="V215" s="4267">
        <f t="shared" si="65"/>
        <v>0</v>
      </c>
      <c r="W215" s="4268">
        <f t="shared" si="65"/>
        <v>0</v>
      </c>
      <c r="X215" s="4267">
        <f t="shared" si="65"/>
        <v>0</v>
      </c>
    </row>
    <row r="216" spans="1:113" ht="18" customHeight="1">
      <c r="A216" s="1" t="s">
        <v>3548</v>
      </c>
      <c r="B216" s="7"/>
    </row>
    <row r="217" spans="1:113">
      <c r="A217" s="4212" t="s">
        <v>3549</v>
      </c>
      <c r="B217" s="4241" t="s">
        <v>28</v>
      </c>
    </row>
    <row r="218" spans="1:113">
      <c r="A218" s="3932" t="s">
        <v>3550</v>
      </c>
      <c r="B218" s="1955"/>
    </row>
    <row r="219" spans="1:113">
      <c r="A219" s="1263" t="s">
        <v>3551</v>
      </c>
      <c r="B219" s="1211"/>
    </row>
    <row r="220" spans="1:113">
      <c r="A220" s="1263" t="s">
        <v>3552</v>
      </c>
      <c r="B220" s="1211"/>
    </row>
    <row r="221" spans="1:113">
      <c r="A221" s="3931" t="s">
        <v>3553</v>
      </c>
      <c r="B221" s="3887"/>
    </row>
    <row r="222" spans="1:113" ht="18" customHeight="1">
      <c r="A222" s="2" t="s">
        <v>3554</v>
      </c>
      <c r="B222" s="7"/>
    </row>
    <row r="223" spans="1:113">
      <c r="A223" s="4270" t="s">
        <v>280</v>
      </c>
      <c r="B223" s="4241" t="s">
        <v>77</v>
      </c>
    </row>
    <row r="224" spans="1:113">
      <c r="A224" s="1263" t="s">
        <v>3555</v>
      </c>
      <c r="B224" s="1211"/>
    </row>
    <row r="225" spans="1:2">
      <c r="A225" s="1263" t="s">
        <v>2118</v>
      </c>
      <c r="B225" s="1211"/>
    </row>
    <row r="226" spans="1:2">
      <c r="A226" s="1263" t="s">
        <v>3556</v>
      </c>
      <c r="B226" s="1211"/>
    </row>
    <row r="227" spans="1:2" ht="24" customHeight="1">
      <c r="A227" s="4271" t="s">
        <v>3557</v>
      </c>
      <c r="B227" s="1211"/>
    </row>
    <row r="228" spans="1:2">
      <c r="A228" s="1263" t="s">
        <v>3558</v>
      </c>
      <c r="B228" s="1211"/>
    </row>
    <row r="229" spans="1:2">
      <c r="A229" s="1263" t="s">
        <v>3559</v>
      </c>
      <c r="B229" s="1211"/>
    </row>
    <row r="230" spans="1:2">
      <c r="A230" s="1263" t="s">
        <v>3560</v>
      </c>
      <c r="B230" s="1211"/>
    </row>
    <row r="231" spans="1:2">
      <c r="A231" s="1263" t="s">
        <v>3561</v>
      </c>
      <c r="B231" s="1211"/>
    </row>
    <row r="232" spans="1:2">
      <c r="A232" s="1263" t="s">
        <v>3562</v>
      </c>
      <c r="B232" s="1211"/>
    </row>
    <row r="233" spans="1:2">
      <c r="A233" s="1263" t="s">
        <v>3563</v>
      </c>
      <c r="B233" s="1211"/>
    </row>
    <row r="234" spans="1:2">
      <c r="A234" s="1263" t="s">
        <v>3564</v>
      </c>
      <c r="B234" s="1211"/>
    </row>
    <row r="235" spans="1:2">
      <c r="A235" s="1263" t="s">
        <v>3565</v>
      </c>
      <c r="B235" s="1211"/>
    </row>
    <row r="236" spans="1:2">
      <c r="A236" s="1263" t="s">
        <v>3566</v>
      </c>
      <c r="B236" s="1211"/>
    </row>
    <row r="237" spans="1:2">
      <c r="A237" s="1263" t="s">
        <v>3567</v>
      </c>
      <c r="B237" s="1211"/>
    </row>
    <row r="238" spans="1:2">
      <c r="A238" s="1263" t="s">
        <v>3568</v>
      </c>
      <c r="B238" s="1211"/>
    </row>
    <row r="239" spans="1:2">
      <c r="A239" s="1263" t="s">
        <v>3569</v>
      </c>
      <c r="B239" s="1211"/>
    </row>
    <row r="240" spans="1:2">
      <c r="A240" s="1263" t="s">
        <v>3570</v>
      </c>
      <c r="B240" s="1211"/>
    </row>
    <row r="241" spans="1:19">
      <c r="A241" s="1263" t="s">
        <v>3571</v>
      </c>
      <c r="B241" s="1211"/>
    </row>
    <row r="242" spans="1:19">
      <c r="A242" s="1263" t="s">
        <v>3472</v>
      </c>
      <c r="B242" s="1211"/>
    </row>
    <row r="243" spans="1:19">
      <c r="A243" s="1263" t="s">
        <v>3572</v>
      </c>
      <c r="B243" s="1211"/>
    </row>
    <row r="244" spans="1:19">
      <c r="A244" s="1263" t="s">
        <v>3573</v>
      </c>
      <c r="B244" s="1211"/>
    </row>
    <row r="245" spans="1:19">
      <c r="A245" s="1263" t="s">
        <v>3574</v>
      </c>
      <c r="B245" s="1211"/>
    </row>
    <row r="246" spans="1:19">
      <c r="A246" s="1263" t="s">
        <v>3575</v>
      </c>
      <c r="B246" s="1211"/>
    </row>
    <row r="247" spans="1:19">
      <c r="A247" s="1263" t="s">
        <v>3576</v>
      </c>
      <c r="B247" s="1211"/>
    </row>
    <row r="248" spans="1:19">
      <c r="A248" s="3931" t="s">
        <v>3577</v>
      </c>
      <c r="B248" s="3887"/>
    </row>
    <row r="249" spans="1:19">
      <c r="A249" s="4272" t="s">
        <v>77</v>
      </c>
      <c r="B249" s="2660">
        <f>SUM(B224:B248)</f>
        <v>0</v>
      </c>
    </row>
    <row r="250" spans="1:19" ht="18" customHeight="1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8391" t="s">
        <v>3580</v>
      </c>
      <c r="B252" s="9183" t="s">
        <v>77</v>
      </c>
      <c r="C252" s="9146" t="s">
        <v>29</v>
      </c>
      <c r="D252" s="8704"/>
      <c r="E252" s="8704"/>
      <c r="F252" s="8704"/>
      <c r="G252" s="8704"/>
      <c r="H252" s="8704"/>
      <c r="I252" s="8704"/>
      <c r="J252" s="8704"/>
      <c r="K252" s="8704"/>
      <c r="L252" s="8704"/>
      <c r="M252" s="8704"/>
      <c r="N252" s="8704"/>
      <c r="O252" s="8704"/>
      <c r="P252" s="8704"/>
      <c r="Q252" s="8704"/>
      <c r="R252" s="8704"/>
      <c r="S252" s="9151"/>
    </row>
    <row r="253" spans="1:19">
      <c r="A253" s="7241"/>
      <c r="B253" s="8590"/>
      <c r="C253" s="4194" t="s">
        <v>348</v>
      </c>
      <c r="D253" s="4195" t="s">
        <v>331</v>
      </c>
      <c r="E253" s="4195" t="s">
        <v>94</v>
      </c>
      <c r="F253" s="4195" t="s">
        <v>44</v>
      </c>
      <c r="G253" s="4195" t="s">
        <v>45</v>
      </c>
      <c r="H253" s="4195" t="s">
        <v>987</v>
      </c>
      <c r="I253" s="4195" t="s">
        <v>640</v>
      </c>
      <c r="J253" s="4195" t="s">
        <v>48</v>
      </c>
      <c r="K253" s="4195" t="s">
        <v>49</v>
      </c>
      <c r="L253" s="4195" t="s">
        <v>988</v>
      </c>
      <c r="M253" s="4195" t="s">
        <v>51</v>
      </c>
      <c r="N253" s="4195" t="s">
        <v>52</v>
      </c>
      <c r="O253" s="4195" t="s">
        <v>53</v>
      </c>
      <c r="P253" s="4195" t="s">
        <v>54</v>
      </c>
      <c r="Q253" s="4195" t="s">
        <v>55</v>
      </c>
      <c r="R253" s="4195" t="s">
        <v>56</v>
      </c>
      <c r="S253" s="4273" t="s">
        <v>57</v>
      </c>
    </row>
    <row r="254" spans="1:19">
      <c r="A254" s="4274" t="s">
        <v>3581</v>
      </c>
      <c r="B254" s="4275">
        <f>SUM(C254:S254)</f>
        <v>0</v>
      </c>
      <c r="C254" s="4223"/>
      <c r="D254" s="827"/>
      <c r="E254" s="827"/>
      <c r="F254" s="827"/>
      <c r="G254" s="827"/>
      <c r="H254" s="827"/>
      <c r="I254" s="827"/>
      <c r="J254" s="827"/>
      <c r="K254" s="827"/>
      <c r="L254" s="827"/>
      <c r="M254" s="827"/>
      <c r="N254" s="827"/>
      <c r="O254" s="827"/>
      <c r="P254" s="827"/>
      <c r="Q254" s="827"/>
      <c r="R254" s="827"/>
      <c r="S254" s="2328"/>
    </row>
    <row r="255" spans="1:19">
      <c r="A255" s="4276" t="s">
        <v>3582</v>
      </c>
      <c r="B255" s="1258">
        <f>SUM(C255:S255)</f>
        <v>0</v>
      </c>
      <c r="C255" s="1163"/>
      <c r="D255" s="1992"/>
      <c r="E255" s="1992"/>
      <c r="F255" s="1992"/>
      <c r="G255" s="1992"/>
      <c r="H255" s="1992"/>
      <c r="I255" s="1992"/>
      <c r="J255" s="1992"/>
      <c r="K255" s="1992"/>
      <c r="L255" s="1992"/>
      <c r="M255" s="1992"/>
      <c r="N255" s="1992"/>
      <c r="O255" s="1992"/>
      <c r="P255" s="1992"/>
      <c r="Q255" s="1992"/>
      <c r="R255" s="1992"/>
      <c r="S255" s="3779"/>
    </row>
    <row r="256" spans="1:19">
      <c r="A256" s="3230" t="s">
        <v>3583</v>
      </c>
      <c r="B256" s="3929">
        <f>SUM(C256:S256)</f>
        <v>0</v>
      </c>
      <c r="C256" s="2635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36"/>
    </row>
    <row r="257" spans="1:19" ht="18" customHeight="1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8391" t="s">
        <v>3585</v>
      </c>
      <c r="B258" s="9183" t="s">
        <v>193</v>
      </c>
      <c r="C258" s="9146" t="s">
        <v>29</v>
      </c>
      <c r="D258" s="8704"/>
      <c r="E258" s="8704"/>
      <c r="F258" s="8704"/>
      <c r="G258" s="8704"/>
      <c r="H258" s="8704"/>
      <c r="I258" s="8704"/>
      <c r="J258" s="8704"/>
      <c r="K258" s="8704"/>
      <c r="L258" s="8704"/>
      <c r="M258" s="8704"/>
      <c r="N258" s="8704"/>
      <c r="O258" s="8704"/>
      <c r="P258" s="8704"/>
      <c r="Q258" s="8704"/>
      <c r="R258" s="8704"/>
      <c r="S258" s="9151"/>
    </row>
    <row r="259" spans="1:19">
      <c r="A259" s="7241"/>
      <c r="B259" s="8590"/>
      <c r="C259" s="4194" t="s">
        <v>348</v>
      </c>
      <c r="D259" s="4195" t="s">
        <v>331</v>
      </c>
      <c r="E259" s="4195" t="s">
        <v>94</v>
      </c>
      <c r="F259" s="4195" t="s">
        <v>44</v>
      </c>
      <c r="G259" s="4195" t="s">
        <v>45</v>
      </c>
      <c r="H259" s="4195" t="s">
        <v>987</v>
      </c>
      <c r="I259" s="4195" t="s">
        <v>640</v>
      </c>
      <c r="J259" s="4195" t="s">
        <v>48</v>
      </c>
      <c r="K259" s="4195" t="s">
        <v>49</v>
      </c>
      <c r="L259" s="4195" t="s">
        <v>988</v>
      </c>
      <c r="M259" s="4195" t="s">
        <v>51</v>
      </c>
      <c r="N259" s="4195" t="s">
        <v>52</v>
      </c>
      <c r="O259" s="4195" t="s">
        <v>53</v>
      </c>
      <c r="P259" s="4195" t="s">
        <v>54</v>
      </c>
      <c r="Q259" s="4195" t="s">
        <v>55</v>
      </c>
      <c r="R259" s="4195" t="s">
        <v>56</v>
      </c>
      <c r="S259" s="4273" t="s">
        <v>57</v>
      </c>
    </row>
    <row r="260" spans="1:19">
      <c r="A260" s="1937" t="s">
        <v>3586</v>
      </c>
      <c r="B260" s="1937">
        <f t="shared" ref="B260:B286" si="66">SUM(C260:S260)</f>
        <v>0</v>
      </c>
      <c r="C260" s="4223"/>
      <c r="D260" s="827"/>
      <c r="E260" s="827"/>
      <c r="F260" s="827"/>
      <c r="G260" s="827"/>
      <c r="H260" s="827"/>
      <c r="I260" s="827"/>
      <c r="J260" s="827"/>
      <c r="K260" s="827"/>
      <c r="L260" s="827"/>
      <c r="M260" s="827"/>
      <c r="N260" s="827"/>
      <c r="O260" s="827"/>
      <c r="P260" s="827"/>
      <c r="Q260" s="827"/>
      <c r="R260" s="827"/>
      <c r="S260" s="4225"/>
    </row>
    <row r="261" spans="1:19">
      <c r="A261" s="1112" t="s">
        <v>3587</v>
      </c>
      <c r="B261" s="1112">
        <f t="shared" si="66"/>
        <v>0</v>
      </c>
      <c r="C261" s="1163"/>
      <c r="D261" s="1992"/>
      <c r="E261" s="1992"/>
      <c r="F261" s="1992"/>
      <c r="G261" s="1992"/>
      <c r="H261" s="1992"/>
      <c r="I261" s="1992"/>
      <c r="J261" s="1992"/>
      <c r="K261" s="1992"/>
      <c r="L261" s="1992"/>
      <c r="M261" s="1992"/>
      <c r="N261" s="1992"/>
      <c r="O261" s="1992"/>
      <c r="P261" s="1992"/>
      <c r="Q261" s="1992"/>
      <c r="R261" s="1992"/>
      <c r="S261" s="3779"/>
    </row>
    <row r="262" spans="1:19">
      <c r="A262" s="1112" t="s">
        <v>3588</v>
      </c>
      <c r="B262" s="1112">
        <f t="shared" si="66"/>
        <v>0</v>
      </c>
      <c r="C262" s="1163"/>
      <c r="D262" s="1992"/>
      <c r="E262" s="1992"/>
      <c r="F262" s="1992"/>
      <c r="G262" s="1992"/>
      <c r="H262" s="1992"/>
      <c r="I262" s="1992"/>
      <c r="J262" s="1992"/>
      <c r="K262" s="1992"/>
      <c r="L262" s="1992"/>
      <c r="M262" s="1992"/>
      <c r="N262" s="1992"/>
      <c r="O262" s="1992"/>
      <c r="P262" s="1992"/>
      <c r="Q262" s="1992"/>
      <c r="R262" s="1992"/>
      <c r="S262" s="3779"/>
    </row>
    <row r="263" spans="1:19">
      <c r="A263" s="1112" t="s">
        <v>3589</v>
      </c>
      <c r="B263" s="1112">
        <f t="shared" si="66"/>
        <v>0</v>
      </c>
      <c r="C263" s="1163"/>
      <c r="D263" s="1992"/>
      <c r="E263" s="1992"/>
      <c r="F263" s="1992"/>
      <c r="G263" s="1992"/>
      <c r="H263" s="1992"/>
      <c r="I263" s="1992"/>
      <c r="J263" s="1992"/>
      <c r="K263" s="1992"/>
      <c r="L263" s="1992"/>
      <c r="M263" s="1992"/>
      <c r="N263" s="1992"/>
      <c r="O263" s="1992"/>
      <c r="P263" s="1992"/>
      <c r="Q263" s="1992"/>
      <c r="R263" s="1992"/>
      <c r="S263" s="3779"/>
    </row>
    <row r="264" spans="1:19">
      <c r="A264" s="1112" t="s">
        <v>3590</v>
      </c>
      <c r="B264" s="1112">
        <f t="shared" si="66"/>
        <v>0</v>
      </c>
      <c r="C264" s="1163"/>
      <c r="D264" s="1992"/>
      <c r="E264" s="1992"/>
      <c r="F264" s="1992"/>
      <c r="G264" s="1992"/>
      <c r="H264" s="1992"/>
      <c r="I264" s="1992"/>
      <c r="J264" s="1992"/>
      <c r="K264" s="1992"/>
      <c r="L264" s="1992"/>
      <c r="M264" s="1992"/>
      <c r="N264" s="1992"/>
      <c r="O264" s="1992"/>
      <c r="P264" s="1992"/>
      <c r="Q264" s="1992"/>
      <c r="R264" s="1992"/>
      <c r="S264" s="3779"/>
    </row>
    <row r="265" spans="1:19">
      <c r="A265" s="1112" t="s">
        <v>3591</v>
      </c>
      <c r="B265" s="1112">
        <f t="shared" si="66"/>
        <v>0</v>
      </c>
      <c r="C265" s="1163"/>
      <c r="D265" s="1992"/>
      <c r="E265" s="1992"/>
      <c r="F265" s="1992"/>
      <c r="G265" s="1992"/>
      <c r="H265" s="1992"/>
      <c r="I265" s="1992"/>
      <c r="J265" s="1992"/>
      <c r="K265" s="1992"/>
      <c r="L265" s="1992"/>
      <c r="M265" s="1992"/>
      <c r="N265" s="1992"/>
      <c r="O265" s="1992"/>
      <c r="P265" s="1992"/>
      <c r="Q265" s="1992"/>
      <c r="R265" s="1992"/>
      <c r="S265" s="3779"/>
    </row>
    <row r="266" spans="1:19">
      <c r="A266" s="1112" t="s">
        <v>3592</v>
      </c>
      <c r="B266" s="1112">
        <f t="shared" si="66"/>
        <v>0</v>
      </c>
      <c r="C266" s="1163"/>
      <c r="D266" s="1992"/>
      <c r="E266" s="1992"/>
      <c r="F266" s="1992"/>
      <c r="G266" s="1992"/>
      <c r="H266" s="1992"/>
      <c r="I266" s="1992"/>
      <c r="J266" s="1992"/>
      <c r="K266" s="1992"/>
      <c r="L266" s="1992"/>
      <c r="M266" s="1992"/>
      <c r="N266" s="1992"/>
      <c r="O266" s="1992"/>
      <c r="P266" s="1992"/>
      <c r="Q266" s="1992"/>
      <c r="R266" s="1992"/>
      <c r="S266" s="3779"/>
    </row>
    <row r="267" spans="1:19">
      <c r="A267" s="1112" t="s">
        <v>3593</v>
      </c>
      <c r="B267" s="1112">
        <f t="shared" si="66"/>
        <v>0</v>
      </c>
      <c r="C267" s="1163"/>
      <c r="D267" s="1992"/>
      <c r="E267" s="1992"/>
      <c r="F267" s="1992"/>
      <c r="G267" s="1992"/>
      <c r="H267" s="1992"/>
      <c r="I267" s="1992"/>
      <c r="J267" s="1992"/>
      <c r="K267" s="1992"/>
      <c r="L267" s="1992"/>
      <c r="M267" s="1992"/>
      <c r="N267" s="1992"/>
      <c r="O267" s="1992"/>
      <c r="P267" s="1992"/>
      <c r="Q267" s="1992"/>
      <c r="R267" s="1992"/>
      <c r="S267" s="3779"/>
    </row>
    <row r="268" spans="1:19">
      <c r="A268" s="1112" t="s">
        <v>3594</v>
      </c>
      <c r="B268" s="1112">
        <f t="shared" si="66"/>
        <v>0</v>
      </c>
      <c r="C268" s="1163"/>
      <c r="D268" s="1992"/>
      <c r="E268" s="1992"/>
      <c r="F268" s="1992"/>
      <c r="G268" s="1992"/>
      <c r="H268" s="1992"/>
      <c r="I268" s="1992"/>
      <c r="J268" s="1992"/>
      <c r="K268" s="1992"/>
      <c r="L268" s="1992"/>
      <c r="M268" s="1992"/>
      <c r="N268" s="1992"/>
      <c r="O268" s="1992"/>
      <c r="P268" s="1992"/>
      <c r="Q268" s="1992"/>
      <c r="R268" s="1992"/>
      <c r="S268" s="3779"/>
    </row>
    <row r="269" spans="1:19">
      <c r="A269" s="1112" t="s">
        <v>3595</v>
      </c>
      <c r="B269" s="1112">
        <f t="shared" si="66"/>
        <v>0</v>
      </c>
      <c r="C269" s="1163"/>
      <c r="D269" s="1992"/>
      <c r="E269" s="1992"/>
      <c r="F269" s="1992"/>
      <c r="G269" s="1992"/>
      <c r="H269" s="1992"/>
      <c r="I269" s="1992"/>
      <c r="J269" s="1992"/>
      <c r="K269" s="1992"/>
      <c r="L269" s="1992"/>
      <c r="M269" s="1992"/>
      <c r="N269" s="1992"/>
      <c r="O269" s="1992"/>
      <c r="P269" s="1992"/>
      <c r="Q269" s="1992"/>
      <c r="R269" s="1992"/>
      <c r="S269" s="3779"/>
    </row>
    <row r="270" spans="1:19" ht="22.5">
      <c r="A270" s="1200" t="s">
        <v>3596</v>
      </c>
      <c r="B270" s="1112">
        <f t="shared" si="66"/>
        <v>0</v>
      </c>
      <c r="C270" s="1163"/>
      <c r="D270" s="1992"/>
      <c r="E270" s="1992"/>
      <c r="F270" s="1992"/>
      <c r="G270" s="1992"/>
      <c r="H270" s="1992"/>
      <c r="I270" s="1992"/>
      <c r="J270" s="1992"/>
      <c r="K270" s="1992"/>
      <c r="L270" s="1992"/>
      <c r="M270" s="1992"/>
      <c r="N270" s="1992"/>
      <c r="O270" s="1992"/>
      <c r="P270" s="1992"/>
      <c r="Q270" s="1992"/>
      <c r="R270" s="1992"/>
      <c r="S270" s="3779"/>
    </row>
    <row r="271" spans="1:19" ht="22.5">
      <c r="A271" s="1200" t="s">
        <v>3597</v>
      </c>
      <c r="B271" s="1112">
        <f t="shared" si="66"/>
        <v>0</v>
      </c>
      <c r="C271" s="1163"/>
      <c r="D271" s="1992"/>
      <c r="E271" s="1992"/>
      <c r="F271" s="1992"/>
      <c r="G271" s="1992"/>
      <c r="H271" s="1992"/>
      <c r="I271" s="1992"/>
      <c r="J271" s="1992"/>
      <c r="K271" s="1992"/>
      <c r="L271" s="1992"/>
      <c r="M271" s="1992"/>
      <c r="N271" s="1992"/>
      <c r="O271" s="1992"/>
      <c r="P271" s="1992"/>
      <c r="Q271" s="1992"/>
      <c r="R271" s="1992"/>
      <c r="S271" s="3779"/>
    </row>
    <row r="272" spans="1:19">
      <c r="A272" s="1112" t="s">
        <v>3598</v>
      </c>
      <c r="B272" s="1112">
        <f t="shared" si="66"/>
        <v>0</v>
      </c>
      <c r="C272" s="1163"/>
      <c r="D272" s="1992"/>
      <c r="E272" s="1992"/>
      <c r="F272" s="1992"/>
      <c r="G272" s="1992"/>
      <c r="H272" s="1992"/>
      <c r="I272" s="1992"/>
      <c r="J272" s="1992"/>
      <c r="K272" s="1992"/>
      <c r="L272" s="1992"/>
      <c r="M272" s="1992"/>
      <c r="N272" s="1992"/>
      <c r="O272" s="1992"/>
      <c r="P272" s="1992"/>
      <c r="Q272" s="1992"/>
      <c r="R272" s="1992"/>
      <c r="S272" s="3779"/>
    </row>
    <row r="273" spans="1:19">
      <c r="A273" s="1112" t="s">
        <v>3599</v>
      </c>
      <c r="B273" s="1112">
        <f t="shared" si="66"/>
        <v>0</v>
      </c>
      <c r="C273" s="1163"/>
      <c r="D273" s="1992"/>
      <c r="E273" s="1992"/>
      <c r="F273" s="1992"/>
      <c r="G273" s="1992"/>
      <c r="H273" s="1992"/>
      <c r="I273" s="1992"/>
      <c r="J273" s="1992"/>
      <c r="K273" s="1992"/>
      <c r="L273" s="1992"/>
      <c r="M273" s="1992"/>
      <c r="N273" s="1992"/>
      <c r="O273" s="1992"/>
      <c r="P273" s="1992"/>
      <c r="Q273" s="1992"/>
      <c r="R273" s="1992"/>
      <c r="S273" s="3779"/>
    </row>
    <row r="274" spans="1:19">
      <c r="A274" s="1112" t="s">
        <v>3600</v>
      </c>
      <c r="B274" s="1112">
        <f t="shared" si="66"/>
        <v>0</v>
      </c>
      <c r="C274" s="1163"/>
      <c r="D274" s="1992"/>
      <c r="E274" s="1992"/>
      <c r="F274" s="1992"/>
      <c r="G274" s="1992"/>
      <c r="H274" s="1992"/>
      <c r="I274" s="1992"/>
      <c r="J274" s="1992"/>
      <c r="K274" s="1992"/>
      <c r="L274" s="1992"/>
      <c r="M274" s="1992"/>
      <c r="N274" s="1992"/>
      <c r="O274" s="1992"/>
      <c r="P274" s="1992"/>
      <c r="Q274" s="1992"/>
      <c r="R274" s="1992"/>
      <c r="S274" s="3779"/>
    </row>
    <row r="275" spans="1:19">
      <c r="A275" s="1112" t="s">
        <v>3601</v>
      </c>
      <c r="B275" s="1112">
        <f t="shared" si="66"/>
        <v>0</v>
      </c>
      <c r="C275" s="1163"/>
      <c r="D275" s="1992"/>
      <c r="E275" s="1992"/>
      <c r="F275" s="1992"/>
      <c r="G275" s="1992"/>
      <c r="H275" s="1992"/>
      <c r="I275" s="1992"/>
      <c r="J275" s="1992"/>
      <c r="K275" s="1992"/>
      <c r="L275" s="1992"/>
      <c r="M275" s="1992"/>
      <c r="N275" s="1992"/>
      <c r="O275" s="1992"/>
      <c r="P275" s="1992"/>
      <c r="Q275" s="1992"/>
      <c r="R275" s="1992"/>
      <c r="S275" s="3779"/>
    </row>
    <row r="276" spans="1:19">
      <c r="A276" s="1112" t="s">
        <v>3602</v>
      </c>
      <c r="B276" s="1112">
        <f t="shared" si="66"/>
        <v>0</v>
      </c>
      <c r="C276" s="1163"/>
      <c r="D276" s="1992"/>
      <c r="E276" s="1992"/>
      <c r="F276" s="1992"/>
      <c r="G276" s="1992"/>
      <c r="H276" s="1992"/>
      <c r="I276" s="1992"/>
      <c r="J276" s="1992"/>
      <c r="K276" s="1992"/>
      <c r="L276" s="1992"/>
      <c r="M276" s="1992"/>
      <c r="N276" s="1992"/>
      <c r="O276" s="1992"/>
      <c r="P276" s="1992"/>
      <c r="Q276" s="1992"/>
      <c r="R276" s="1992"/>
      <c r="S276" s="3779"/>
    </row>
    <row r="277" spans="1:19">
      <c r="A277" s="1112" t="s">
        <v>3603</v>
      </c>
      <c r="B277" s="1112">
        <f t="shared" si="66"/>
        <v>0</v>
      </c>
      <c r="C277" s="1163"/>
      <c r="D277" s="1992"/>
      <c r="E277" s="1992"/>
      <c r="F277" s="1992"/>
      <c r="G277" s="1992"/>
      <c r="H277" s="1992"/>
      <c r="I277" s="1992"/>
      <c r="J277" s="1992"/>
      <c r="K277" s="1992"/>
      <c r="L277" s="1992"/>
      <c r="M277" s="1992"/>
      <c r="N277" s="1992"/>
      <c r="O277" s="1992"/>
      <c r="P277" s="1992"/>
      <c r="Q277" s="1992"/>
      <c r="R277" s="1992"/>
      <c r="S277" s="3779"/>
    </row>
    <row r="278" spans="1:19">
      <c r="A278" s="1112" t="s">
        <v>3604</v>
      </c>
      <c r="B278" s="1112">
        <f t="shared" si="66"/>
        <v>0</v>
      </c>
      <c r="C278" s="1163"/>
      <c r="D278" s="1992"/>
      <c r="E278" s="1992"/>
      <c r="F278" s="1992"/>
      <c r="G278" s="1992"/>
      <c r="H278" s="1992"/>
      <c r="I278" s="1992"/>
      <c r="J278" s="1992"/>
      <c r="K278" s="1992"/>
      <c r="L278" s="1992"/>
      <c r="M278" s="1992"/>
      <c r="N278" s="1992"/>
      <c r="O278" s="1992"/>
      <c r="P278" s="1992"/>
      <c r="Q278" s="1992"/>
      <c r="R278" s="1992"/>
      <c r="S278" s="3779"/>
    </row>
    <row r="279" spans="1:19">
      <c r="A279" s="1112" t="s">
        <v>3605</v>
      </c>
      <c r="B279" s="1112">
        <f t="shared" si="66"/>
        <v>0</v>
      </c>
      <c r="C279" s="1163"/>
      <c r="D279" s="1992"/>
      <c r="E279" s="1992"/>
      <c r="F279" s="1992"/>
      <c r="G279" s="1992"/>
      <c r="H279" s="1992"/>
      <c r="I279" s="1992"/>
      <c r="J279" s="1992"/>
      <c r="K279" s="1992"/>
      <c r="L279" s="1992"/>
      <c r="M279" s="1992"/>
      <c r="N279" s="1992"/>
      <c r="O279" s="1992"/>
      <c r="P279" s="1992"/>
      <c r="Q279" s="1992"/>
      <c r="R279" s="1992"/>
      <c r="S279" s="3779"/>
    </row>
    <row r="280" spans="1:19">
      <c r="A280" s="1112" t="s">
        <v>3606</v>
      </c>
      <c r="B280" s="1112">
        <f t="shared" si="66"/>
        <v>0</v>
      </c>
      <c r="C280" s="1163"/>
      <c r="D280" s="1992"/>
      <c r="E280" s="1992"/>
      <c r="F280" s="1992"/>
      <c r="G280" s="1992"/>
      <c r="H280" s="1992"/>
      <c r="I280" s="1992"/>
      <c r="J280" s="1992"/>
      <c r="K280" s="1992"/>
      <c r="L280" s="1992"/>
      <c r="M280" s="1992"/>
      <c r="N280" s="1992"/>
      <c r="O280" s="1992"/>
      <c r="P280" s="1992"/>
      <c r="Q280" s="1992"/>
      <c r="R280" s="1992"/>
      <c r="S280" s="3779"/>
    </row>
    <row r="281" spans="1:19">
      <c r="A281" s="1299" t="s">
        <v>3607</v>
      </c>
      <c r="B281" s="1112">
        <f t="shared" si="66"/>
        <v>0</v>
      </c>
      <c r="C281" s="1926"/>
      <c r="D281" s="786"/>
      <c r="E281" s="786"/>
      <c r="F281" s="786"/>
      <c r="G281" s="786"/>
      <c r="H281" s="786"/>
      <c r="I281" s="786"/>
      <c r="J281" s="786"/>
      <c r="K281" s="786"/>
      <c r="L281" s="786"/>
      <c r="M281" s="786"/>
      <c r="N281" s="786"/>
      <c r="O281" s="786"/>
      <c r="P281" s="786"/>
      <c r="Q281" s="786"/>
      <c r="R281" s="786"/>
      <c r="S281" s="3796"/>
    </row>
    <row r="282" spans="1:19">
      <c r="A282" s="1299" t="s">
        <v>3608</v>
      </c>
      <c r="B282" s="1112">
        <f t="shared" si="66"/>
        <v>0</v>
      </c>
      <c r="C282" s="1163"/>
      <c r="D282" s="1992"/>
      <c r="E282" s="1992"/>
      <c r="F282" s="1992"/>
      <c r="G282" s="1992"/>
      <c r="H282" s="1992"/>
      <c r="I282" s="1992"/>
      <c r="J282" s="1992"/>
      <c r="K282" s="1992"/>
      <c r="L282" s="1992"/>
      <c r="M282" s="1992"/>
      <c r="N282" s="1992"/>
      <c r="O282" s="1992"/>
      <c r="P282" s="1992"/>
      <c r="Q282" s="1992"/>
      <c r="R282" s="1992"/>
      <c r="S282" s="3779"/>
    </row>
    <row r="283" spans="1:19" ht="15" customHeight="1">
      <c r="A283" s="1352" t="s">
        <v>3609</v>
      </c>
      <c r="B283" s="1112">
        <f t="shared" si="66"/>
        <v>0</v>
      </c>
      <c r="C283" s="1163"/>
      <c r="D283" s="1992"/>
      <c r="E283" s="1992"/>
      <c r="F283" s="1992"/>
      <c r="G283" s="1992"/>
      <c r="H283" s="1992"/>
      <c r="I283" s="1992"/>
      <c r="J283" s="1992"/>
      <c r="K283" s="1992"/>
      <c r="L283" s="1992"/>
      <c r="M283" s="1992"/>
      <c r="N283" s="1992"/>
      <c r="O283" s="1992"/>
      <c r="P283" s="1992"/>
      <c r="Q283" s="1992"/>
      <c r="R283" s="1992"/>
      <c r="S283" s="3779"/>
    </row>
    <row r="284" spans="1:19">
      <c r="A284" s="1299" t="s">
        <v>3610</v>
      </c>
      <c r="B284" s="1112">
        <f t="shared" si="66"/>
        <v>0</v>
      </c>
      <c r="C284" s="1163"/>
      <c r="D284" s="1992"/>
      <c r="E284" s="1992"/>
      <c r="F284" s="1992"/>
      <c r="G284" s="1992"/>
      <c r="H284" s="1992"/>
      <c r="I284" s="1992"/>
      <c r="J284" s="1992"/>
      <c r="K284" s="1992"/>
      <c r="L284" s="1992"/>
      <c r="M284" s="1992"/>
      <c r="N284" s="1992"/>
      <c r="O284" s="1992"/>
      <c r="P284" s="1992"/>
      <c r="Q284" s="1992"/>
      <c r="R284" s="1992"/>
      <c r="S284" s="3779"/>
    </row>
    <row r="285" spans="1:19">
      <c r="A285" s="1299" t="s">
        <v>3611</v>
      </c>
      <c r="B285" s="1112">
        <f t="shared" si="66"/>
        <v>0</v>
      </c>
      <c r="C285" s="1163"/>
      <c r="D285" s="1992"/>
      <c r="E285" s="1992"/>
      <c r="F285" s="1992"/>
      <c r="G285" s="1992"/>
      <c r="H285" s="1992"/>
      <c r="I285" s="1992"/>
      <c r="J285" s="1992"/>
      <c r="K285" s="1992"/>
      <c r="L285" s="1992"/>
      <c r="M285" s="1992"/>
      <c r="N285" s="1992"/>
      <c r="O285" s="1992"/>
      <c r="P285" s="1992"/>
      <c r="Q285" s="1992"/>
      <c r="R285" s="1992"/>
      <c r="S285" s="3779"/>
    </row>
    <row r="286" spans="1:19">
      <c r="A286" s="4026" t="s">
        <v>914</v>
      </c>
      <c r="B286" s="3589">
        <f t="shared" si="66"/>
        <v>0</v>
      </c>
      <c r="C286" s="3799"/>
      <c r="D286" s="3590"/>
      <c r="E286" s="3590"/>
      <c r="F286" s="3590"/>
      <c r="G286" s="3590"/>
      <c r="H286" s="3590"/>
      <c r="I286" s="3590"/>
      <c r="J286" s="3590"/>
      <c r="K286" s="3590"/>
      <c r="L286" s="3590"/>
      <c r="M286" s="3590"/>
      <c r="N286" s="3590"/>
      <c r="O286" s="3590"/>
      <c r="P286" s="3590"/>
      <c r="Q286" s="3590"/>
      <c r="R286" s="3590"/>
      <c r="S286" s="1183"/>
    </row>
    <row r="287" spans="1:19" ht="18" customHeight="1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8391" t="s">
        <v>3613</v>
      </c>
      <c r="B288" s="9183" t="s">
        <v>77</v>
      </c>
      <c r="C288" s="9146" t="s">
        <v>3614</v>
      </c>
      <c r="D288" s="8704"/>
      <c r="E288" s="8704"/>
      <c r="F288" s="8704"/>
      <c r="G288" s="8704"/>
      <c r="H288" s="8704"/>
      <c r="I288" s="8704"/>
      <c r="J288" s="8704"/>
      <c r="K288" s="8704"/>
      <c r="L288" s="8704"/>
      <c r="M288" s="8704"/>
      <c r="N288" s="8704"/>
      <c r="O288" s="8704"/>
      <c r="P288" s="8704"/>
      <c r="Q288" s="8704"/>
      <c r="R288" s="8704"/>
      <c r="S288" s="9151"/>
    </row>
    <row r="289" spans="1:19">
      <c r="A289" s="7241"/>
      <c r="B289" s="8590"/>
      <c r="C289" s="4194" t="s">
        <v>348</v>
      </c>
      <c r="D289" s="4195" t="s">
        <v>331</v>
      </c>
      <c r="E289" s="4195" t="s">
        <v>94</v>
      </c>
      <c r="F289" s="4195" t="s">
        <v>44</v>
      </c>
      <c r="G289" s="4195" t="s">
        <v>45</v>
      </c>
      <c r="H289" s="4195" t="s">
        <v>987</v>
      </c>
      <c r="I289" s="4195" t="s">
        <v>640</v>
      </c>
      <c r="J289" s="4195" t="s">
        <v>48</v>
      </c>
      <c r="K289" s="4195" t="s">
        <v>49</v>
      </c>
      <c r="L289" s="4195" t="s">
        <v>988</v>
      </c>
      <c r="M289" s="4195" t="s">
        <v>51</v>
      </c>
      <c r="N289" s="4195" t="s">
        <v>52</v>
      </c>
      <c r="O289" s="4195" t="s">
        <v>53</v>
      </c>
      <c r="P289" s="4195" t="s">
        <v>54</v>
      </c>
      <c r="Q289" s="4195" t="s">
        <v>55</v>
      </c>
      <c r="R289" s="4195" t="s">
        <v>56</v>
      </c>
      <c r="S289" s="4273" t="s">
        <v>57</v>
      </c>
    </row>
    <row r="290" spans="1:19">
      <c r="A290" s="4277" t="s">
        <v>3429</v>
      </c>
      <c r="B290" s="1258">
        <f t="shared" ref="B290:B310" si="67">SUM(C290:S290)</f>
        <v>0</v>
      </c>
      <c r="C290" s="786"/>
      <c r="D290" s="786"/>
      <c r="E290" s="786"/>
      <c r="F290" s="786"/>
      <c r="G290" s="786"/>
      <c r="H290" s="786"/>
      <c r="I290" s="786"/>
      <c r="J290" s="786"/>
      <c r="K290" s="786"/>
      <c r="L290" s="786"/>
      <c r="M290" s="786"/>
      <c r="N290" s="786"/>
      <c r="O290" s="786"/>
      <c r="P290" s="786"/>
      <c r="Q290" s="786"/>
      <c r="R290" s="786"/>
      <c r="S290" s="3796"/>
    </row>
    <row r="291" spans="1:19">
      <c r="A291" s="4173" t="s">
        <v>3434</v>
      </c>
      <c r="B291" s="1258">
        <f t="shared" si="67"/>
        <v>0</v>
      </c>
      <c r="C291" s="1992"/>
      <c r="D291" s="1992"/>
      <c r="E291" s="1992"/>
      <c r="F291" s="1992"/>
      <c r="G291" s="1992"/>
      <c r="H291" s="1992"/>
      <c r="I291" s="1992"/>
      <c r="J291" s="1992"/>
      <c r="K291" s="1992"/>
      <c r="L291" s="1992"/>
      <c r="M291" s="1992"/>
      <c r="N291" s="1992"/>
      <c r="O291" s="1992"/>
      <c r="P291" s="1992"/>
      <c r="Q291" s="1992"/>
      <c r="R291" s="1992"/>
      <c r="S291" s="3779"/>
    </row>
    <row r="292" spans="1:19">
      <c r="A292" s="1226" t="s">
        <v>3430</v>
      </c>
      <c r="B292" s="1258">
        <f t="shared" si="67"/>
        <v>0</v>
      </c>
      <c r="C292" s="1992"/>
      <c r="D292" s="1992"/>
      <c r="E292" s="1992"/>
      <c r="F292" s="1992"/>
      <c r="G292" s="1992"/>
      <c r="H292" s="1992"/>
      <c r="I292" s="1992"/>
      <c r="J292" s="1992"/>
      <c r="K292" s="1992"/>
      <c r="L292" s="1992"/>
      <c r="M292" s="1992"/>
      <c r="N292" s="1992"/>
      <c r="O292" s="1992"/>
      <c r="P292" s="1992"/>
      <c r="Q292" s="1992"/>
      <c r="R292" s="1992"/>
      <c r="S292" s="3779"/>
    </row>
    <row r="293" spans="1:19">
      <c r="A293" s="1226" t="s">
        <v>3428</v>
      </c>
      <c r="B293" s="1258">
        <f t="shared" si="67"/>
        <v>0</v>
      </c>
      <c r="C293" s="1992"/>
      <c r="D293" s="1992"/>
      <c r="E293" s="1992"/>
      <c r="F293" s="1992"/>
      <c r="G293" s="1992"/>
      <c r="H293" s="1992"/>
      <c r="I293" s="1992"/>
      <c r="J293" s="1992"/>
      <c r="K293" s="1992"/>
      <c r="L293" s="1992"/>
      <c r="M293" s="1992"/>
      <c r="N293" s="1992"/>
      <c r="O293" s="1992"/>
      <c r="P293" s="1992"/>
      <c r="Q293" s="1992"/>
      <c r="R293" s="1992"/>
      <c r="S293" s="3779"/>
    </row>
    <row r="294" spans="1:19">
      <c r="A294" s="4173" t="s">
        <v>3526</v>
      </c>
      <c r="B294" s="1258">
        <f t="shared" si="67"/>
        <v>0</v>
      </c>
      <c r="C294" s="1992"/>
      <c r="D294" s="1992"/>
      <c r="E294" s="1992"/>
      <c r="F294" s="1992"/>
      <c r="G294" s="1992"/>
      <c r="H294" s="1992"/>
      <c r="I294" s="1992"/>
      <c r="J294" s="1992"/>
      <c r="K294" s="1992"/>
      <c r="L294" s="1992"/>
      <c r="M294" s="1992"/>
      <c r="N294" s="1992"/>
      <c r="O294" s="1992"/>
      <c r="P294" s="1992"/>
      <c r="Q294" s="1992"/>
      <c r="R294" s="1992"/>
      <c r="S294" s="3779"/>
    </row>
    <row r="295" spans="1:19">
      <c r="A295" s="1925" t="s">
        <v>3431</v>
      </c>
      <c r="B295" s="1258">
        <f t="shared" si="67"/>
        <v>0</v>
      </c>
      <c r="C295" s="1992"/>
      <c r="D295" s="1992"/>
      <c r="E295" s="1992"/>
      <c r="F295" s="1992"/>
      <c r="G295" s="1992"/>
      <c r="H295" s="1992"/>
      <c r="I295" s="1992"/>
      <c r="J295" s="1992"/>
      <c r="K295" s="1992"/>
      <c r="L295" s="1992"/>
      <c r="M295" s="1992"/>
      <c r="N295" s="1992"/>
      <c r="O295" s="1992"/>
      <c r="P295" s="1992"/>
      <c r="Q295" s="1992"/>
      <c r="R295" s="1992"/>
      <c r="S295" s="3779"/>
    </row>
    <row r="296" spans="1:19">
      <c r="A296" s="1925" t="s">
        <v>3615</v>
      </c>
      <c r="B296" s="1258">
        <f t="shared" si="67"/>
        <v>0</v>
      </c>
      <c r="C296" s="1992"/>
      <c r="D296" s="1992"/>
      <c r="E296" s="1992"/>
      <c r="F296" s="1992"/>
      <c r="G296" s="1992"/>
      <c r="H296" s="1992"/>
      <c r="I296" s="1992"/>
      <c r="J296" s="1992"/>
      <c r="K296" s="1992"/>
      <c r="L296" s="1992"/>
      <c r="M296" s="1992"/>
      <c r="N296" s="1992"/>
      <c r="O296" s="1992"/>
      <c r="P296" s="1992"/>
      <c r="Q296" s="1992"/>
      <c r="R296" s="1992"/>
      <c r="S296" s="3779"/>
    </row>
    <row r="297" spans="1:19">
      <c r="A297" s="1925" t="s">
        <v>3524</v>
      </c>
      <c r="B297" s="1258">
        <f t="shared" si="67"/>
        <v>0</v>
      </c>
      <c r="C297" s="1992"/>
      <c r="D297" s="1992"/>
      <c r="E297" s="1992"/>
      <c r="F297" s="1992"/>
      <c r="G297" s="1992"/>
      <c r="H297" s="1992"/>
      <c r="I297" s="1992"/>
      <c r="J297" s="1992"/>
      <c r="K297" s="1992"/>
      <c r="L297" s="1992"/>
      <c r="M297" s="1992"/>
      <c r="N297" s="1992"/>
      <c r="O297" s="1992"/>
      <c r="P297" s="1992"/>
      <c r="Q297" s="1992"/>
      <c r="R297" s="1992"/>
      <c r="S297" s="3779"/>
    </row>
    <row r="298" spans="1:19">
      <c r="A298" s="4173" t="s">
        <v>3531</v>
      </c>
      <c r="B298" s="1258">
        <f t="shared" si="67"/>
        <v>0</v>
      </c>
      <c r="C298" s="1992"/>
      <c r="D298" s="1992"/>
      <c r="E298" s="1992"/>
      <c r="F298" s="1992"/>
      <c r="G298" s="1992"/>
      <c r="H298" s="1992"/>
      <c r="I298" s="1992"/>
      <c r="J298" s="1992"/>
      <c r="K298" s="1992"/>
      <c r="L298" s="1992"/>
      <c r="M298" s="1992"/>
      <c r="N298" s="1992"/>
      <c r="O298" s="1992"/>
      <c r="P298" s="1992"/>
      <c r="Q298" s="1992"/>
      <c r="R298" s="1992"/>
      <c r="S298" s="3779"/>
    </row>
    <row r="299" spans="1:19">
      <c r="A299" s="1925" t="s">
        <v>3616</v>
      </c>
      <c r="B299" s="1258">
        <f t="shared" si="67"/>
        <v>0</v>
      </c>
      <c r="C299" s="1992"/>
      <c r="D299" s="1992"/>
      <c r="E299" s="1992"/>
      <c r="F299" s="1992"/>
      <c r="G299" s="1992"/>
      <c r="H299" s="1992"/>
      <c r="I299" s="1992"/>
      <c r="J299" s="1992"/>
      <c r="K299" s="1992"/>
      <c r="L299" s="1992"/>
      <c r="M299" s="1992"/>
      <c r="N299" s="1992"/>
      <c r="O299" s="1992"/>
      <c r="P299" s="1992"/>
      <c r="Q299" s="1992"/>
      <c r="R299" s="1992"/>
      <c r="S299" s="3779"/>
    </row>
    <row r="300" spans="1:19">
      <c r="A300" s="4173" t="s">
        <v>3438</v>
      </c>
      <c r="B300" s="1258">
        <f t="shared" si="67"/>
        <v>0</v>
      </c>
      <c r="C300" s="1992"/>
      <c r="D300" s="1992"/>
      <c r="E300" s="1992"/>
      <c r="F300" s="1992"/>
      <c r="G300" s="1992"/>
      <c r="H300" s="1992"/>
      <c r="I300" s="1992"/>
      <c r="J300" s="1992"/>
      <c r="K300" s="1992"/>
      <c r="L300" s="1992"/>
      <c r="M300" s="1992"/>
      <c r="N300" s="1992"/>
      <c r="O300" s="1992"/>
      <c r="P300" s="1992"/>
      <c r="Q300" s="1992"/>
      <c r="R300" s="1992"/>
      <c r="S300" s="3779"/>
    </row>
    <row r="301" spans="1:19">
      <c r="A301" s="1925" t="s">
        <v>3199</v>
      </c>
      <c r="B301" s="1258">
        <f t="shared" si="67"/>
        <v>0</v>
      </c>
      <c r="C301" s="1992"/>
      <c r="D301" s="1992"/>
      <c r="E301" s="1992"/>
      <c r="F301" s="1992"/>
      <c r="G301" s="1992"/>
      <c r="H301" s="1992"/>
      <c r="I301" s="1992"/>
      <c r="J301" s="1992"/>
      <c r="K301" s="1992"/>
      <c r="L301" s="1992"/>
      <c r="M301" s="1992"/>
      <c r="N301" s="1992"/>
      <c r="O301" s="1992"/>
      <c r="P301" s="1992"/>
      <c r="Q301" s="1992"/>
      <c r="R301" s="1992"/>
      <c r="S301" s="3779"/>
    </row>
    <row r="302" spans="1:19">
      <c r="A302" s="4173" t="s">
        <v>3439</v>
      </c>
      <c r="B302" s="1258">
        <f t="shared" si="67"/>
        <v>0</v>
      </c>
      <c r="C302" s="786"/>
      <c r="D302" s="786"/>
      <c r="E302" s="786"/>
      <c r="F302" s="786"/>
      <c r="G302" s="786"/>
      <c r="H302" s="786"/>
      <c r="I302" s="786"/>
      <c r="J302" s="786"/>
      <c r="K302" s="786"/>
      <c r="L302" s="786"/>
      <c r="M302" s="786"/>
      <c r="N302" s="786"/>
      <c r="O302" s="786"/>
      <c r="P302" s="786"/>
      <c r="Q302" s="786"/>
      <c r="R302" s="786"/>
      <c r="S302" s="3796"/>
    </row>
    <row r="303" spans="1:19">
      <c r="A303" s="1925" t="s">
        <v>3617</v>
      </c>
      <c r="B303" s="1258">
        <f t="shared" si="67"/>
        <v>0</v>
      </c>
      <c r="C303" s="786"/>
      <c r="D303" s="786"/>
      <c r="E303" s="786"/>
      <c r="F303" s="786"/>
      <c r="G303" s="786"/>
      <c r="H303" s="786"/>
      <c r="I303" s="786"/>
      <c r="J303" s="786"/>
      <c r="K303" s="786"/>
      <c r="L303" s="786"/>
      <c r="M303" s="786"/>
      <c r="N303" s="786"/>
      <c r="O303" s="786"/>
      <c r="P303" s="786"/>
      <c r="Q303" s="786"/>
      <c r="R303" s="786"/>
      <c r="S303" s="3796"/>
    </row>
    <row r="304" spans="1:19">
      <c r="A304" s="1925" t="s">
        <v>3618</v>
      </c>
      <c r="B304" s="1258">
        <f t="shared" si="67"/>
        <v>0</v>
      </c>
      <c r="C304" s="786"/>
      <c r="D304" s="786"/>
      <c r="E304" s="786"/>
      <c r="F304" s="786"/>
      <c r="G304" s="786"/>
      <c r="H304" s="786"/>
      <c r="I304" s="786"/>
      <c r="J304" s="786"/>
      <c r="K304" s="786"/>
      <c r="L304" s="786"/>
      <c r="M304" s="786"/>
      <c r="N304" s="786"/>
      <c r="O304" s="786"/>
      <c r="P304" s="786"/>
      <c r="Q304" s="786"/>
      <c r="R304" s="786"/>
      <c r="S304" s="3796"/>
    </row>
    <row r="305" spans="1:19">
      <c r="A305" s="4173" t="s">
        <v>3440</v>
      </c>
      <c r="B305" s="1258">
        <f t="shared" si="67"/>
        <v>0</v>
      </c>
      <c r="C305" s="1992"/>
      <c r="D305" s="1992"/>
      <c r="E305" s="1992"/>
      <c r="F305" s="1992"/>
      <c r="G305" s="1992"/>
      <c r="H305" s="1992"/>
      <c r="I305" s="1992"/>
      <c r="J305" s="1992"/>
      <c r="K305" s="1992"/>
      <c r="L305" s="1992"/>
      <c r="M305" s="1992"/>
      <c r="N305" s="1992"/>
      <c r="O305" s="1992"/>
      <c r="P305" s="1992"/>
      <c r="Q305" s="1992"/>
      <c r="R305" s="1992"/>
      <c r="S305" s="3779"/>
    </row>
    <row r="306" spans="1:19">
      <c r="A306" s="1318" t="s">
        <v>3528</v>
      </c>
      <c r="B306" s="1258">
        <f t="shared" si="67"/>
        <v>0</v>
      </c>
      <c r="C306" s="1992"/>
      <c r="D306" s="1992"/>
      <c r="E306" s="1992"/>
      <c r="F306" s="1992"/>
      <c r="G306" s="1992"/>
      <c r="H306" s="1992"/>
      <c r="I306" s="1992"/>
      <c r="J306" s="1992"/>
      <c r="K306" s="1992"/>
      <c r="L306" s="1992"/>
      <c r="M306" s="1992"/>
      <c r="N306" s="1992"/>
      <c r="O306" s="1992"/>
      <c r="P306" s="1992"/>
      <c r="Q306" s="1992"/>
      <c r="R306" s="1992"/>
      <c r="S306" s="3779"/>
    </row>
    <row r="307" spans="1:19">
      <c r="A307" s="1206" t="s">
        <v>3619</v>
      </c>
      <c r="B307" s="1258">
        <f t="shared" si="67"/>
        <v>0</v>
      </c>
      <c r="C307" s="1992"/>
      <c r="D307" s="1992"/>
      <c r="E307" s="1992"/>
      <c r="F307" s="1992"/>
      <c r="G307" s="1992"/>
      <c r="H307" s="1992"/>
      <c r="I307" s="1992"/>
      <c r="J307" s="1992"/>
      <c r="K307" s="1992"/>
      <c r="L307" s="1992"/>
      <c r="M307" s="1992"/>
      <c r="N307" s="1992"/>
      <c r="O307" s="1992"/>
      <c r="P307" s="1992"/>
      <c r="Q307" s="1992"/>
      <c r="R307" s="1992"/>
      <c r="S307" s="3779"/>
    </row>
    <row r="308" spans="1:19">
      <c r="A308" s="1206" t="s">
        <v>3426</v>
      </c>
      <c r="B308" s="1258">
        <f t="shared" si="67"/>
        <v>0</v>
      </c>
      <c r="C308" s="1992"/>
      <c r="D308" s="1992"/>
      <c r="E308" s="1992"/>
      <c r="F308" s="1992"/>
      <c r="G308" s="1992"/>
      <c r="H308" s="1992"/>
      <c r="I308" s="1992"/>
      <c r="J308" s="1992"/>
      <c r="K308" s="1992"/>
      <c r="L308" s="1992"/>
      <c r="M308" s="1992"/>
      <c r="N308" s="1992"/>
      <c r="O308" s="1992"/>
      <c r="P308" s="1992"/>
      <c r="Q308" s="1992"/>
      <c r="R308" s="1992"/>
      <c r="S308" s="3779"/>
    </row>
    <row r="309" spans="1:19">
      <c r="A309" s="1206" t="s">
        <v>3532</v>
      </c>
      <c r="B309" s="1353">
        <f t="shared" si="67"/>
        <v>0</v>
      </c>
      <c r="C309" s="1219"/>
      <c r="D309" s="1219"/>
      <c r="E309" s="1219"/>
      <c r="F309" s="1219"/>
      <c r="G309" s="1219"/>
      <c r="H309" s="1219"/>
      <c r="I309" s="1219"/>
      <c r="J309" s="1219"/>
      <c r="K309" s="1219"/>
      <c r="L309" s="1219"/>
      <c r="M309" s="1219"/>
      <c r="N309" s="1219"/>
      <c r="O309" s="1219"/>
      <c r="P309" s="1219"/>
      <c r="Q309" s="1219"/>
      <c r="R309" s="1219"/>
      <c r="S309" s="1171"/>
    </row>
    <row r="310" spans="1:19">
      <c r="A310" s="4278" t="s">
        <v>3620</v>
      </c>
      <c r="B310" s="3928">
        <f t="shared" si="67"/>
        <v>0</v>
      </c>
      <c r="C310" s="3590"/>
      <c r="D310" s="3590"/>
      <c r="E310" s="3590"/>
      <c r="F310" s="3590"/>
      <c r="G310" s="3590"/>
      <c r="H310" s="3590"/>
      <c r="I310" s="3590"/>
      <c r="J310" s="3590"/>
      <c r="K310" s="3590"/>
      <c r="L310" s="3590"/>
      <c r="M310" s="3590"/>
      <c r="N310" s="3590"/>
      <c r="O310" s="3590"/>
      <c r="P310" s="3590"/>
      <c r="Q310" s="3590"/>
      <c r="R310" s="3590"/>
      <c r="S310" s="1183"/>
    </row>
    <row r="351" spans="1:2" hidden="1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>
      <formula1>0</formula1>
    </dataValidation>
    <dataValidation allowBlank="1" sqref="CA6:CE6 CL53 CA53:CE53 CL6 CA29:CF52"/>
    <dataValidation type="whole" allowBlank="1" showInputMessage="1" showErrorMessage="1" error="Valor no Permitido" sqref="F62 C61 F70 C179:D183 C146:D177 B144:B177 E148:AL148 W63 T77:Z77 CM6:CT6 CM28 CQ29 CM53:CQ53 CM29:CP52">
      <formula1>0</formula1>
      <formula2>1E+30</formula2>
    </dataValidation>
    <dataValidation type="whole" operator="equal" allowBlank="1" showInputMessage="1" showErrorMessage="1" error="Valor no Permitido" sqref="E45:AP45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CF205"/>
  <sheetViews>
    <sheetView showGridLines="0" zoomScaleNormal="10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5" t="s">
        <v>23</v>
      </c>
    </row>
    <row r="2" spans="1:84">
      <c r="A2" s="25" t="str">
        <f>CONCATENATE("COMUNA: ",NOMBRE!B2, " (",NOMBRE!C2,NOMBRE!D2,NOMBRE!E2,NOMBRE!F2,NOMBRE!G2,")")</f>
        <v>COMUNA: MAIPU ()</v>
      </c>
    </row>
    <row r="3" spans="1:84">
      <c r="A3" s="25" t="str">
        <f>CONCATENATE("ESTABLECIMIENTO/ESTRATEGIA: ", NOMBRE!B3, " (",NOMBRE!C3,NOMBRE!D3,NOMBRE!E3,NOMBRE!F3,NOMBRE!G3,NOMBRE!H3,")")</f>
        <v>ESTABLECIMIENTO/ESTRATEGIA: PADDS ()</v>
      </c>
    </row>
    <row r="4" spans="1:84">
      <c r="A4" s="25" t="str">
        <f>CONCATENATE("MES: ",NOMBRE!B6, " (",NOMBRE!C6,NOMBRE!D6,")")</f>
        <v>MES: MARZO (03)</v>
      </c>
    </row>
    <row r="5" spans="1:84">
      <c r="A5" s="25" t="str">
        <f>CONCATENATE("AÑO: ",NOMBRE!B7)</f>
        <v>AÑO: 2026</v>
      </c>
    </row>
    <row r="6" spans="1:84" s="8" customFormat="1" ht="18" customHeight="1">
      <c r="A6" s="7244" t="s">
        <v>3621</v>
      </c>
      <c r="B6" s="7244"/>
      <c r="C6" s="7244"/>
      <c r="D6" s="7244"/>
      <c r="E6" s="7244"/>
      <c r="F6" s="7244"/>
      <c r="G6" s="7244"/>
      <c r="H6" s="7244"/>
      <c r="I6" s="7244"/>
      <c r="J6" s="7244"/>
      <c r="K6" s="7244"/>
      <c r="L6" s="7244"/>
      <c r="M6" s="7244"/>
      <c r="N6" s="7244"/>
      <c r="O6" s="7244"/>
      <c r="P6" s="7244"/>
      <c r="Q6" s="7244"/>
      <c r="R6" s="7244"/>
      <c r="S6" s="7244"/>
      <c r="T6" s="7244"/>
      <c r="CA6" s="56"/>
      <c r="CB6" s="56"/>
      <c r="CC6" s="56"/>
      <c r="CD6" s="56"/>
      <c r="CE6" s="56"/>
      <c r="CF6" s="56"/>
    </row>
    <row r="8" spans="1:84" ht="18" customHeight="1">
      <c r="A8" s="4279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9201" t="s">
        <v>3623</v>
      </c>
      <c r="B9" s="9202" t="s">
        <v>77</v>
      </c>
      <c r="C9" s="9203"/>
      <c r="D9" s="9204"/>
      <c r="E9" s="9205" t="s">
        <v>3624</v>
      </c>
      <c r="F9" s="9205"/>
      <c r="G9" s="9205" t="s">
        <v>44</v>
      </c>
      <c r="H9" s="9205"/>
      <c r="I9" s="9205" t="s">
        <v>3174</v>
      </c>
      <c r="J9" s="9205"/>
      <c r="K9" s="9205" t="s">
        <v>675</v>
      </c>
      <c r="L9" s="9206"/>
      <c r="M9" s="9207" t="s">
        <v>3625</v>
      </c>
      <c r="N9" s="9208"/>
      <c r="O9" s="9208" t="s">
        <v>3626</v>
      </c>
      <c r="P9" s="9208"/>
      <c r="Q9" s="9208" t="s">
        <v>3627</v>
      </c>
      <c r="R9" s="9209"/>
      <c r="S9" s="8596" t="s">
        <v>36</v>
      </c>
      <c r="T9" s="8587" t="s">
        <v>37</v>
      </c>
    </row>
    <row r="10" spans="1:84" ht="21">
      <c r="A10" s="8450"/>
      <c r="B10" s="4231" t="s">
        <v>79</v>
      </c>
      <c r="C10" s="4282" t="s">
        <v>58</v>
      </c>
      <c r="D10" s="4283" t="s">
        <v>59</v>
      </c>
      <c r="E10" s="4284" t="s">
        <v>58</v>
      </c>
      <c r="F10" s="4283" t="s">
        <v>59</v>
      </c>
      <c r="G10" s="4284" t="s">
        <v>58</v>
      </c>
      <c r="H10" s="4283" t="s">
        <v>59</v>
      </c>
      <c r="I10" s="4284" t="s">
        <v>58</v>
      </c>
      <c r="J10" s="4283" t="s">
        <v>59</v>
      </c>
      <c r="K10" s="4284" t="s">
        <v>58</v>
      </c>
      <c r="L10" s="4285" t="s">
        <v>59</v>
      </c>
      <c r="M10" s="4286" t="s">
        <v>3628</v>
      </c>
      <c r="N10" s="4280" t="s">
        <v>2466</v>
      </c>
      <c r="O10" s="4287" t="s">
        <v>3628</v>
      </c>
      <c r="P10" s="4280" t="s">
        <v>2466</v>
      </c>
      <c r="Q10" s="4287" t="s">
        <v>3629</v>
      </c>
      <c r="R10" s="4288" t="s">
        <v>3630</v>
      </c>
      <c r="S10" s="8597"/>
      <c r="T10" s="8588"/>
    </row>
    <row r="11" spans="1:84">
      <c r="A11" s="4290" t="s">
        <v>3631</v>
      </c>
      <c r="B11" s="9213"/>
      <c r="C11" s="9214"/>
      <c r="D11" s="9214"/>
      <c r="E11" s="9214"/>
      <c r="F11" s="9214"/>
      <c r="G11" s="9214"/>
      <c r="H11" s="9214"/>
      <c r="I11" s="9214"/>
      <c r="J11" s="9214"/>
      <c r="K11" s="9214"/>
      <c r="L11" s="9214"/>
      <c r="M11" s="9214"/>
      <c r="N11" s="9214"/>
      <c r="O11" s="9214"/>
      <c r="P11" s="9214"/>
      <c r="Q11" s="9214"/>
      <c r="R11" s="9214"/>
      <c r="S11" s="9214"/>
      <c r="T11" s="9215"/>
      <c r="U11" s="6"/>
    </row>
    <row r="12" spans="1:84">
      <c r="A12" s="4291" t="s">
        <v>3632</v>
      </c>
      <c r="B12" s="4292">
        <f>SUM(C12+D12)</f>
        <v>0</v>
      </c>
      <c r="C12" s="846">
        <f t="shared" ref="C12:D15" si="0">SUM(E12+G12+I12+K12)</f>
        <v>0</v>
      </c>
      <c r="D12" s="4293">
        <f t="shared" si="0"/>
        <v>0</v>
      </c>
      <c r="E12" s="4223"/>
      <c r="F12" s="4225"/>
      <c r="G12" s="4223"/>
      <c r="H12" s="4225"/>
      <c r="I12" s="4223"/>
      <c r="J12" s="4225"/>
      <c r="K12" s="4223"/>
      <c r="L12" s="4235"/>
      <c r="M12" s="3254"/>
      <c r="N12" s="3796"/>
      <c r="O12" s="4223"/>
      <c r="P12" s="3796"/>
      <c r="Q12" s="4223"/>
      <c r="R12" s="4235"/>
      <c r="S12" s="5201"/>
      <c r="T12" s="5177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>
      <c r="A13" s="3642" t="s">
        <v>3633</v>
      </c>
      <c r="B13" s="1354">
        <f>SUM(C13+D13)</f>
        <v>0</v>
      </c>
      <c r="C13" s="1355">
        <f>SUM(E13+G13+I13+K13)</f>
        <v>0</v>
      </c>
      <c r="D13" s="1356">
        <f t="shared" si="0"/>
        <v>0</v>
      </c>
      <c r="E13" s="1170"/>
      <c r="F13" s="1171"/>
      <c r="G13" s="1170"/>
      <c r="H13" s="1171"/>
      <c r="I13" s="1170"/>
      <c r="J13" s="1171"/>
      <c r="K13" s="1170"/>
      <c r="L13" s="1222"/>
      <c r="M13" s="1221"/>
      <c r="N13" s="1171"/>
      <c r="O13" s="1170"/>
      <c r="P13" s="1171"/>
      <c r="Q13" s="1163"/>
      <c r="R13" s="3885"/>
      <c r="S13" s="5236"/>
      <c r="T13" s="1220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>
      <c r="A14" s="3642" t="s">
        <v>3634</v>
      </c>
      <c r="B14" s="1274">
        <f>SUM(C14+D14)</f>
        <v>0</v>
      </c>
      <c r="C14" s="2188">
        <f t="shared" si="0"/>
        <v>0</v>
      </c>
      <c r="D14" s="4170">
        <f t="shared" si="0"/>
        <v>0</v>
      </c>
      <c r="E14" s="1163"/>
      <c r="F14" s="3779"/>
      <c r="G14" s="1163"/>
      <c r="H14" s="3779"/>
      <c r="I14" s="1163"/>
      <c r="J14" s="3779"/>
      <c r="K14" s="1163"/>
      <c r="L14" s="3885"/>
      <c r="M14" s="878"/>
      <c r="N14" s="3779"/>
      <c r="O14" s="1163"/>
      <c r="P14" s="3779"/>
      <c r="Q14" s="1163"/>
      <c r="R14" s="4294"/>
      <c r="S14" s="5203"/>
      <c r="T14" s="3883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>
      <c r="A15" s="3642" t="s">
        <v>3635</v>
      </c>
      <c r="B15" s="4190">
        <f>SUM(C15+D15)</f>
        <v>0</v>
      </c>
      <c r="C15" s="4191">
        <f>SUM(E15+G15+I15+K15)</f>
        <v>0</v>
      </c>
      <c r="D15" s="1356">
        <f t="shared" si="0"/>
        <v>0</v>
      </c>
      <c r="E15" s="1170"/>
      <c r="F15" s="1171"/>
      <c r="G15" s="1170"/>
      <c r="H15" s="1171"/>
      <c r="I15" s="1170"/>
      <c r="J15" s="1171"/>
      <c r="K15" s="1170"/>
      <c r="L15" s="1222"/>
      <c r="M15" s="3889"/>
      <c r="N15" s="1171"/>
      <c r="O15" s="3799"/>
      <c r="P15" s="1171"/>
      <c r="Q15" s="3799"/>
      <c r="R15" s="1357"/>
      <c r="S15" s="5237"/>
      <c r="T15" s="1214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>
      <c r="A16" s="4290" t="s">
        <v>3636</v>
      </c>
      <c r="B16" s="9213"/>
      <c r="C16" s="9214"/>
      <c r="D16" s="9214"/>
      <c r="E16" s="9214"/>
      <c r="F16" s="9214"/>
      <c r="G16" s="9214"/>
      <c r="H16" s="9214"/>
      <c r="I16" s="9214"/>
      <c r="J16" s="9214"/>
      <c r="K16" s="9214"/>
      <c r="L16" s="9214"/>
      <c r="M16" s="9214"/>
      <c r="N16" s="9214"/>
      <c r="O16" s="9214"/>
      <c r="P16" s="9214"/>
      <c r="Q16" s="9214"/>
      <c r="R16" s="9214"/>
      <c r="S16" s="9214"/>
      <c r="T16" s="9215"/>
    </row>
    <row r="17" spans="1:84">
      <c r="A17" s="4295" t="s">
        <v>3637</v>
      </c>
      <c r="B17" s="4292">
        <f t="shared" ref="B17:B22" si="5">SUM(C17+D17)</f>
        <v>0</v>
      </c>
      <c r="C17" s="846">
        <f t="shared" ref="C17:D22" si="6">SUM(E17+G17+I17+K17)</f>
        <v>0</v>
      </c>
      <c r="D17" s="4296">
        <f t="shared" si="6"/>
        <v>0</v>
      </c>
      <c r="E17" s="1926"/>
      <c r="F17" s="3796"/>
      <c r="G17" s="1926"/>
      <c r="H17" s="3796"/>
      <c r="I17" s="1926"/>
      <c r="J17" s="3796"/>
      <c r="K17" s="1926"/>
      <c r="L17" s="3990"/>
      <c r="M17" s="4297"/>
      <c r="N17" s="3898"/>
      <c r="O17" s="4298"/>
      <c r="P17" s="3898"/>
      <c r="Q17" s="4223"/>
      <c r="R17" s="4299"/>
      <c r="S17" s="5201"/>
      <c r="T17" s="5177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>
      <c r="A18" s="3938" t="s">
        <v>3638</v>
      </c>
      <c r="B18" s="1274">
        <f t="shared" si="5"/>
        <v>0</v>
      </c>
      <c r="C18" s="2188">
        <f>SUM(E18+G18+I18+K18)</f>
        <v>0</v>
      </c>
      <c r="D18" s="4170">
        <f t="shared" si="6"/>
        <v>0</v>
      </c>
      <c r="E18" s="1163"/>
      <c r="F18" s="3779"/>
      <c r="G18" s="1163"/>
      <c r="H18" s="3779"/>
      <c r="I18" s="1163"/>
      <c r="J18" s="3779"/>
      <c r="K18" s="1163"/>
      <c r="L18" s="3885"/>
      <c r="M18" s="887"/>
      <c r="N18" s="4300"/>
      <c r="O18" s="1932"/>
      <c r="P18" s="4300"/>
      <c r="Q18" s="1163"/>
      <c r="R18" s="4294"/>
      <c r="S18" s="5203"/>
      <c r="T18" s="3883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>
      <c r="A19" s="3938" t="s">
        <v>3639</v>
      </c>
      <c r="B19" s="1274">
        <f t="shared" si="5"/>
        <v>0</v>
      </c>
      <c r="C19" s="2188">
        <f t="shared" si="6"/>
        <v>0</v>
      </c>
      <c r="D19" s="4301">
        <f t="shared" si="6"/>
        <v>0</v>
      </c>
      <c r="E19" s="1163"/>
      <c r="F19" s="3886"/>
      <c r="G19" s="1163"/>
      <c r="H19" s="3886"/>
      <c r="I19" s="1163"/>
      <c r="J19" s="3886"/>
      <c r="K19" s="1163"/>
      <c r="L19" s="3885"/>
      <c r="M19" s="887"/>
      <c r="N19" s="4300"/>
      <c r="O19" s="1932"/>
      <c r="P19" s="4300"/>
      <c r="Q19" s="1163"/>
      <c r="R19" s="4294"/>
      <c r="S19" s="5203"/>
      <c r="T19" s="3883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>
      <c r="A20" s="3938" t="s">
        <v>3640</v>
      </c>
      <c r="B20" s="1274">
        <f t="shared" si="5"/>
        <v>0</v>
      </c>
      <c r="C20" s="2188">
        <f t="shared" si="6"/>
        <v>0</v>
      </c>
      <c r="D20" s="4170">
        <f t="shared" si="6"/>
        <v>0</v>
      </c>
      <c r="E20" s="1163"/>
      <c r="F20" s="877"/>
      <c r="G20" s="1163"/>
      <c r="H20" s="877"/>
      <c r="I20" s="1163"/>
      <c r="J20" s="877"/>
      <c r="K20" s="1163"/>
      <c r="L20" s="1920"/>
      <c r="M20" s="887"/>
      <c r="N20" s="4300"/>
      <c r="O20" s="1932"/>
      <c r="P20" s="4300"/>
      <c r="Q20" s="1163"/>
      <c r="R20" s="4294"/>
      <c r="S20" s="5203"/>
      <c r="T20" s="3883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>
      <c r="A21" s="4302" t="s">
        <v>3641</v>
      </c>
      <c r="B21" s="1274">
        <f t="shared" si="5"/>
        <v>0</v>
      </c>
      <c r="C21" s="2188">
        <f t="shared" si="6"/>
        <v>0</v>
      </c>
      <c r="D21" s="4170">
        <f t="shared" si="6"/>
        <v>0</v>
      </c>
      <c r="E21" s="1163"/>
      <c r="F21" s="877"/>
      <c r="G21" s="1163"/>
      <c r="H21" s="877"/>
      <c r="I21" s="1163"/>
      <c r="J21" s="877"/>
      <c r="K21" s="1163"/>
      <c r="L21" s="1920"/>
      <c r="M21" s="887"/>
      <c r="N21" s="4300"/>
      <c r="O21" s="1932"/>
      <c r="P21" s="4300"/>
      <c r="Q21" s="1163"/>
      <c r="R21" s="4294"/>
      <c r="S21" s="5203"/>
      <c r="T21" s="3883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>
      <c r="A22" s="1360" t="s">
        <v>1052</v>
      </c>
      <c r="B22" s="4190">
        <f t="shared" si="5"/>
        <v>0</v>
      </c>
      <c r="C22" s="4191">
        <f t="shared" si="6"/>
        <v>0</v>
      </c>
      <c r="D22" s="1356">
        <f t="shared" si="6"/>
        <v>0</v>
      </c>
      <c r="E22" s="1170"/>
      <c r="F22" s="1174"/>
      <c r="G22" s="1170"/>
      <c r="H22" s="1174"/>
      <c r="I22" s="1170"/>
      <c r="J22" s="1174"/>
      <c r="K22" s="1170"/>
      <c r="L22" s="1176"/>
      <c r="M22" s="4303"/>
      <c r="N22" s="1362"/>
      <c r="O22" s="4304"/>
      <c r="P22" s="1362"/>
      <c r="Q22" s="4304"/>
      <c r="R22" s="1357"/>
      <c r="S22" s="5237"/>
      <c r="T22" s="1214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>
      <c r="A23" s="4305" t="s">
        <v>3642</v>
      </c>
      <c r="B23" s="9213"/>
      <c r="C23" s="9214"/>
      <c r="D23" s="9214"/>
      <c r="E23" s="9214"/>
      <c r="F23" s="9214"/>
      <c r="G23" s="9214"/>
      <c r="H23" s="9214"/>
      <c r="I23" s="9214"/>
      <c r="J23" s="9214"/>
      <c r="K23" s="9214"/>
      <c r="L23" s="9214"/>
      <c r="M23" s="9214"/>
      <c r="N23" s="9214"/>
      <c r="O23" s="9214"/>
      <c r="P23" s="9214"/>
      <c r="Q23" s="9214"/>
      <c r="R23" s="9214"/>
      <c r="S23" s="9214"/>
      <c r="T23" s="9215"/>
    </row>
    <row r="24" spans="1:84">
      <c r="A24" s="4306" t="s">
        <v>3643</v>
      </c>
      <c r="B24" s="4307">
        <f>SUM(C24+D24)</f>
        <v>0</v>
      </c>
      <c r="C24" s="4308">
        <f>SUM(E24+G24+I24+K24)</f>
        <v>0</v>
      </c>
      <c r="D24" s="4309">
        <f>SUM(F24+H24+J24+L24)</f>
        <v>0</v>
      </c>
      <c r="E24" s="4310"/>
      <c r="F24" s="4311"/>
      <c r="G24" s="4310"/>
      <c r="H24" s="4311"/>
      <c r="I24" s="4310"/>
      <c r="J24" s="4311"/>
      <c r="K24" s="4310"/>
      <c r="L24" s="4312"/>
      <c r="M24" s="4297"/>
      <c r="N24" s="3898"/>
      <c r="O24" s="4298"/>
      <c r="P24" s="3898"/>
      <c r="Q24" s="4223"/>
      <c r="R24" s="4299"/>
      <c r="S24" s="5201"/>
      <c r="T24" s="5177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>
      <c r="A25" s="6" t="s">
        <v>3644</v>
      </c>
      <c r="B25" s="4190">
        <f>SUM(C25+D25)</f>
        <v>0</v>
      </c>
      <c r="C25" s="4191">
        <f>SUM(E25+G25+I25+K25)</f>
        <v>0</v>
      </c>
      <c r="D25" s="1356">
        <f>SUM(F25+H25+J25+L25)</f>
        <v>0</v>
      </c>
      <c r="E25" s="1170"/>
      <c r="F25" s="1171"/>
      <c r="G25" s="1170"/>
      <c r="H25" s="1171"/>
      <c r="I25" s="1170"/>
      <c r="J25" s="1171"/>
      <c r="K25" s="1170"/>
      <c r="L25" s="1222"/>
      <c r="M25" s="4303"/>
      <c r="N25" s="1362"/>
      <c r="O25" s="4304"/>
      <c r="P25" s="1362"/>
      <c r="Q25" s="4304"/>
      <c r="R25" s="1357"/>
      <c r="S25" s="5237"/>
      <c r="T25" s="1214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>
      <c r="A26" s="4305" t="s">
        <v>3645</v>
      </c>
      <c r="B26" s="9213"/>
      <c r="C26" s="9214"/>
      <c r="D26" s="9214"/>
      <c r="E26" s="9214"/>
      <c r="F26" s="9214"/>
      <c r="G26" s="9214"/>
      <c r="H26" s="9214"/>
      <c r="I26" s="9214"/>
      <c r="J26" s="9214"/>
      <c r="K26" s="9214"/>
      <c r="L26" s="9214"/>
      <c r="M26" s="9214"/>
      <c r="N26" s="9214"/>
      <c r="O26" s="9214"/>
      <c r="P26" s="9214"/>
      <c r="Q26" s="9214"/>
      <c r="R26" s="9214"/>
      <c r="S26" s="9214"/>
      <c r="T26" s="9215"/>
    </row>
    <row r="27" spans="1:84">
      <c r="A27" s="4306" t="s">
        <v>3646</v>
      </c>
      <c r="B27" s="4292">
        <f>SUM(C27+D27)</f>
        <v>0</v>
      </c>
      <c r="C27" s="4308">
        <f>SUM(E27+G27+I27+K27)</f>
        <v>0</v>
      </c>
      <c r="D27" s="2162">
        <f>SUM(F27+H27+J27+L27)</f>
        <v>0</v>
      </c>
      <c r="E27" s="1926"/>
      <c r="F27" s="3796"/>
      <c r="G27" s="1423"/>
      <c r="H27" s="3796"/>
      <c r="I27" s="1926"/>
      <c r="J27" s="3796"/>
      <c r="K27" s="1926"/>
      <c r="L27" s="3990"/>
      <c r="M27" s="4297"/>
      <c r="N27" s="3898"/>
      <c r="O27" s="4298"/>
      <c r="P27" s="3898"/>
      <c r="Q27" s="4223"/>
      <c r="R27" s="3990"/>
      <c r="S27" s="5201"/>
      <c r="T27" s="5177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>
      <c r="A28" s="1360" t="s">
        <v>3647</v>
      </c>
      <c r="B28" s="4313">
        <f>SUM(C28+D28)</f>
        <v>0</v>
      </c>
      <c r="C28" s="4191">
        <f>SUM(E28+G28+I28+K28)</f>
        <v>0</v>
      </c>
      <c r="D28" s="1342">
        <f>SUM(F28+H28+J28+L28)</f>
        <v>0</v>
      </c>
      <c r="E28" s="3799"/>
      <c r="F28" s="1183"/>
      <c r="G28" s="3799"/>
      <c r="H28" s="3592"/>
      <c r="I28" s="3799"/>
      <c r="J28" s="3592"/>
      <c r="K28" s="3799"/>
      <c r="L28" s="3888"/>
      <c r="M28" s="4303"/>
      <c r="N28" s="1224"/>
      <c r="O28" s="4304"/>
      <c r="P28" s="1224"/>
      <c r="Q28" s="3799"/>
      <c r="R28" s="3890"/>
      <c r="S28" s="5237"/>
      <c r="T28" s="1214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>
      <c r="A29" s="4279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9162" t="s">
        <v>3649</v>
      </c>
      <c r="B30" s="9210"/>
      <c r="C30" s="9162" t="s">
        <v>77</v>
      </c>
      <c r="D30" s="9202" t="s">
        <v>3372</v>
      </c>
      <c r="E30" s="9203"/>
      <c r="F30" s="9203"/>
      <c r="G30" s="9203"/>
      <c r="H30" s="9203"/>
      <c r="I30" s="9203"/>
      <c r="J30" s="9203"/>
      <c r="K30" s="9203"/>
      <c r="L30" s="9211"/>
      <c r="M30" s="9212" t="s">
        <v>3650</v>
      </c>
      <c r="N30" s="9212"/>
      <c r="O30" s="9170"/>
      <c r="P30" s="8596" t="s">
        <v>36</v>
      </c>
      <c r="Q30" s="8587" t="s">
        <v>37</v>
      </c>
    </row>
    <row r="31" spans="1:84" ht="21">
      <c r="A31" s="9057"/>
      <c r="B31" s="8075"/>
      <c r="C31" s="8301"/>
      <c r="D31" s="4284" t="s">
        <v>3651</v>
      </c>
      <c r="E31" s="4282" t="s">
        <v>3652</v>
      </c>
      <c r="F31" s="4197" t="s">
        <v>51</v>
      </c>
      <c r="G31" s="4197" t="s">
        <v>52</v>
      </c>
      <c r="H31" s="4197" t="s">
        <v>53</v>
      </c>
      <c r="I31" s="4197" t="s">
        <v>54</v>
      </c>
      <c r="J31" s="4197" t="s">
        <v>55</v>
      </c>
      <c r="K31" s="4197" t="s">
        <v>56</v>
      </c>
      <c r="L31" s="4315" t="s">
        <v>57</v>
      </c>
      <c r="M31" s="4316" t="s">
        <v>3653</v>
      </c>
      <c r="N31" s="4317" t="s">
        <v>3654</v>
      </c>
      <c r="O31" s="4315" t="s">
        <v>3655</v>
      </c>
      <c r="P31" s="8597"/>
      <c r="Q31" s="8588"/>
    </row>
    <row r="32" spans="1:84">
      <c r="A32" s="9200" t="s">
        <v>3656</v>
      </c>
      <c r="B32" s="4318" t="s">
        <v>2977</v>
      </c>
      <c r="C32" s="4319">
        <f t="shared" ref="C32:C57" si="19">SUM(D32:L32)</f>
        <v>0</v>
      </c>
      <c r="D32" s="4320"/>
      <c r="E32" s="4321"/>
      <c r="F32" s="4321"/>
      <c r="G32" s="4321"/>
      <c r="H32" s="4321"/>
      <c r="I32" s="4321"/>
      <c r="J32" s="4321"/>
      <c r="K32" s="4321"/>
      <c r="L32" s="4322"/>
      <c r="M32" s="4323"/>
      <c r="N32" s="4324"/>
      <c r="O32" s="4325"/>
      <c r="P32" s="5461"/>
      <c r="Q32" s="5467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>
      <c r="A33" s="8758"/>
      <c r="B33" s="4327" t="s">
        <v>3657</v>
      </c>
      <c r="C33" s="4327">
        <f>SUM(D33:L33)</f>
        <v>0</v>
      </c>
      <c r="D33" s="4328">
        <f>SUM(D34:D38)</f>
        <v>0</v>
      </c>
      <c r="E33" s="4329">
        <f>SUM(E34:E38)</f>
        <v>0</v>
      </c>
      <c r="F33" s="4329">
        <f>SUM(F34:F38)</f>
        <v>0</v>
      </c>
      <c r="G33" s="4329">
        <f t="shared" ref="G33:L33" si="20">SUM(G34:G38)</f>
        <v>0</v>
      </c>
      <c r="H33" s="4329">
        <f t="shared" si="20"/>
        <v>0</v>
      </c>
      <c r="I33" s="4329">
        <f t="shared" si="20"/>
        <v>0</v>
      </c>
      <c r="J33" s="4329">
        <f t="shared" si="20"/>
        <v>0</v>
      </c>
      <c r="K33" s="4329">
        <f t="shared" si="20"/>
        <v>0</v>
      </c>
      <c r="L33" s="4330">
        <f t="shared" si="20"/>
        <v>0</v>
      </c>
      <c r="M33" s="889"/>
      <c r="N33" s="4331"/>
      <c r="O33" s="4332"/>
      <c r="P33" s="5461"/>
      <c r="Q33" s="5467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>
      <c r="A34" s="8758"/>
      <c r="B34" s="1937" t="s">
        <v>3658</v>
      </c>
      <c r="C34" s="2659">
        <f t="shared" si="19"/>
        <v>0</v>
      </c>
      <c r="D34" s="4333"/>
      <c r="E34" s="805"/>
      <c r="F34" s="805"/>
      <c r="G34" s="805"/>
      <c r="H34" s="805"/>
      <c r="I34" s="805"/>
      <c r="J34" s="805"/>
      <c r="K34" s="805"/>
      <c r="L34" s="4334"/>
      <c r="M34" s="4335"/>
      <c r="N34" s="806"/>
      <c r="O34" s="4336"/>
      <c r="P34" s="5461"/>
      <c r="Q34" s="5467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>
      <c r="A35" s="8758"/>
      <c r="B35" s="1112" t="s">
        <v>3659</v>
      </c>
      <c r="C35" s="1200">
        <f t="shared" si="19"/>
        <v>0</v>
      </c>
      <c r="D35" s="4337"/>
      <c r="E35" s="4331"/>
      <c r="F35" s="4331"/>
      <c r="G35" s="4331"/>
      <c r="H35" s="4331"/>
      <c r="I35" s="4331"/>
      <c r="J35" s="4331"/>
      <c r="K35" s="4331"/>
      <c r="L35" s="4332"/>
      <c r="M35" s="890"/>
      <c r="N35" s="4338"/>
      <c r="O35" s="4339"/>
      <c r="P35" s="5461"/>
      <c r="Q35" s="5467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>
      <c r="A36" s="8758"/>
      <c r="B36" s="1112" t="s">
        <v>3660</v>
      </c>
      <c r="C36" s="1200">
        <f t="shared" si="19"/>
        <v>0</v>
      </c>
      <c r="D36" s="4340"/>
      <c r="E36" s="4341"/>
      <c r="F36" s="4341"/>
      <c r="G36" s="4341"/>
      <c r="H36" s="4341"/>
      <c r="I36" s="4341"/>
      <c r="J36" s="4341"/>
      <c r="K36" s="4341"/>
      <c r="L36" s="4342"/>
      <c r="M36" s="4343"/>
      <c r="N36" s="4344"/>
      <c r="O36" s="4345"/>
      <c r="P36" s="5461"/>
      <c r="Q36" s="5467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>
      <c r="A37" s="8758"/>
      <c r="B37" s="1112" t="s">
        <v>3661</v>
      </c>
      <c r="C37" s="1200">
        <f t="shared" si="19"/>
        <v>0</v>
      </c>
      <c r="D37" s="4346"/>
      <c r="E37" s="4347"/>
      <c r="F37" s="4347"/>
      <c r="G37" s="4347"/>
      <c r="H37" s="4347"/>
      <c r="I37" s="4347"/>
      <c r="J37" s="4347"/>
      <c r="K37" s="4347"/>
      <c r="L37" s="4348"/>
      <c r="M37" s="4349"/>
      <c r="N37" s="4350"/>
      <c r="O37" s="4351"/>
      <c r="P37" s="5461"/>
      <c r="Q37" s="5467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>
      <c r="A38" s="8758"/>
      <c r="B38" s="1112" t="s">
        <v>3662</v>
      </c>
      <c r="C38" s="1200">
        <f t="shared" si="19"/>
        <v>0</v>
      </c>
      <c r="D38" s="4337"/>
      <c r="E38" s="4331"/>
      <c r="F38" s="4331"/>
      <c r="G38" s="4331"/>
      <c r="H38" s="4331"/>
      <c r="I38" s="4331"/>
      <c r="J38" s="4331"/>
      <c r="K38" s="4331"/>
      <c r="L38" s="4332"/>
      <c r="M38" s="890"/>
      <c r="N38" s="4338"/>
      <c r="O38" s="4339"/>
      <c r="P38" s="5461"/>
      <c r="Q38" s="5467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>
      <c r="A39" s="8759"/>
      <c r="B39" s="1112" t="s">
        <v>3663</v>
      </c>
      <c r="C39" s="1200">
        <f t="shared" si="19"/>
        <v>0</v>
      </c>
      <c r="D39" s="4352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62"/>
      <c r="Q39" s="5468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>
      <c r="A40" s="9161" t="s">
        <v>3664</v>
      </c>
      <c r="B40" s="4233" t="s">
        <v>2977</v>
      </c>
      <c r="C40" s="4354">
        <f t="shared" si="19"/>
        <v>0</v>
      </c>
      <c r="D40" s="4333"/>
      <c r="E40" s="847"/>
      <c r="F40" s="847"/>
      <c r="G40" s="847"/>
      <c r="H40" s="847"/>
      <c r="I40" s="847"/>
      <c r="J40" s="847"/>
      <c r="K40" s="847"/>
      <c r="L40" s="4355"/>
      <c r="M40" s="4356"/>
      <c r="N40" s="848"/>
      <c r="O40" s="4357"/>
      <c r="P40" s="5463"/>
      <c r="Q40" s="4429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>
      <c r="A41" s="7758"/>
      <c r="B41" s="1937" t="s">
        <v>3657</v>
      </c>
      <c r="C41" s="2659">
        <f t="shared" si="19"/>
        <v>0</v>
      </c>
      <c r="D41" s="4337"/>
      <c r="E41" s="4331"/>
      <c r="F41" s="4331"/>
      <c r="G41" s="4331"/>
      <c r="H41" s="4331"/>
      <c r="I41" s="4331"/>
      <c r="J41" s="4331"/>
      <c r="K41" s="4331"/>
      <c r="L41" s="4332"/>
      <c r="M41" s="889"/>
      <c r="N41" s="4331"/>
      <c r="O41" s="4332"/>
      <c r="P41" s="5461"/>
      <c r="Q41" s="5467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>
      <c r="A42" s="8357"/>
      <c r="B42" s="3327" t="s">
        <v>3665</v>
      </c>
      <c r="C42" s="3907">
        <f t="shared" si="19"/>
        <v>0</v>
      </c>
      <c r="D42" s="4358"/>
      <c r="E42" s="156"/>
      <c r="F42" s="156"/>
      <c r="G42" s="156"/>
      <c r="H42" s="156"/>
      <c r="I42" s="156"/>
      <c r="J42" s="156"/>
      <c r="K42" s="156"/>
      <c r="L42" s="4359"/>
      <c r="M42" s="157"/>
      <c r="N42" s="158"/>
      <c r="O42" s="4360"/>
      <c r="P42" s="5462"/>
      <c r="Q42" s="5468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>
      <c r="A43" s="9161" t="s">
        <v>3666</v>
      </c>
      <c r="B43" s="4361" t="s">
        <v>2977</v>
      </c>
      <c r="C43" s="2659">
        <f t="shared" si="19"/>
        <v>0</v>
      </c>
      <c r="D43" s="4362"/>
      <c r="E43" s="847"/>
      <c r="F43" s="847"/>
      <c r="G43" s="847"/>
      <c r="H43" s="847"/>
      <c r="I43" s="847"/>
      <c r="J43" s="847"/>
      <c r="K43" s="847"/>
      <c r="L43" s="4355"/>
      <c r="M43" s="4356"/>
      <c r="N43" s="848"/>
      <c r="O43" s="4357"/>
      <c r="P43" s="5463"/>
      <c r="Q43" s="4429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>
      <c r="A44" s="7758"/>
      <c r="B44" s="1299" t="s">
        <v>3657</v>
      </c>
      <c r="C44" s="1200">
        <f t="shared" si="19"/>
        <v>0</v>
      </c>
      <c r="D44" s="4337"/>
      <c r="E44" s="4331"/>
      <c r="F44" s="4331"/>
      <c r="G44" s="4331"/>
      <c r="H44" s="4331"/>
      <c r="I44" s="4331"/>
      <c r="J44" s="4331"/>
      <c r="K44" s="4331"/>
      <c r="L44" s="4332"/>
      <c r="M44" s="889"/>
      <c r="N44" s="4331"/>
      <c r="O44" s="4332"/>
      <c r="P44" s="5461"/>
      <c r="Q44" s="5467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>
      <c r="A45" s="8357"/>
      <c r="B45" s="3589" t="s">
        <v>3667</v>
      </c>
      <c r="C45" s="3940">
        <f t="shared" si="19"/>
        <v>0</v>
      </c>
      <c r="D45" s="4358"/>
      <c r="E45" s="156"/>
      <c r="F45" s="156"/>
      <c r="G45" s="156"/>
      <c r="H45" s="156"/>
      <c r="I45" s="156"/>
      <c r="J45" s="156"/>
      <c r="K45" s="156"/>
      <c r="L45" s="4359"/>
      <c r="M45" s="157"/>
      <c r="N45" s="158"/>
      <c r="O45" s="4360"/>
      <c r="P45" s="5462"/>
      <c r="Q45" s="5468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>
      <c r="A46" s="9161" t="s">
        <v>3668</v>
      </c>
      <c r="B46" s="4361" t="s">
        <v>2977</v>
      </c>
      <c r="C46" s="4354">
        <f>SUM(D46:L46)</f>
        <v>0</v>
      </c>
      <c r="D46" s="4362"/>
      <c r="E46" s="847"/>
      <c r="F46" s="847"/>
      <c r="G46" s="847"/>
      <c r="H46" s="847"/>
      <c r="I46" s="847"/>
      <c r="J46" s="847"/>
      <c r="K46" s="847"/>
      <c r="L46" s="4355"/>
      <c r="M46" s="4356"/>
      <c r="N46" s="848"/>
      <c r="O46" s="4357"/>
      <c r="P46" s="5463"/>
      <c r="Q46" s="4429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>
      <c r="A47" s="7758"/>
      <c r="B47" s="1112" t="s">
        <v>3657</v>
      </c>
      <c r="C47" s="1200">
        <f>SUM(D47:L47)</f>
        <v>0</v>
      </c>
      <c r="D47" s="4337"/>
      <c r="E47" s="4331"/>
      <c r="F47" s="4331"/>
      <c r="G47" s="4331"/>
      <c r="H47" s="4331"/>
      <c r="I47" s="4331"/>
      <c r="J47" s="4331"/>
      <c r="K47" s="4331"/>
      <c r="L47" s="4332"/>
      <c r="M47" s="889"/>
      <c r="N47" s="4331"/>
      <c r="O47" s="4332"/>
      <c r="P47" s="5461"/>
      <c r="Q47" s="5467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>
      <c r="A48" s="8357"/>
      <c r="B48" s="3327" t="s">
        <v>3669</v>
      </c>
      <c r="C48" s="665">
        <f>SUM(D48:L48)</f>
        <v>0</v>
      </c>
      <c r="D48" s="676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62"/>
      <c r="Q48" s="5468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>
      <c r="A49" s="9161" t="s">
        <v>3670</v>
      </c>
      <c r="B49" s="4361" t="s">
        <v>2977</v>
      </c>
      <c r="C49" s="4354">
        <f t="shared" si="19"/>
        <v>0</v>
      </c>
      <c r="D49" s="4363"/>
      <c r="E49" s="4364"/>
      <c r="F49" s="4364"/>
      <c r="G49" s="4364"/>
      <c r="H49" s="4364"/>
      <c r="I49" s="4364"/>
      <c r="J49" s="4364"/>
      <c r="K49" s="4364"/>
      <c r="L49" s="4365"/>
      <c r="M49" s="4366"/>
      <c r="N49" s="4367"/>
      <c r="O49" s="4368"/>
      <c r="P49" s="5463"/>
      <c r="Q49" s="4429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>
      <c r="A50" s="7758"/>
      <c r="B50" s="1299" t="s">
        <v>3657</v>
      </c>
      <c r="C50" s="2659">
        <f t="shared" si="19"/>
        <v>0</v>
      </c>
      <c r="D50" s="4346"/>
      <c r="E50" s="4347"/>
      <c r="F50" s="4347"/>
      <c r="G50" s="4347"/>
      <c r="H50" s="4347"/>
      <c r="I50" s="4347"/>
      <c r="J50" s="4347"/>
      <c r="K50" s="4347"/>
      <c r="L50" s="4348"/>
      <c r="M50" s="4369"/>
      <c r="N50" s="4347"/>
      <c r="O50" s="4348"/>
      <c r="P50" s="5461"/>
      <c r="Q50" s="5467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>
      <c r="A51" s="7758"/>
      <c r="B51" s="1112" t="s">
        <v>3671</v>
      </c>
      <c r="C51" s="1200">
        <f t="shared" si="19"/>
        <v>0</v>
      </c>
      <c r="D51" s="4337"/>
      <c r="E51" s="4331"/>
      <c r="F51" s="4331"/>
      <c r="G51" s="4331"/>
      <c r="H51" s="4331"/>
      <c r="I51" s="4331"/>
      <c r="J51" s="4331"/>
      <c r="K51" s="4331"/>
      <c r="L51" s="4332"/>
      <c r="M51" s="890"/>
      <c r="N51" s="4338"/>
      <c r="O51" s="4339"/>
      <c r="P51" s="5461"/>
      <c r="Q51" s="5467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>
      <c r="A52" s="7758"/>
      <c r="B52" s="1135" t="s">
        <v>3665</v>
      </c>
      <c r="C52" s="1200">
        <f t="shared" si="19"/>
        <v>0</v>
      </c>
      <c r="D52" s="4337"/>
      <c r="E52" s="4331"/>
      <c r="F52" s="4331"/>
      <c r="G52" s="4331"/>
      <c r="H52" s="4331"/>
      <c r="I52" s="4331"/>
      <c r="J52" s="4331"/>
      <c r="K52" s="4331"/>
      <c r="L52" s="4332"/>
      <c r="M52" s="890"/>
      <c r="N52" s="4338"/>
      <c r="O52" s="4339"/>
      <c r="P52" s="5461"/>
      <c r="Q52" s="5467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>
      <c r="A53" s="7758"/>
      <c r="B53" s="1112" t="s">
        <v>3672</v>
      </c>
      <c r="C53" s="2659">
        <f t="shared" si="19"/>
        <v>0</v>
      </c>
      <c r="D53" s="4333"/>
      <c r="E53" s="805"/>
      <c r="F53" s="805"/>
      <c r="G53" s="805"/>
      <c r="H53" s="805"/>
      <c r="I53" s="805"/>
      <c r="J53" s="805"/>
      <c r="K53" s="805"/>
      <c r="L53" s="4334"/>
      <c r="M53" s="4335"/>
      <c r="N53" s="806"/>
      <c r="O53" s="4336"/>
      <c r="P53" s="5461"/>
      <c r="Q53" s="5467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>
      <c r="A54" s="8357"/>
      <c r="B54" s="3940" t="s">
        <v>3673</v>
      </c>
      <c r="C54" s="3907">
        <f t="shared" si="19"/>
        <v>0</v>
      </c>
      <c r="D54" s="4358"/>
      <c r="E54" s="156"/>
      <c r="F54" s="156"/>
      <c r="G54" s="156"/>
      <c r="H54" s="156"/>
      <c r="I54" s="156"/>
      <c r="J54" s="156"/>
      <c r="K54" s="156"/>
      <c r="L54" s="4359"/>
      <c r="M54" s="157"/>
      <c r="N54" s="158"/>
      <c r="O54" s="4360"/>
      <c r="P54" s="5462"/>
      <c r="Q54" s="5468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>
      <c r="A55" s="9216" t="s">
        <v>3674</v>
      </c>
      <c r="B55" s="4370" t="s">
        <v>2977</v>
      </c>
      <c r="C55" s="4354">
        <f t="shared" si="19"/>
        <v>0</v>
      </c>
      <c r="D55" s="4362"/>
      <c r="E55" s="847"/>
      <c r="F55" s="847"/>
      <c r="G55" s="847"/>
      <c r="H55" s="847"/>
      <c r="I55" s="847"/>
      <c r="J55" s="847"/>
      <c r="K55" s="847"/>
      <c r="L55" s="4355"/>
      <c r="M55" s="4356"/>
      <c r="N55" s="848"/>
      <c r="O55" s="4357"/>
      <c r="P55" s="5463"/>
      <c r="Q55" s="4429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>
      <c r="A56" s="7758"/>
      <c r="B56" s="1299" t="s">
        <v>3675</v>
      </c>
      <c r="C56" s="1200">
        <f t="shared" si="19"/>
        <v>0</v>
      </c>
      <c r="D56" s="4337"/>
      <c r="E56" s="4331"/>
      <c r="F56" s="4331"/>
      <c r="G56" s="4331"/>
      <c r="H56" s="4331"/>
      <c r="I56" s="4331"/>
      <c r="J56" s="4331"/>
      <c r="K56" s="4331"/>
      <c r="L56" s="4332"/>
      <c r="M56" s="889"/>
      <c r="N56" s="4331"/>
      <c r="O56" s="4332"/>
      <c r="P56" s="5461"/>
      <c r="Q56" s="5467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>
      <c r="A57" s="7758"/>
      <c r="B57" s="1135" t="s">
        <v>3676</v>
      </c>
      <c r="C57" s="1200">
        <f t="shared" si="19"/>
        <v>0</v>
      </c>
      <c r="D57" s="4333"/>
      <c r="E57" s="805"/>
      <c r="F57" s="805"/>
      <c r="G57" s="805"/>
      <c r="H57" s="805"/>
      <c r="I57" s="805"/>
      <c r="J57" s="805"/>
      <c r="K57" s="805"/>
      <c r="L57" s="4334"/>
      <c r="M57" s="4335"/>
      <c r="N57" s="806"/>
      <c r="O57" s="4336"/>
      <c r="P57" s="5461"/>
      <c r="Q57" s="5467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>
      <c r="A58" s="8357"/>
      <c r="B58" s="4217" t="s">
        <v>3677</v>
      </c>
      <c r="C58" s="3940">
        <f>SUM(D58:L58)</f>
        <v>0</v>
      </c>
      <c r="D58" s="676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62"/>
      <c r="Q58" s="5468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>
      <c r="A59" s="9216" t="s">
        <v>3678</v>
      </c>
      <c r="B59" s="4327" t="s">
        <v>2977</v>
      </c>
      <c r="C59" s="1365"/>
      <c r="D59" s="4371"/>
      <c r="E59" s="4372"/>
      <c r="F59" s="4372"/>
      <c r="G59" s="4372"/>
      <c r="H59" s="4372"/>
      <c r="I59" s="4372"/>
      <c r="J59" s="4372"/>
      <c r="K59" s="4372"/>
      <c r="L59" s="4373"/>
      <c r="M59" s="4374"/>
      <c r="N59" s="4372"/>
      <c r="O59" s="4373"/>
      <c r="P59" s="5463"/>
      <c r="Q59" s="4429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>
      <c r="A60" s="7758"/>
      <c r="B60" s="4327" t="s">
        <v>3675</v>
      </c>
      <c r="C60" s="4327">
        <f>SUM(D60:L60)</f>
        <v>0</v>
      </c>
      <c r="D60" s="4328">
        <f>SUM(D61:D62)</f>
        <v>0</v>
      </c>
      <c r="E60" s="4329">
        <f t="shared" ref="E60:L60" si="25">SUM(E61:E62)</f>
        <v>0</v>
      </c>
      <c r="F60" s="4329">
        <f t="shared" si="25"/>
        <v>0</v>
      </c>
      <c r="G60" s="4329">
        <f t="shared" si="25"/>
        <v>0</v>
      </c>
      <c r="H60" s="4329">
        <f t="shared" si="25"/>
        <v>0</v>
      </c>
      <c r="I60" s="4329">
        <f t="shared" si="25"/>
        <v>0</v>
      </c>
      <c r="J60" s="4329">
        <f t="shared" si="25"/>
        <v>0</v>
      </c>
      <c r="K60" s="4329">
        <f t="shared" si="25"/>
        <v>0</v>
      </c>
      <c r="L60" s="4330">
        <f t="shared" si="25"/>
        <v>0</v>
      </c>
      <c r="M60" s="4375"/>
      <c r="N60" s="4321"/>
      <c r="O60" s="4322"/>
      <c r="P60" s="5461"/>
      <c r="Q60" s="5467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>
      <c r="A61" s="7758"/>
      <c r="B61" s="1921" t="s">
        <v>3679</v>
      </c>
      <c r="C61" s="4144">
        <f>SUM(D61:L61)</f>
        <v>0</v>
      </c>
      <c r="D61" s="4333"/>
      <c r="E61" s="805"/>
      <c r="F61" s="805"/>
      <c r="G61" s="805"/>
      <c r="H61" s="805"/>
      <c r="I61" s="805"/>
      <c r="J61" s="805"/>
      <c r="K61" s="805"/>
      <c r="L61" s="4334"/>
      <c r="M61" s="4335"/>
      <c r="N61" s="806"/>
      <c r="O61" s="4336"/>
      <c r="P61" s="5461"/>
      <c r="Q61" s="5467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>
      <c r="A62" s="8357"/>
      <c r="B62" s="630" t="s">
        <v>3680</v>
      </c>
      <c r="C62" s="3931">
        <f>SUM(D62:L62)</f>
        <v>0</v>
      </c>
      <c r="D62" s="4358"/>
      <c r="E62" s="156"/>
      <c r="F62" s="156"/>
      <c r="G62" s="156"/>
      <c r="H62" s="156"/>
      <c r="I62" s="156"/>
      <c r="J62" s="156"/>
      <c r="K62" s="156"/>
      <c r="L62" s="4359"/>
      <c r="M62" s="157"/>
      <c r="N62" s="158"/>
      <c r="O62" s="4360"/>
      <c r="P62" s="5462"/>
      <c r="Q62" s="5468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>
      <c r="A63" s="9216" t="s">
        <v>3681</v>
      </c>
      <c r="B63" s="4370" t="s">
        <v>2977</v>
      </c>
      <c r="C63" s="4337"/>
      <c r="D63" s="4376"/>
      <c r="E63" s="848"/>
      <c r="F63" s="848"/>
      <c r="G63" s="848"/>
      <c r="H63" s="848"/>
      <c r="I63" s="848"/>
      <c r="J63" s="848"/>
      <c r="K63" s="848"/>
      <c r="L63" s="4357"/>
      <c r="M63" s="4356"/>
      <c r="N63" s="848"/>
      <c r="O63" s="4357"/>
      <c r="P63" s="5463"/>
      <c r="Q63" s="4429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>
      <c r="A64" s="8357"/>
      <c r="B64" s="3589" t="s">
        <v>3657</v>
      </c>
      <c r="C64" s="4358"/>
      <c r="D64" s="4377"/>
      <c r="E64" s="4378"/>
      <c r="F64" s="4378"/>
      <c r="G64" s="4378"/>
      <c r="H64" s="4378"/>
      <c r="I64" s="4378"/>
      <c r="J64" s="4378"/>
      <c r="K64" s="4378"/>
      <c r="L64" s="4379"/>
      <c r="M64" s="4353"/>
      <c r="N64" s="4380"/>
      <c r="O64" s="4381"/>
      <c r="P64" s="5462"/>
      <c r="Q64" s="5468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>
      <c r="A65" s="9218" t="s">
        <v>3682</v>
      </c>
      <c r="B65" s="4383" t="s">
        <v>2977</v>
      </c>
      <c r="C65" s="4384">
        <f>SUM(D65:L65)</f>
        <v>0</v>
      </c>
      <c r="D65" s="4385"/>
      <c r="E65" s="849"/>
      <c r="F65" s="849"/>
      <c r="G65" s="849"/>
      <c r="H65" s="849"/>
      <c r="I65" s="849"/>
      <c r="J65" s="849"/>
      <c r="K65" s="849"/>
      <c r="L65" s="4386"/>
      <c r="M65" s="4387"/>
      <c r="N65" s="849"/>
      <c r="O65" s="4388"/>
      <c r="P65" s="5464"/>
      <c r="Q65" s="5469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>
      <c r="A66" s="9219"/>
      <c r="B66" s="1366" t="s">
        <v>3657</v>
      </c>
      <c r="C66" s="1271">
        <f>SUM(D66:L66)</f>
        <v>0</v>
      </c>
      <c r="D66" s="4390"/>
      <c r="E66" s="4391"/>
      <c r="F66" s="4391"/>
      <c r="G66" s="4391"/>
      <c r="H66" s="4391"/>
      <c r="I66" s="4391"/>
      <c r="J66" s="4391"/>
      <c r="K66" s="4391"/>
      <c r="L66" s="4392"/>
      <c r="M66" s="4393"/>
      <c r="N66" s="4391"/>
      <c r="O66" s="4394"/>
      <c r="P66" s="5465"/>
      <c r="Q66" s="5470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>
      <c r="A67" s="9218" t="s">
        <v>3683</v>
      </c>
      <c r="B67" s="4383" t="s">
        <v>2977</v>
      </c>
      <c r="C67" s="4384">
        <f>SUM(D67:L67)</f>
        <v>0</v>
      </c>
      <c r="D67" s="4395"/>
      <c r="E67" s="849"/>
      <c r="F67" s="849"/>
      <c r="G67" s="849"/>
      <c r="H67" s="849"/>
      <c r="I67" s="849"/>
      <c r="J67" s="849"/>
      <c r="K67" s="849"/>
      <c r="L67" s="4386"/>
      <c r="M67" s="4387"/>
      <c r="N67" s="849"/>
      <c r="O67" s="4388"/>
      <c r="P67" s="5464"/>
      <c r="Q67" s="5469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>
      <c r="A68" s="9219"/>
      <c r="B68" s="1366" t="s">
        <v>3657</v>
      </c>
      <c r="C68" s="1271">
        <f>SUM(D68:L68)</f>
        <v>0</v>
      </c>
      <c r="D68" s="4396"/>
      <c r="E68" s="4391"/>
      <c r="F68" s="4391"/>
      <c r="G68" s="4391"/>
      <c r="H68" s="4391"/>
      <c r="I68" s="4391"/>
      <c r="J68" s="4391"/>
      <c r="K68" s="4391"/>
      <c r="L68" s="4392"/>
      <c r="M68" s="4393"/>
      <c r="N68" s="4391"/>
      <c r="O68" s="4394"/>
      <c r="P68" s="5465"/>
      <c r="Q68" s="5470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>
      <c r="A69" s="9225" t="s">
        <v>3684</v>
      </c>
      <c r="B69" s="4397" t="s">
        <v>2977</v>
      </c>
      <c r="C69" s="4398">
        <f t="shared" ref="C69" si="30">SUM(D69:L69)</f>
        <v>0</v>
      </c>
      <c r="D69" s="4399"/>
      <c r="E69" s="4400"/>
      <c r="F69" s="4400"/>
      <c r="G69" s="4400"/>
      <c r="H69" s="4400"/>
      <c r="I69" s="4400"/>
      <c r="J69" s="4400"/>
      <c r="K69" s="4400"/>
      <c r="L69" s="4401"/>
      <c r="M69" s="4323"/>
      <c r="N69" s="4324"/>
      <c r="O69" s="4325"/>
      <c r="P69" s="5466"/>
      <c r="Q69" s="5471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>
      <c r="A70" s="9226"/>
      <c r="B70" s="4403" t="s">
        <v>3657</v>
      </c>
      <c r="C70" s="1112">
        <f>SUM(D70:L70)</f>
        <v>0</v>
      </c>
      <c r="D70" s="4337"/>
      <c r="E70" s="4331"/>
      <c r="F70" s="4331"/>
      <c r="G70" s="4331"/>
      <c r="H70" s="4331"/>
      <c r="I70" s="4331"/>
      <c r="J70" s="4331"/>
      <c r="K70" s="4331"/>
      <c r="L70" s="4404"/>
      <c r="M70" s="4405"/>
      <c r="N70" s="4331"/>
      <c r="O70" s="4332"/>
      <c r="P70" s="5461"/>
      <c r="Q70" s="5467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>
      <c r="A71" s="9227"/>
      <c r="B71" s="4406" t="s">
        <v>3685</v>
      </c>
      <c r="C71" s="2660">
        <f>SUM(D71:L71)</f>
        <v>0</v>
      </c>
      <c r="D71" s="4358"/>
      <c r="E71" s="156"/>
      <c r="F71" s="156"/>
      <c r="G71" s="156"/>
      <c r="H71" s="156"/>
      <c r="I71" s="156"/>
      <c r="J71" s="156"/>
      <c r="K71" s="156"/>
      <c r="L71" s="626"/>
      <c r="M71" s="4407"/>
      <c r="N71" s="4380"/>
      <c r="O71" s="4381"/>
      <c r="P71" s="5462"/>
      <c r="Q71" s="5468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>
      <c r="A72" s="4279" t="s">
        <v>3686</v>
      </c>
      <c r="B72" s="7"/>
      <c r="C72" s="3"/>
      <c r="D72" s="7"/>
    </row>
    <row r="73" spans="1:84" ht="42">
      <c r="A73" s="4408" t="s">
        <v>3687</v>
      </c>
      <c r="B73" s="4409" t="s">
        <v>2563</v>
      </c>
      <c r="C73" s="4410" t="s">
        <v>3688</v>
      </c>
      <c r="D73" s="4410" t="s">
        <v>3689</v>
      </c>
    </row>
    <row r="74" spans="1:84" ht="22.5">
      <c r="A74" s="9200" t="s">
        <v>1269</v>
      </c>
      <c r="B74" s="4411" t="s">
        <v>3690</v>
      </c>
      <c r="C74" s="4412"/>
      <c r="D74" s="4412"/>
    </row>
    <row r="75" spans="1:84" ht="22.5">
      <c r="A75" s="8758"/>
      <c r="B75" s="4051" t="s">
        <v>3691</v>
      </c>
      <c r="C75" s="4413"/>
      <c r="D75" s="4413"/>
    </row>
    <row r="76" spans="1:84">
      <c r="A76" s="8758"/>
      <c r="B76" s="4051" t="s">
        <v>3692</v>
      </c>
      <c r="C76" s="4413"/>
      <c r="D76" s="4413"/>
    </row>
    <row r="77" spans="1:84" ht="22.5">
      <c r="A77" s="8758"/>
      <c r="B77" s="4051" t="s">
        <v>3693</v>
      </c>
      <c r="C77" s="4413"/>
      <c r="D77" s="4413"/>
    </row>
    <row r="78" spans="1:84" ht="22.5">
      <c r="A78" s="8758"/>
      <c r="B78" s="4051" t="s">
        <v>3694</v>
      </c>
      <c r="C78" s="4413"/>
      <c r="D78" s="4413"/>
    </row>
    <row r="79" spans="1:84">
      <c r="A79" s="8758"/>
      <c r="B79" s="3995" t="s">
        <v>3695</v>
      </c>
      <c r="C79" s="4413"/>
      <c r="D79" s="4413"/>
    </row>
    <row r="80" spans="1:84" ht="22.5">
      <c r="A80" s="8758"/>
      <c r="B80" s="4051" t="s">
        <v>3696</v>
      </c>
      <c r="C80" s="4413"/>
      <c r="D80" s="4413"/>
    </row>
    <row r="81" spans="1:4" ht="22.5">
      <c r="A81" s="8758"/>
      <c r="B81" s="4051" t="s">
        <v>3697</v>
      </c>
      <c r="C81" s="4413"/>
      <c r="D81" s="4413"/>
    </row>
    <row r="82" spans="1:4">
      <c r="A82" s="8758"/>
      <c r="B82" s="3995" t="s">
        <v>3698</v>
      </c>
      <c r="C82" s="4413"/>
      <c r="D82" s="4413"/>
    </row>
    <row r="83" spans="1:4" ht="22.5">
      <c r="A83" s="8758"/>
      <c r="B83" s="4051" t="s">
        <v>3699</v>
      </c>
      <c r="C83" s="4413"/>
      <c r="D83" s="4413"/>
    </row>
    <row r="84" spans="1:4">
      <c r="A84" s="8758"/>
      <c r="B84" s="3995" t="s">
        <v>3700</v>
      </c>
      <c r="C84" s="4414"/>
      <c r="D84" s="4414"/>
    </row>
    <row r="85" spans="1:4">
      <c r="A85" s="8758"/>
      <c r="B85" s="3995" t="s">
        <v>3701</v>
      </c>
      <c r="C85" s="4414"/>
      <c r="D85" s="4414"/>
    </row>
    <row r="86" spans="1:4">
      <c r="A86" s="8758"/>
      <c r="B86" s="3995" t="s">
        <v>3702</v>
      </c>
      <c r="C86" s="4414"/>
      <c r="D86" s="4414"/>
    </row>
    <row r="87" spans="1:4">
      <c r="A87" s="8758"/>
      <c r="B87" s="3995" t="s">
        <v>3703</v>
      </c>
      <c r="C87" s="4414"/>
      <c r="D87" s="4414"/>
    </row>
    <row r="88" spans="1:4">
      <c r="A88" s="8758"/>
      <c r="B88" s="3995" t="s">
        <v>3704</v>
      </c>
      <c r="C88" s="4414"/>
      <c r="D88" s="4414"/>
    </row>
    <row r="89" spans="1:4" ht="22.5">
      <c r="A89" s="8758"/>
      <c r="B89" s="4051" t="s">
        <v>3705</v>
      </c>
      <c r="C89" s="4414"/>
      <c r="D89" s="4414"/>
    </row>
    <row r="90" spans="1:4" ht="22.5">
      <c r="A90" s="8758"/>
      <c r="B90" s="4051" t="s">
        <v>3706</v>
      </c>
      <c r="C90" s="4414"/>
      <c r="D90" s="4414"/>
    </row>
    <row r="91" spans="1:4">
      <c r="A91" s="8758"/>
      <c r="B91" s="3995" t="s">
        <v>3707</v>
      </c>
      <c r="C91" s="4414"/>
      <c r="D91" s="4414"/>
    </row>
    <row r="92" spans="1:4">
      <c r="A92" s="8758"/>
      <c r="B92" s="3995" t="s">
        <v>3708</v>
      </c>
      <c r="C92" s="4414"/>
      <c r="D92" s="4414"/>
    </row>
    <row r="93" spans="1:4" ht="22.5">
      <c r="A93" s="8759"/>
      <c r="B93" s="3923" t="s">
        <v>3709</v>
      </c>
      <c r="C93" s="4415"/>
      <c r="D93" s="4415"/>
    </row>
    <row r="94" spans="1:4">
      <c r="A94" s="9223" t="s">
        <v>1270</v>
      </c>
      <c r="B94" s="4411" t="s">
        <v>3710</v>
      </c>
      <c r="C94" s="4416"/>
      <c r="D94" s="4416"/>
    </row>
    <row r="95" spans="1:4">
      <c r="A95" s="7835"/>
      <c r="B95" s="4051" t="s">
        <v>3711</v>
      </c>
      <c r="C95" s="4413"/>
      <c r="D95" s="4413"/>
    </row>
    <row r="96" spans="1:4">
      <c r="A96" s="7835"/>
      <c r="B96" s="4051" t="s">
        <v>3712</v>
      </c>
      <c r="C96" s="4414"/>
      <c r="D96" s="4414"/>
    </row>
    <row r="97" spans="1:4">
      <c r="A97" s="7835"/>
      <c r="B97" s="4051" t="s">
        <v>3713</v>
      </c>
      <c r="C97" s="4414"/>
      <c r="D97" s="4414"/>
    </row>
    <row r="98" spans="1:4" ht="22.5">
      <c r="A98" s="7835"/>
      <c r="B98" s="4051" t="s">
        <v>3714</v>
      </c>
      <c r="C98" s="4417"/>
      <c r="D98" s="4417"/>
    </row>
    <row r="99" spans="1:4">
      <c r="A99" s="7835"/>
      <c r="B99" s="4051" t="s">
        <v>3715</v>
      </c>
      <c r="C99" s="4418"/>
      <c r="D99" s="4419"/>
    </row>
    <row r="100" spans="1:4">
      <c r="A100" s="7835"/>
      <c r="B100" s="4051" t="s">
        <v>3716</v>
      </c>
      <c r="C100" s="4418"/>
      <c r="D100" s="4419"/>
    </row>
    <row r="101" spans="1:4">
      <c r="A101" s="7835"/>
      <c r="B101" s="4051" t="s">
        <v>3717</v>
      </c>
      <c r="C101" s="4418"/>
      <c r="D101" s="4419"/>
    </row>
    <row r="102" spans="1:4">
      <c r="A102" s="7835"/>
      <c r="B102" s="4051" t="s">
        <v>3718</v>
      </c>
      <c r="C102" s="4418"/>
      <c r="D102" s="4419"/>
    </row>
    <row r="103" spans="1:4">
      <c r="A103" s="7835"/>
      <c r="B103" s="4051" t="s">
        <v>3719</v>
      </c>
      <c r="C103" s="4418"/>
      <c r="D103" s="4419"/>
    </row>
    <row r="104" spans="1:4">
      <c r="A104" s="7835"/>
      <c r="B104" s="4051" t="s">
        <v>3720</v>
      </c>
      <c r="C104" s="4418"/>
      <c r="D104" s="4419"/>
    </row>
    <row r="105" spans="1:4" ht="22.5">
      <c r="A105" s="7835"/>
      <c r="B105" s="4051" t="s">
        <v>3721</v>
      </c>
      <c r="C105" s="4418"/>
      <c r="D105" s="4419"/>
    </row>
    <row r="106" spans="1:4">
      <c r="A106" s="7835"/>
      <c r="B106" s="3712" t="s">
        <v>3722</v>
      </c>
      <c r="C106" s="4418"/>
      <c r="D106" s="4419"/>
    </row>
    <row r="107" spans="1:4">
      <c r="A107" s="9224"/>
      <c r="B107" s="3923" t="s">
        <v>3723</v>
      </c>
      <c r="C107" s="4420"/>
      <c r="D107" s="4421"/>
    </row>
    <row r="108" spans="1:4" ht="18" customHeight="1">
      <c r="A108" s="4279" t="s">
        <v>3724</v>
      </c>
      <c r="B108" s="7"/>
      <c r="C108" s="3"/>
      <c r="D108" s="7"/>
    </row>
    <row r="109" spans="1:4">
      <c r="A109" s="9217" t="s">
        <v>289</v>
      </c>
      <c r="B109" s="9217" t="s">
        <v>77</v>
      </c>
      <c r="C109" s="9202" t="s">
        <v>3725</v>
      </c>
      <c r="D109" s="9204"/>
    </row>
    <row r="110" spans="1:4">
      <c r="A110" s="8450"/>
      <c r="B110" s="8450"/>
      <c r="C110" s="4284" t="s">
        <v>58</v>
      </c>
      <c r="D110" s="4283" t="s">
        <v>59</v>
      </c>
    </row>
    <row r="111" spans="1:4" ht="15" customHeight="1">
      <c r="A111" s="4291" t="s">
        <v>3726</v>
      </c>
      <c r="B111" s="4354">
        <f>SUM(C111:D111)</f>
        <v>0</v>
      </c>
      <c r="C111" s="4422"/>
      <c r="D111" s="4423"/>
    </row>
    <row r="112" spans="1:4" ht="15" customHeight="1">
      <c r="A112" s="4424" t="s">
        <v>3727</v>
      </c>
      <c r="B112" s="3907">
        <f>SUM(C112:D112)</f>
        <v>0</v>
      </c>
      <c r="C112" s="4358"/>
      <c r="D112" s="4425"/>
    </row>
    <row r="113" spans="1:2" ht="18" customHeight="1">
      <c r="A113" s="4279" t="s">
        <v>3728</v>
      </c>
      <c r="B113" s="7"/>
    </row>
    <row r="114" spans="1:2" ht="17.25" customHeight="1">
      <c r="A114" s="4426" t="s">
        <v>3729</v>
      </c>
      <c r="B114" s="4426" t="s">
        <v>931</v>
      </c>
    </row>
    <row r="115" spans="1:2">
      <c r="A115" s="4427" t="s">
        <v>3730</v>
      </c>
      <c r="B115" s="4428"/>
    </row>
    <row r="116" spans="1:2">
      <c r="A116" s="1328" t="s">
        <v>3731</v>
      </c>
      <c r="B116" s="4429"/>
    </row>
    <row r="117" spans="1:2">
      <c r="A117" s="1328" t="s">
        <v>3732</v>
      </c>
      <c r="B117" s="4430"/>
    </row>
    <row r="118" spans="1:2">
      <c r="A118" s="1328" t="s">
        <v>3733</v>
      </c>
      <c r="B118" s="4430"/>
    </row>
    <row r="119" spans="1:2">
      <c r="A119" s="1328" t="s">
        <v>3734</v>
      </c>
      <c r="B119" s="4430"/>
    </row>
    <row r="120" spans="1:2">
      <c r="A120" s="1328" t="s">
        <v>3735</v>
      </c>
      <c r="B120" s="4430"/>
    </row>
    <row r="121" spans="1:2">
      <c r="A121" s="1328" t="s">
        <v>3736</v>
      </c>
      <c r="B121" s="4430"/>
    </row>
    <row r="122" spans="1:2">
      <c r="A122" s="1328" t="s">
        <v>3737</v>
      </c>
      <c r="B122" s="4430"/>
    </row>
    <row r="123" spans="1:2">
      <c r="A123" s="1328" t="s">
        <v>3738</v>
      </c>
      <c r="B123" s="4430"/>
    </row>
    <row r="124" spans="1:2">
      <c r="A124" s="1328" t="s">
        <v>3739</v>
      </c>
      <c r="B124" s="4430"/>
    </row>
    <row r="125" spans="1:2">
      <c r="A125" s="1328" t="s">
        <v>3740</v>
      </c>
      <c r="B125" s="4430"/>
    </row>
    <row r="126" spans="1:2">
      <c r="A126" s="1328" t="s">
        <v>3741</v>
      </c>
      <c r="B126" s="4430"/>
    </row>
    <row r="127" spans="1:2">
      <c r="A127" s="1328" t="s">
        <v>3742</v>
      </c>
      <c r="B127" s="4430"/>
    </row>
    <row r="128" spans="1:2">
      <c r="A128" s="1328" t="s">
        <v>3743</v>
      </c>
      <c r="B128" s="4430"/>
    </row>
    <row r="129" spans="1:7">
      <c r="A129" s="1328" t="s">
        <v>3744</v>
      </c>
      <c r="B129" s="4430"/>
    </row>
    <row r="130" spans="1:7">
      <c r="A130" s="1328" t="s">
        <v>3745</v>
      </c>
      <c r="B130" s="4430"/>
    </row>
    <row r="131" spans="1:7">
      <c r="A131" s="4179" t="s">
        <v>3746</v>
      </c>
      <c r="B131" s="4431"/>
    </row>
    <row r="132" spans="1:7">
      <c r="A132" s="4432" t="s">
        <v>77</v>
      </c>
      <c r="B132" s="4433">
        <f>SUM(B115:B131)</f>
        <v>0</v>
      </c>
    </row>
    <row r="133" spans="1:7" ht="18" customHeight="1">
      <c r="A133" s="4279" t="s">
        <v>3747</v>
      </c>
      <c r="B133" s="7"/>
      <c r="C133" s="3"/>
      <c r="D133" s="7"/>
      <c r="E133" s="7"/>
    </row>
    <row r="134" spans="1:7" ht="27.75" customHeight="1">
      <c r="A134" s="4426" t="s">
        <v>3748</v>
      </c>
      <c r="B134" s="4426" t="s">
        <v>1634</v>
      </c>
      <c r="C134" s="4426" t="s">
        <v>77</v>
      </c>
      <c r="D134" s="4231" t="s">
        <v>3749</v>
      </c>
      <c r="E134" s="4434" t="s">
        <v>3750</v>
      </c>
      <c r="F134" s="4435" t="s">
        <v>3751</v>
      </c>
      <c r="G134" s="4426" t="s">
        <v>3752</v>
      </c>
    </row>
    <row r="135" spans="1:7">
      <c r="A135" s="9220" t="s">
        <v>3753</v>
      </c>
      <c r="B135" s="4232" t="s">
        <v>3754</v>
      </c>
      <c r="C135" s="4428"/>
      <c r="D135" s="4436"/>
      <c r="E135" s="4437"/>
      <c r="F135" s="4438"/>
      <c r="G135" s="4439"/>
    </row>
    <row r="136" spans="1:7">
      <c r="A136" s="9221"/>
      <c r="B136" s="3871" t="s">
        <v>3755</v>
      </c>
      <c r="C136" s="4431"/>
      <c r="D136" s="4440"/>
      <c r="E136" s="1369"/>
      <c r="F136" s="4441"/>
      <c r="G136" s="4442"/>
    </row>
    <row r="137" spans="1:7">
      <c r="A137" s="4443" t="s">
        <v>3756</v>
      </c>
      <c r="B137" s="4444" t="s">
        <v>3757</v>
      </c>
      <c r="C137" s="4429"/>
      <c r="D137" s="4445"/>
      <c r="E137" s="4446"/>
      <c r="F137" s="4447"/>
      <c r="G137" s="4448"/>
    </row>
    <row r="138" spans="1:7">
      <c r="A138" s="9222" t="s">
        <v>3758</v>
      </c>
      <c r="B138" s="2368" t="s">
        <v>3759</v>
      </c>
      <c r="C138" s="4430"/>
      <c r="D138" s="4449"/>
      <c r="E138" s="4450"/>
      <c r="F138" s="4451"/>
      <c r="G138" s="4452"/>
    </row>
    <row r="139" spans="1:7" ht="21">
      <c r="A139" s="9221"/>
      <c r="B139" s="3871" t="s">
        <v>3760</v>
      </c>
      <c r="C139" s="4431"/>
      <c r="D139" s="4352"/>
      <c r="E139" s="1364"/>
      <c r="F139" s="4441"/>
      <c r="G139" s="4442"/>
    </row>
    <row r="140" spans="1:7">
      <c r="A140" s="9220" t="s">
        <v>3761</v>
      </c>
      <c r="B140" s="2368" t="s">
        <v>3759</v>
      </c>
      <c r="C140" s="4428"/>
      <c r="D140" s="4362"/>
      <c r="E140" s="4437"/>
      <c r="F140" s="4453"/>
      <c r="G140" s="4428"/>
    </row>
    <row r="141" spans="1:7" ht="21">
      <c r="A141" s="9221"/>
      <c r="B141" s="3871" t="s">
        <v>3760</v>
      </c>
      <c r="C141" s="4431"/>
      <c r="D141" s="4352"/>
      <c r="E141" s="1369"/>
      <c r="F141" s="4454"/>
      <c r="G141" s="4431"/>
    </row>
    <row r="142" spans="1:7">
      <c r="A142" s="9220" t="s">
        <v>3762</v>
      </c>
      <c r="B142" s="4232" t="s">
        <v>3629</v>
      </c>
      <c r="C142" s="4428"/>
      <c r="D142" s="4436"/>
      <c r="E142" s="4437"/>
      <c r="F142" s="4438"/>
      <c r="G142" s="4439"/>
    </row>
    <row r="143" spans="1:7">
      <c r="A143" s="9221"/>
      <c r="B143" s="3871" t="s">
        <v>3630</v>
      </c>
      <c r="C143" s="4431"/>
      <c r="D143" s="4440"/>
      <c r="E143" s="1369"/>
      <c r="F143" s="4441"/>
      <c r="G143" s="4442"/>
    </row>
    <row r="144" spans="1:7" ht="18" customHeight="1">
      <c r="A144" s="4279" t="s">
        <v>3763</v>
      </c>
      <c r="B144" s="7"/>
      <c r="C144" s="3"/>
      <c r="D144" s="7"/>
    </row>
    <row r="145" spans="1:13" ht="21">
      <c r="A145" s="4426" t="s">
        <v>1108</v>
      </c>
      <c r="B145" s="4426" t="s">
        <v>3764</v>
      </c>
      <c r="C145" s="4231" t="s">
        <v>3765</v>
      </c>
      <c r="D145" s="4434" t="s">
        <v>3766</v>
      </c>
    </row>
    <row r="146" spans="1:13">
      <c r="A146" s="4277" t="s">
        <v>3767</v>
      </c>
      <c r="B146" s="4428"/>
      <c r="C146" s="4362"/>
      <c r="D146" s="4402"/>
    </row>
    <row r="147" spans="1:13">
      <c r="A147" s="1226" t="s">
        <v>3768</v>
      </c>
      <c r="B147" s="4430"/>
      <c r="C147" s="4337"/>
      <c r="D147" s="4326"/>
    </row>
    <row r="148" spans="1:13">
      <c r="A148" s="1226" t="s">
        <v>3769</v>
      </c>
      <c r="B148" s="4430"/>
      <c r="C148" s="4449"/>
      <c r="D148" s="4450"/>
    </row>
    <row r="149" spans="1:13">
      <c r="A149" s="1226" t="s">
        <v>3770</v>
      </c>
      <c r="B149" s="4430"/>
      <c r="C149" s="4449"/>
      <c r="D149" s="4450"/>
    </row>
    <row r="150" spans="1:13">
      <c r="A150" s="1226" t="s">
        <v>3771</v>
      </c>
      <c r="B150" s="4430"/>
      <c r="C150" s="4337"/>
      <c r="D150" s="4326"/>
    </row>
    <row r="151" spans="1:13">
      <c r="A151" s="3112" t="s">
        <v>3772</v>
      </c>
      <c r="B151" s="4455"/>
      <c r="C151" s="4358"/>
      <c r="D151" s="4425"/>
    </row>
    <row r="152" spans="1:13" ht="18" customHeight="1">
      <c r="A152" s="4279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>
      <c r="A153" s="9217" t="s">
        <v>3774</v>
      </c>
      <c r="B153" s="9217" t="s">
        <v>77</v>
      </c>
      <c r="C153" s="9205" t="s">
        <v>3624</v>
      </c>
      <c r="D153" s="9205"/>
      <c r="E153" s="9202" t="s">
        <v>44</v>
      </c>
      <c r="F153" s="9204"/>
      <c r="G153" s="9205" t="s">
        <v>3174</v>
      </c>
      <c r="H153" s="9205"/>
      <c r="I153" s="9205" t="s">
        <v>675</v>
      </c>
      <c r="J153" s="9206"/>
      <c r="K153" s="9229" t="s">
        <v>3775</v>
      </c>
      <c r="L153" s="9230"/>
      <c r="M153" s="9230"/>
    </row>
    <row r="154" spans="1:13">
      <c r="A154" s="8450"/>
      <c r="B154" s="8450"/>
      <c r="C154" s="4284" t="s">
        <v>58</v>
      </c>
      <c r="D154" s="4456" t="s">
        <v>59</v>
      </c>
      <c r="E154" s="4284" t="s">
        <v>58</v>
      </c>
      <c r="F154" s="4456" t="s">
        <v>59</v>
      </c>
      <c r="G154" s="4284" t="s">
        <v>58</v>
      </c>
      <c r="H154" s="4456" t="s">
        <v>59</v>
      </c>
      <c r="I154" s="4284" t="s">
        <v>58</v>
      </c>
      <c r="J154" s="4285" t="s">
        <v>59</v>
      </c>
      <c r="K154" s="4457" t="s">
        <v>3653</v>
      </c>
      <c r="L154" s="4458" t="s">
        <v>3776</v>
      </c>
      <c r="M154" s="4459" t="s">
        <v>3777</v>
      </c>
    </row>
    <row r="155" spans="1:13">
      <c r="A155" s="4460" t="s">
        <v>3778</v>
      </c>
      <c r="B155" s="4461"/>
      <c r="C155" s="4462"/>
      <c r="D155" s="4463"/>
      <c r="E155" s="4462"/>
      <c r="F155" s="4463"/>
      <c r="G155" s="4462"/>
      <c r="H155" s="4463"/>
      <c r="I155" s="4462"/>
      <c r="J155" s="4464"/>
      <c r="K155" s="3254"/>
      <c r="L155" s="827"/>
      <c r="M155" s="4225"/>
    </row>
    <row r="156" spans="1:13">
      <c r="A156" s="3708" t="s">
        <v>3779</v>
      </c>
      <c r="B156" s="4465">
        <f>SUM(C156:J156)</f>
        <v>0</v>
      </c>
      <c r="C156" s="1163"/>
      <c r="D156" s="3779"/>
      <c r="E156" s="1163"/>
      <c r="F156" s="3779"/>
      <c r="G156" s="1163"/>
      <c r="H156" s="3779"/>
      <c r="I156" s="1163"/>
      <c r="J156" s="3885"/>
      <c r="K156" s="878"/>
      <c r="L156" s="1992"/>
      <c r="M156" s="3779"/>
    </row>
    <row r="157" spans="1:13">
      <c r="A157" s="2656" t="s">
        <v>3780</v>
      </c>
      <c r="B157" s="4466">
        <f>SUM(C157:J157)</f>
        <v>0</v>
      </c>
      <c r="C157" s="2635"/>
      <c r="D157" s="4467"/>
      <c r="E157" s="2635"/>
      <c r="F157" s="4467"/>
      <c r="G157" s="2635"/>
      <c r="H157" s="4467"/>
      <c r="I157" s="2635"/>
      <c r="J157" s="4468"/>
      <c r="K157" s="159"/>
      <c r="L157" s="155"/>
      <c r="M157" s="4467"/>
    </row>
    <row r="158" spans="1:13" ht="18" customHeight="1">
      <c r="A158" s="4279" t="s">
        <v>3781</v>
      </c>
      <c r="B158" s="7"/>
      <c r="C158" s="3"/>
      <c r="D158" s="7"/>
      <c r="E158" s="7"/>
      <c r="F158" s="7"/>
      <c r="G158" s="7"/>
      <c r="H158" s="7"/>
    </row>
    <row r="159" spans="1:13">
      <c r="A159" s="9217" t="s">
        <v>3774</v>
      </c>
      <c r="B159" s="9217" t="s">
        <v>77</v>
      </c>
      <c r="C159" s="9231" t="s">
        <v>29</v>
      </c>
      <c r="D159" s="9232"/>
      <c r="E159" s="9233"/>
      <c r="F159" s="9236" t="s">
        <v>3650</v>
      </c>
      <c r="G159" s="9236"/>
      <c r="H159" s="9236"/>
      <c r="I159" s="9237"/>
    </row>
    <row r="160" spans="1:13" ht="15" customHeight="1">
      <c r="A160" s="8449"/>
      <c r="B160" s="8449"/>
      <c r="C160" s="8565"/>
      <c r="D160" s="9234"/>
      <c r="E160" s="9235"/>
      <c r="F160" s="9228" t="s">
        <v>3653</v>
      </c>
      <c r="G160" s="9228"/>
      <c r="H160" s="9228" t="s">
        <v>3782</v>
      </c>
      <c r="I160" s="9228"/>
    </row>
    <row r="161" spans="1:9">
      <c r="A161" s="8450"/>
      <c r="B161" s="8450"/>
      <c r="C161" s="4284" t="s">
        <v>641</v>
      </c>
      <c r="D161" s="4282" t="s">
        <v>372</v>
      </c>
      <c r="E161" s="4285" t="s">
        <v>675</v>
      </c>
      <c r="F161" s="4470" t="s">
        <v>3629</v>
      </c>
      <c r="G161" s="4471" t="s">
        <v>1364</v>
      </c>
      <c r="H161" s="4284" t="s">
        <v>3629</v>
      </c>
      <c r="I161" s="4456" t="s">
        <v>1364</v>
      </c>
    </row>
    <row r="162" spans="1:9" ht="15" customHeight="1">
      <c r="A162" s="4460" t="s">
        <v>3783</v>
      </c>
      <c r="B162" s="4472">
        <f>SUM(C162:E162)</f>
        <v>0</v>
      </c>
      <c r="C162" s="4223"/>
      <c r="D162" s="827"/>
      <c r="E162" s="4235"/>
      <c r="F162" s="3254"/>
      <c r="G162" s="2328"/>
      <c r="H162" s="4223"/>
      <c r="I162" s="2328"/>
    </row>
    <row r="163" spans="1:9" ht="15" customHeight="1">
      <c r="A163" s="3642" t="s">
        <v>3784</v>
      </c>
      <c r="B163" s="4473">
        <f>SUM(C163:E163)</f>
        <v>0</v>
      </c>
      <c r="C163" s="1163"/>
      <c r="D163" s="1992"/>
      <c r="E163" s="3885"/>
      <c r="F163" s="878"/>
      <c r="G163" s="868"/>
      <c r="H163" s="1163"/>
      <c r="I163" s="868"/>
    </row>
    <row r="164" spans="1:9" ht="15" customHeight="1">
      <c r="A164" s="4474" t="s">
        <v>3785</v>
      </c>
      <c r="B164" s="4475">
        <f>SUM(C164:E164)</f>
        <v>0</v>
      </c>
      <c r="C164" s="2635"/>
      <c r="D164" s="155"/>
      <c r="E164" s="4468"/>
      <c r="F164" s="159"/>
      <c r="G164" s="4476"/>
      <c r="H164" s="2635"/>
      <c r="I164" s="4476"/>
    </row>
    <row r="205" spans="1:2" ht="18.75" hidden="1" customHeight="1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/>
    <dataValidation type="whole" operator="greaterThanOrEqual" allowBlank="1" showInputMessage="1" showErrorMessage="1" error="Valor no Permitido" sqref="C59 C63:C64 C111:D112 B115:B131 C74:D107">
      <formula1>0</formula1>
    </dataValidation>
    <dataValidation type="whole" allowBlank="1" showInputMessage="1" showErrorMessage="1" sqref="E12:T15 E17:T22 E24:T25 E27:T28 C135:E143 M32:Q71">
      <formula1>0</formula1>
      <formula2>9.99999999999999E+34</formula2>
    </dataValidation>
    <dataValidation type="whole" allowBlank="1" showInputMessage="1" showErrorMessage="1" sqref="D32:L32 D34:L59 D61:L68">
      <formula1>0</formula1>
      <formula2>9.99999999999999E+36</formula2>
    </dataValidation>
    <dataValidation type="whole" allowBlank="1" showInputMessage="1" showErrorMessage="1" sqref="B146:D151 C155:M157 B155">
      <formula1>0</formula1>
      <formula2>9.99999999999999E+38</formula2>
    </dataValidation>
    <dataValidation type="whole" allowBlank="1" showInputMessage="1" showErrorMessage="1" error="Valor no Permitido" sqref="C162:I164">
      <formula1>0</formula1>
      <formula2>9.99999999999999E+36</formula2>
    </dataValidation>
    <dataValidation type="whole" operator="greaterThanOrEqual" allowBlank="1" showInputMessage="1" showErrorMessage="1" sqref="F140:G141 D69:L71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>
      <c r="A1" s="25" t="s">
        <v>23</v>
      </c>
    </row>
    <row r="2" spans="1:47">
      <c r="A2" s="25" t="str">
        <f>CONCATENATE("COMUNA: ",NOMBRE!B2, " (",NOMBRE!C2,NOMBRE!D2,NOMBRE!E2,NOMBRE!F2,NOMBRE!G2,")")</f>
        <v>COMUNA: MAIPU ()</v>
      </c>
    </row>
    <row r="3" spans="1:47">
      <c r="A3" s="25" t="str">
        <f>CONCATENATE("ESTABLECIMIENTO/ESTRATEGIA: ", NOMBRE!B3, " (",NOMBRE!C3,NOMBRE!D3,NOMBRE!E3,NOMBRE!F3,NOMBRE!G3,NOMBRE!H3,")")</f>
        <v>ESTABLECIMIENTO/ESTRATEGIA: PADDS ()</v>
      </c>
    </row>
    <row r="4" spans="1:47">
      <c r="A4" s="25" t="str">
        <f>CONCATENATE("MES: ",NOMBRE!B6, " (",NOMBRE!C6,NOMBRE!D6,")")</f>
        <v>MES: MARZO (03)</v>
      </c>
    </row>
    <row r="5" spans="1:47">
      <c r="A5" s="25" t="str">
        <f>CONCATENATE("AÑO: ",NOMBRE!B7)</f>
        <v>AÑO: 2026</v>
      </c>
    </row>
    <row r="6" spans="1:47" s="8" customFormat="1" ht="18" customHeight="1">
      <c r="A6" s="8668" t="s">
        <v>3786</v>
      </c>
      <c r="B6" s="8668"/>
      <c r="C6" s="8668"/>
      <c r="D6" s="8668"/>
      <c r="E6" s="8668"/>
      <c r="F6" s="8668"/>
      <c r="G6" s="8668"/>
      <c r="H6" s="8668"/>
      <c r="I6" s="8668"/>
      <c r="J6" s="8668"/>
      <c r="K6" s="8668"/>
      <c r="L6" s="8668"/>
      <c r="M6" s="8668"/>
      <c r="N6" s="8668"/>
      <c r="O6" s="8668"/>
      <c r="P6" s="8668"/>
      <c r="Q6" s="8668"/>
      <c r="R6" s="8668"/>
      <c r="S6" s="8668"/>
      <c r="T6" s="8668"/>
      <c r="U6" s="8668"/>
      <c r="V6" s="8668"/>
      <c r="W6" s="8668"/>
      <c r="X6" s="8668"/>
      <c r="Y6" s="8668"/>
      <c r="Z6" s="370"/>
      <c r="AA6" s="370"/>
      <c r="AB6" s="370"/>
      <c r="AC6" s="370"/>
      <c r="AD6" s="370"/>
      <c r="AE6" s="370"/>
      <c r="AF6" s="6"/>
      <c r="AG6" s="6"/>
    </row>
    <row r="7" spans="1:47" s="8" customFormat="1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>
      <c r="A9" s="7240" t="s">
        <v>3788</v>
      </c>
      <c r="B9" s="9250" t="s">
        <v>3789</v>
      </c>
      <c r="C9" s="9251"/>
      <c r="D9" s="9251"/>
      <c r="E9" s="9251"/>
      <c r="F9" s="9251"/>
      <c r="G9" s="9251"/>
      <c r="H9" s="9251"/>
      <c r="I9" s="9256"/>
      <c r="J9" s="9250" t="s">
        <v>3790</v>
      </c>
      <c r="K9" s="9251"/>
      <c r="L9" s="9251"/>
      <c r="M9" s="9251"/>
      <c r="N9" s="9251"/>
      <c r="O9" s="9251"/>
      <c r="P9" s="9251"/>
      <c r="Q9" s="9256"/>
      <c r="R9" s="9250" t="s">
        <v>3791</v>
      </c>
      <c r="S9" s="9251"/>
      <c r="T9" s="9251"/>
      <c r="U9" s="9251"/>
      <c r="V9" s="9251"/>
      <c r="W9" s="9251"/>
      <c r="X9" s="9251"/>
      <c r="Y9" s="9253"/>
      <c r="Z9" s="9246" t="s">
        <v>3627</v>
      </c>
      <c r="AA9" s="9246"/>
      <c r="AB9" s="9255"/>
      <c r="AC9" s="9252" t="s">
        <v>3792</v>
      </c>
      <c r="AD9" s="9251"/>
      <c r="AE9" s="9251"/>
      <c r="AF9" s="9251"/>
      <c r="AG9" s="9251"/>
      <c r="AH9" s="9251"/>
      <c r="AI9" s="9251"/>
      <c r="AJ9" s="9253"/>
      <c r="AK9" s="9254" t="s">
        <v>3627</v>
      </c>
      <c r="AL9" s="9246"/>
      <c r="AM9" s="9255"/>
      <c r="AN9" s="9252" t="s">
        <v>3793</v>
      </c>
      <c r="AO9" s="9251"/>
      <c r="AP9" s="9251"/>
      <c r="AQ9" s="9251"/>
      <c r="AR9" s="9251"/>
      <c r="AS9" s="9251"/>
      <c r="AT9" s="9251"/>
      <c r="AU9" s="9256"/>
    </row>
    <row r="10" spans="1:47" s="6" customFormat="1" ht="15" customHeight="1">
      <c r="A10" s="7663"/>
      <c r="B10" s="9246" t="s">
        <v>3229</v>
      </c>
      <c r="C10" s="9242"/>
      <c r="D10" s="9241" t="s">
        <v>1219</v>
      </c>
      <c r="E10" s="9242"/>
      <c r="F10" s="9241" t="s">
        <v>3794</v>
      </c>
      <c r="G10" s="9242"/>
      <c r="H10" s="9241" t="s">
        <v>718</v>
      </c>
      <c r="I10" s="9242"/>
      <c r="J10" s="9246" t="s">
        <v>3229</v>
      </c>
      <c r="K10" s="9242"/>
      <c r="L10" s="9241" t="s">
        <v>1219</v>
      </c>
      <c r="M10" s="9242"/>
      <c r="N10" s="9241" t="s">
        <v>1220</v>
      </c>
      <c r="O10" s="9242"/>
      <c r="P10" s="9241" t="s">
        <v>718</v>
      </c>
      <c r="Q10" s="9242"/>
      <c r="R10" s="9241" t="s">
        <v>3229</v>
      </c>
      <c r="S10" s="9242"/>
      <c r="T10" s="9241" t="s">
        <v>1219</v>
      </c>
      <c r="U10" s="9242"/>
      <c r="V10" s="9241" t="s">
        <v>1316</v>
      </c>
      <c r="W10" s="9242"/>
      <c r="X10" s="9246" t="s">
        <v>718</v>
      </c>
      <c r="Y10" s="9255"/>
      <c r="Z10" s="9267" t="s">
        <v>3653</v>
      </c>
      <c r="AA10" s="9269" t="s">
        <v>1636</v>
      </c>
      <c r="AB10" s="9253"/>
      <c r="AC10" s="9246" t="s">
        <v>3229</v>
      </c>
      <c r="AD10" s="9242"/>
      <c r="AE10" s="9241" t="s">
        <v>1219</v>
      </c>
      <c r="AF10" s="9242"/>
      <c r="AG10" s="9241" t="s">
        <v>3795</v>
      </c>
      <c r="AH10" s="9242"/>
      <c r="AI10" s="9246" t="s">
        <v>3796</v>
      </c>
      <c r="AJ10" s="9242"/>
      <c r="AK10" s="9257" t="s">
        <v>3653</v>
      </c>
      <c r="AL10" s="9251" t="s">
        <v>1636</v>
      </c>
      <c r="AM10" s="9253"/>
      <c r="AN10" s="9246" t="s">
        <v>3229</v>
      </c>
      <c r="AO10" s="9242"/>
      <c r="AP10" s="9241" t="s">
        <v>1219</v>
      </c>
      <c r="AQ10" s="9242"/>
      <c r="AR10" s="9241" t="s">
        <v>1220</v>
      </c>
      <c r="AS10" s="9242"/>
      <c r="AT10" s="9241" t="s">
        <v>718</v>
      </c>
      <c r="AU10" s="9242"/>
    </row>
    <row r="11" spans="1:47" s="6" customFormat="1" ht="15" customHeight="1">
      <c r="A11" s="7241"/>
      <c r="B11" s="4484" t="s">
        <v>58</v>
      </c>
      <c r="C11" s="4485" t="s">
        <v>59</v>
      </c>
      <c r="D11" s="4486" t="s">
        <v>58</v>
      </c>
      <c r="E11" s="4485" t="s">
        <v>59</v>
      </c>
      <c r="F11" s="4486" t="s">
        <v>58</v>
      </c>
      <c r="G11" s="4485" t="s">
        <v>59</v>
      </c>
      <c r="H11" s="4486" t="s">
        <v>58</v>
      </c>
      <c r="I11" s="4485" t="s">
        <v>59</v>
      </c>
      <c r="J11" s="4486" t="s">
        <v>58</v>
      </c>
      <c r="K11" s="4485" t="s">
        <v>59</v>
      </c>
      <c r="L11" s="4486" t="s">
        <v>58</v>
      </c>
      <c r="M11" s="4485" t="s">
        <v>59</v>
      </c>
      <c r="N11" s="4486" t="s">
        <v>58</v>
      </c>
      <c r="O11" s="4485" t="s">
        <v>59</v>
      </c>
      <c r="P11" s="4486" t="s">
        <v>58</v>
      </c>
      <c r="Q11" s="4485" t="s">
        <v>59</v>
      </c>
      <c r="R11" s="4486" t="s">
        <v>58</v>
      </c>
      <c r="S11" s="4485" t="s">
        <v>59</v>
      </c>
      <c r="T11" s="4486" t="s">
        <v>58</v>
      </c>
      <c r="U11" s="4485" t="s">
        <v>59</v>
      </c>
      <c r="V11" s="4486" t="s">
        <v>58</v>
      </c>
      <c r="W11" s="4485" t="s">
        <v>59</v>
      </c>
      <c r="X11" s="4484" t="s">
        <v>58</v>
      </c>
      <c r="Y11" s="4487" t="s">
        <v>59</v>
      </c>
      <c r="Z11" s="9268"/>
      <c r="AA11" s="4489" t="s">
        <v>3797</v>
      </c>
      <c r="AB11" s="4490" t="s">
        <v>2581</v>
      </c>
      <c r="AC11" s="4491" t="s">
        <v>58</v>
      </c>
      <c r="AD11" s="4485" t="s">
        <v>59</v>
      </c>
      <c r="AE11" s="4484" t="s">
        <v>58</v>
      </c>
      <c r="AF11" s="4485" t="s">
        <v>59</v>
      </c>
      <c r="AG11" s="4486" t="s">
        <v>58</v>
      </c>
      <c r="AH11" s="4485" t="s">
        <v>59</v>
      </c>
      <c r="AI11" s="4484" t="s">
        <v>58</v>
      </c>
      <c r="AJ11" s="4487" t="s">
        <v>59</v>
      </c>
      <c r="AK11" s="8518"/>
      <c r="AL11" s="4492" t="s">
        <v>3797</v>
      </c>
      <c r="AM11" s="4490" t="s">
        <v>2581</v>
      </c>
      <c r="AN11" s="4491" t="s">
        <v>58</v>
      </c>
      <c r="AO11" s="4485" t="s">
        <v>59</v>
      </c>
      <c r="AP11" s="4484" t="s">
        <v>58</v>
      </c>
      <c r="AQ11" s="4485" t="s">
        <v>59</v>
      </c>
      <c r="AR11" s="4486" t="s">
        <v>58</v>
      </c>
      <c r="AS11" s="4485" t="s">
        <v>59</v>
      </c>
      <c r="AT11" s="4486" t="s">
        <v>58</v>
      </c>
      <c r="AU11" s="4485" t="s">
        <v>59</v>
      </c>
    </row>
    <row r="12" spans="1:47" s="6" customFormat="1" ht="15" customHeight="1">
      <c r="A12" s="4493" t="s">
        <v>77</v>
      </c>
      <c r="B12" s="4494">
        <f t="shared" ref="B12:AU12" si="0">SUM(B13:B67)</f>
        <v>0</v>
      </c>
      <c r="C12" s="4267">
        <f t="shared" si="0"/>
        <v>0</v>
      </c>
      <c r="D12" s="4268">
        <f t="shared" si="0"/>
        <v>0</v>
      </c>
      <c r="E12" s="4267">
        <f t="shared" si="0"/>
        <v>0</v>
      </c>
      <c r="F12" s="4268">
        <f t="shared" si="0"/>
        <v>0</v>
      </c>
      <c r="G12" s="4267">
        <f t="shared" si="0"/>
        <v>0</v>
      </c>
      <c r="H12" s="4268">
        <f t="shared" si="0"/>
        <v>0</v>
      </c>
      <c r="I12" s="4267">
        <f t="shared" si="0"/>
        <v>0</v>
      </c>
      <c r="J12" s="4268">
        <f t="shared" si="0"/>
        <v>0</v>
      </c>
      <c r="K12" s="4267">
        <f t="shared" si="0"/>
        <v>0</v>
      </c>
      <c r="L12" s="4268">
        <f t="shared" si="0"/>
        <v>0</v>
      </c>
      <c r="M12" s="4267">
        <f t="shared" si="0"/>
        <v>0</v>
      </c>
      <c r="N12" s="4268">
        <f t="shared" si="0"/>
        <v>0</v>
      </c>
      <c r="O12" s="4267">
        <f t="shared" si="0"/>
        <v>0</v>
      </c>
      <c r="P12" s="4268">
        <f t="shared" si="0"/>
        <v>0</v>
      </c>
      <c r="Q12" s="4267">
        <f t="shared" si="0"/>
        <v>0</v>
      </c>
      <c r="R12" s="4268">
        <f t="shared" si="0"/>
        <v>0</v>
      </c>
      <c r="S12" s="4267">
        <f t="shared" si="0"/>
        <v>0</v>
      </c>
      <c r="T12" s="4494">
        <f t="shared" si="0"/>
        <v>0</v>
      </c>
      <c r="U12" s="4267">
        <f t="shared" si="0"/>
        <v>0</v>
      </c>
      <c r="V12" s="4268">
        <f t="shared" si="0"/>
        <v>0</v>
      </c>
      <c r="W12" s="4267">
        <f t="shared" si="0"/>
        <v>0</v>
      </c>
      <c r="X12" s="4494">
        <f t="shared" si="0"/>
        <v>0</v>
      </c>
      <c r="Y12" s="4495">
        <f t="shared" si="0"/>
        <v>0</v>
      </c>
      <c r="Z12" s="4496">
        <f t="shared" si="0"/>
        <v>0</v>
      </c>
      <c r="AA12" s="4494">
        <f t="shared" si="0"/>
        <v>0</v>
      </c>
      <c r="AB12" s="291">
        <f t="shared" si="0"/>
        <v>0</v>
      </c>
      <c r="AC12" s="4265">
        <f t="shared" si="0"/>
        <v>0</v>
      </c>
      <c r="AD12" s="4267">
        <f t="shared" si="0"/>
        <v>0</v>
      </c>
      <c r="AE12" s="4494">
        <f t="shared" si="0"/>
        <v>0</v>
      </c>
      <c r="AF12" s="4267">
        <f t="shared" si="0"/>
        <v>0</v>
      </c>
      <c r="AG12" s="4268">
        <f t="shared" si="0"/>
        <v>0</v>
      </c>
      <c r="AH12" s="4267">
        <f t="shared" si="0"/>
        <v>0</v>
      </c>
      <c r="AI12" s="4494">
        <f t="shared" si="0"/>
        <v>0</v>
      </c>
      <c r="AJ12" s="4495">
        <f t="shared" si="0"/>
        <v>0</v>
      </c>
      <c r="AK12" s="4497">
        <f t="shared" si="0"/>
        <v>0</v>
      </c>
      <c r="AL12" s="4494">
        <f t="shared" si="0"/>
        <v>0</v>
      </c>
      <c r="AM12" s="291">
        <f t="shared" si="0"/>
        <v>0</v>
      </c>
      <c r="AN12" s="4265">
        <f t="shared" si="0"/>
        <v>0</v>
      </c>
      <c r="AO12" s="4267">
        <f t="shared" si="0"/>
        <v>0</v>
      </c>
      <c r="AP12" s="4494">
        <f t="shared" si="0"/>
        <v>0</v>
      </c>
      <c r="AQ12" s="4267">
        <f t="shared" si="0"/>
        <v>0</v>
      </c>
      <c r="AR12" s="4268">
        <f t="shared" si="0"/>
        <v>0</v>
      </c>
      <c r="AS12" s="4267">
        <f t="shared" si="0"/>
        <v>0</v>
      </c>
      <c r="AT12" s="4268">
        <f t="shared" si="0"/>
        <v>0</v>
      </c>
      <c r="AU12" s="4267">
        <f t="shared" si="0"/>
        <v>0</v>
      </c>
    </row>
    <row r="13" spans="1:47" s="6" customFormat="1" ht="15" customHeight="1">
      <c r="A13" s="1916" t="s">
        <v>1223</v>
      </c>
      <c r="B13" s="4223"/>
      <c r="C13" s="2328"/>
      <c r="D13" s="4223"/>
      <c r="E13" s="2328"/>
      <c r="F13" s="4223"/>
      <c r="G13" s="2328"/>
      <c r="H13" s="4223"/>
      <c r="I13" s="2328"/>
      <c r="J13" s="4223"/>
      <c r="K13" s="2328"/>
      <c r="L13" s="4223"/>
      <c r="M13" s="2328"/>
      <c r="N13" s="4223"/>
      <c r="O13" s="2328"/>
      <c r="P13" s="4223"/>
      <c r="Q13" s="2328"/>
      <c r="R13" s="4498">
        <f t="shared" ref="R13:Y13" si="1">SUM(B13+J13)</f>
        <v>0</v>
      </c>
      <c r="S13" s="2696">
        <f t="shared" si="1"/>
        <v>0</v>
      </c>
      <c r="T13" s="4498">
        <f t="shared" si="1"/>
        <v>0</v>
      </c>
      <c r="U13" s="2696">
        <f t="shared" si="1"/>
        <v>0</v>
      </c>
      <c r="V13" s="4499">
        <f t="shared" si="1"/>
        <v>0</v>
      </c>
      <c r="W13" s="2696">
        <f t="shared" si="1"/>
        <v>0</v>
      </c>
      <c r="X13" s="4498">
        <f t="shared" si="1"/>
        <v>0</v>
      </c>
      <c r="Y13" s="2689">
        <f t="shared" si="1"/>
        <v>0</v>
      </c>
      <c r="Z13" s="3254"/>
      <c r="AA13" s="4500"/>
      <c r="AB13" s="2328"/>
      <c r="AC13" s="3254"/>
      <c r="AD13" s="2328"/>
      <c r="AE13" s="4224"/>
      <c r="AF13" s="2328"/>
      <c r="AG13" s="4223"/>
      <c r="AH13" s="2328"/>
      <c r="AI13" s="4224"/>
      <c r="AJ13" s="1931"/>
      <c r="AK13" s="4501"/>
      <c r="AL13" s="4500"/>
      <c r="AM13" s="2328"/>
      <c r="AN13" s="4502"/>
      <c r="AO13" s="4503"/>
      <c r="AP13" s="4504"/>
      <c r="AQ13" s="4503"/>
      <c r="AR13" s="4505"/>
      <c r="AS13" s="4503"/>
      <c r="AT13" s="4505"/>
      <c r="AU13" s="4503"/>
    </row>
    <row r="14" spans="1:47" s="6" customFormat="1" ht="15" customHeight="1">
      <c r="A14" s="3776" t="s">
        <v>3798</v>
      </c>
      <c r="B14" s="1170"/>
      <c r="C14" s="1174"/>
      <c r="D14" s="1170"/>
      <c r="E14" s="1174"/>
      <c r="F14" s="1170"/>
      <c r="G14" s="1174"/>
      <c r="H14" s="1170"/>
      <c r="I14" s="1174"/>
      <c r="J14" s="1170"/>
      <c r="K14" s="1174"/>
      <c r="L14" s="1170"/>
      <c r="M14" s="1174"/>
      <c r="N14" s="1170"/>
      <c r="O14" s="1174"/>
      <c r="P14" s="1170"/>
      <c r="Q14" s="1174"/>
      <c r="R14" s="1372">
        <f t="shared" ref="R14:R43" si="2">SUM(B14+J14)</f>
        <v>0</v>
      </c>
      <c r="S14" s="1373">
        <f t="shared" ref="S14:S43" si="3">SUM(C14+K14)</f>
        <v>0</v>
      </c>
      <c r="T14" s="1372">
        <f t="shared" ref="T14:T43" si="4">SUM(D14+L14)</f>
        <v>0</v>
      </c>
      <c r="U14" s="1373">
        <f t="shared" ref="U14:U43" si="5">SUM(E14+M14)</f>
        <v>0</v>
      </c>
      <c r="V14" s="1374">
        <f t="shared" ref="V14:V67" si="6">SUM(F14+N14)</f>
        <v>0</v>
      </c>
      <c r="W14" s="1373">
        <f t="shared" ref="W14:W67" si="7">SUM(G14+O14)</f>
        <v>0</v>
      </c>
      <c r="X14" s="1372">
        <f t="shared" ref="X14:X43" si="8">SUM(H14+P14)</f>
        <v>0</v>
      </c>
      <c r="Y14" s="1375">
        <f t="shared" ref="Y14:Y43" si="9">SUM(I14+Q14)</f>
        <v>0</v>
      </c>
      <c r="Z14" s="1221"/>
      <c r="AA14" s="35"/>
      <c r="AB14" s="1174"/>
      <c r="AC14" s="1221"/>
      <c r="AD14" s="1174"/>
      <c r="AE14" s="1172"/>
      <c r="AF14" s="1174"/>
      <c r="AG14" s="1170"/>
      <c r="AH14" s="1174"/>
      <c r="AI14" s="1172"/>
      <c r="AJ14" s="1176"/>
      <c r="AK14" s="1320"/>
      <c r="AL14" s="35"/>
      <c r="AM14" s="1174"/>
      <c r="AN14" s="1376"/>
      <c r="AO14" s="1377"/>
      <c r="AP14" s="1378"/>
      <c r="AQ14" s="1377"/>
      <c r="AR14" s="1379"/>
      <c r="AS14" s="1377"/>
      <c r="AT14" s="1379"/>
      <c r="AU14" s="1377"/>
    </row>
    <row r="15" spans="1:47" s="6" customFormat="1" ht="15" customHeight="1">
      <c r="A15" s="3776" t="s">
        <v>1225</v>
      </c>
      <c r="B15" s="1170"/>
      <c r="C15" s="1174"/>
      <c r="D15" s="1170"/>
      <c r="E15" s="1174"/>
      <c r="F15" s="1170"/>
      <c r="G15" s="1174"/>
      <c r="H15" s="1170"/>
      <c r="I15" s="1174"/>
      <c r="J15" s="1170"/>
      <c r="K15" s="1174"/>
      <c r="L15" s="1170"/>
      <c r="M15" s="1174"/>
      <c r="N15" s="1170"/>
      <c r="O15" s="1174"/>
      <c r="P15" s="1170"/>
      <c r="Q15" s="1174"/>
      <c r="R15" s="1372">
        <f t="shared" si="2"/>
        <v>0</v>
      </c>
      <c r="S15" s="1373">
        <f t="shared" si="3"/>
        <v>0</v>
      </c>
      <c r="T15" s="1372">
        <f t="shared" si="4"/>
        <v>0</v>
      </c>
      <c r="U15" s="1373">
        <f t="shared" si="5"/>
        <v>0</v>
      </c>
      <c r="V15" s="1374">
        <f t="shared" si="6"/>
        <v>0</v>
      </c>
      <c r="W15" s="1373">
        <f t="shared" si="7"/>
        <v>0</v>
      </c>
      <c r="X15" s="1372">
        <f t="shared" si="8"/>
        <v>0</v>
      </c>
      <c r="Y15" s="1375">
        <f t="shared" si="9"/>
        <v>0</v>
      </c>
      <c r="Z15" s="1221"/>
      <c r="AA15" s="35"/>
      <c r="AB15" s="1174"/>
      <c r="AC15" s="1221"/>
      <c r="AD15" s="1174"/>
      <c r="AE15" s="1172"/>
      <c r="AF15" s="1174"/>
      <c r="AG15" s="1170"/>
      <c r="AH15" s="1174"/>
      <c r="AI15" s="1172"/>
      <c r="AJ15" s="1176"/>
      <c r="AK15" s="1320"/>
      <c r="AL15" s="35"/>
      <c r="AM15" s="1174"/>
      <c r="AN15" s="1376"/>
      <c r="AO15" s="1377"/>
      <c r="AP15" s="1378"/>
      <c r="AQ15" s="1377"/>
      <c r="AR15" s="1379"/>
      <c r="AS15" s="1377"/>
      <c r="AT15" s="1379"/>
      <c r="AU15" s="1377"/>
    </row>
    <row r="16" spans="1:47" s="6" customFormat="1" ht="15" customHeight="1">
      <c r="A16" s="3776" t="s">
        <v>3799</v>
      </c>
      <c r="B16" s="1170"/>
      <c r="C16" s="1174"/>
      <c r="D16" s="1170"/>
      <c r="E16" s="1174"/>
      <c r="F16" s="1170"/>
      <c r="G16" s="1174"/>
      <c r="H16" s="1170"/>
      <c r="I16" s="1174"/>
      <c r="J16" s="1170"/>
      <c r="K16" s="1174"/>
      <c r="L16" s="1170"/>
      <c r="M16" s="1174"/>
      <c r="N16" s="1170"/>
      <c r="O16" s="1174"/>
      <c r="P16" s="1170"/>
      <c r="Q16" s="1174"/>
      <c r="R16" s="1372">
        <f t="shared" si="2"/>
        <v>0</v>
      </c>
      <c r="S16" s="1373">
        <f t="shared" si="3"/>
        <v>0</v>
      </c>
      <c r="T16" s="1372">
        <f t="shared" si="4"/>
        <v>0</v>
      </c>
      <c r="U16" s="1373">
        <f t="shared" si="5"/>
        <v>0</v>
      </c>
      <c r="V16" s="1374">
        <f t="shared" si="6"/>
        <v>0</v>
      </c>
      <c r="W16" s="1373">
        <f t="shared" si="7"/>
        <v>0</v>
      </c>
      <c r="X16" s="1372">
        <f t="shared" si="8"/>
        <v>0</v>
      </c>
      <c r="Y16" s="1375">
        <f t="shared" si="9"/>
        <v>0</v>
      </c>
      <c r="Z16" s="1221"/>
      <c r="AA16" s="35"/>
      <c r="AB16" s="1174"/>
      <c r="AC16" s="1221"/>
      <c r="AD16" s="1174"/>
      <c r="AE16" s="1172"/>
      <c r="AF16" s="1174"/>
      <c r="AG16" s="1170"/>
      <c r="AH16" s="1174"/>
      <c r="AI16" s="1172"/>
      <c r="AJ16" s="1176"/>
      <c r="AK16" s="1320"/>
      <c r="AL16" s="35"/>
      <c r="AM16" s="1174"/>
      <c r="AN16" s="1376"/>
      <c r="AO16" s="1377"/>
      <c r="AP16" s="1378"/>
      <c r="AQ16" s="1377"/>
      <c r="AR16" s="1379"/>
      <c r="AS16" s="1377"/>
      <c r="AT16" s="1379"/>
      <c r="AU16" s="1377"/>
    </row>
    <row r="17" spans="1:47" s="6" customFormat="1" ht="15" customHeight="1">
      <c r="A17" s="3776" t="s">
        <v>3800</v>
      </c>
      <c r="B17" s="1170"/>
      <c r="C17" s="1174"/>
      <c r="D17" s="1170"/>
      <c r="E17" s="1174"/>
      <c r="F17" s="1170"/>
      <c r="G17" s="1174"/>
      <c r="H17" s="1170"/>
      <c r="I17" s="1174"/>
      <c r="J17" s="1170"/>
      <c r="K17" s="1174"/>
      <c r="L17" s="1170"/>
      <c r="M17" s="1174"/>
      <c r="N17" s="1170"/>
      <c r="O17" s="1174"/>
      <c r="P17" s="1170"/>
      <c r="Q17" s="1174"/>
      <c r="R17" s="1372">
        <f t="shared" si="2"/>
        <v>0</v>
      </c>
      <c r="S17" s="1373">
        <f t="shared" si="3"/>
        <v>0</v>
      </c>
      <c r="T17" s="1372">
        <f t="shared" si="4"/>
        <v>0</v>
      </c>
      <c r="U17" s="1373">
        <f t="shared" si="5"/>
        <v>0</v>
      </c>
      <c r="V17" s="1374">
        <f t="shared" si="6"/>
        <v>0</v>
      </c>
      <c r="W17" s="1373">
        <f t="shared" si="7"/>
        <v>0</v>
      </c>
      <c r="X17" s="1372">
        <f t="shared" si="8"/>
        <v>0</v>
      </c>
      <c r="Y17" s="1375">
        <f t="shared" si="9"/>
        <v>0</v>
      </c>
      <c r="Z17" s="1221"/>
      <c r="AA17" s="35"/>
      <c r="AB17" s="1174"/>
      <c r="AC17" s="1221"/>
      <c r="AD17" s="1174"/>
      <c r="AE17" s="1172"/>
      <c r="AF17" s="1174"/>
      <c r="AG17" s="1170"/>
      <c r="AH17" s="1174"/>
      <c r="AI17" s="1172"/>
      <c r="AJ17" s="1176"/>
      <c r="AK17" s="1320"/>
      <c r="AL17" s="35"/>
      <c r="AM17" s="1174"/>
      <c r="AN17" s="1376"/>
      <c r="AO17" s="1377"/>
      <c r="AP17" s="1378"/>
      <c r="AQ17" s="1377"/>
      <c r="AR17" s="1379"/>
      <c r="AS17" s="1377"/>
      <c r="AT17" s="1379"/>
      <c r="AU17" s="1377"/>
    </row>
    <row r="18" spans="1:47" s="6" customFormat="1" ht="15" customHeight="1">
      <c r="A18" s="3776" t="s">
        <v>1228</v>
      </c>
      <c r="B18" s="1170"/>
      <c r="C18" s="1174"/>
      <c r="D18" s="1170"/>
      <c r="E18" s="1174"/>
      <c r="F18" s="1170"/>
      <c r="G18" s="1174"/>
      <c r="H18" s="1170"/>
      <c r="I18" s="1174"/>
      <c r="J18" s="1170"/>
      <c r="K18" s="1174"/>
      <c r="L18" s="1170"/>
      <c r="M18" s="1174"/>
      <c r="N18" s="1170"/>
      <c r="O18" s="1174"/>
      <c r="P18" s="1170"/>
      <c r="Q18" s="1174"/>
      <c r="R18" s="1372">
        <f t="shared" si="2"/>
        <v>0</v>
      </c>
      <c r="S18" s="1373">
        <f t="shared" si="3"/>
        <v>0</v>
      </c>
      <c r="T18" s="1372">
        <f t="shared" si="4"/>
        <v>0</v>
      </c>
      <c r="U18" s="1373">
        <f t="shared" si="5"/>
        <v>0</v>
      </c>
      <c r="V18" s="1374">
        <f t="shared" si="6"/>
        <v>0</v>
      </c>
      <c r="W18" s="1373">
        <f t="shared" si="7"/>
        <v>0</v>
      </c>
      <c r="X18" s="1372">
        <f t="shared" si="8"/>
        <v>0</v>
      </c>
      <c r="Y18" s="1375">
        <f t="shared" si="9"/>
        <v>0</v>
      </c>
      <c r="Z18" s="1221"/>
      <c r="AA18" s="35"/>
      <c r="AB18" s="1174"/>
      <c r="AC18" s="1221"/>
      <c r="AD18" s="1174"/>
      <c r="AE18" s="1172"/>
      <c r="AF18" s="1174"/>
      <c r="AG18" s="1170"/>
      <c r="AH18" s="1174"/>
      <c r="AI18" s="1172"/>
      <c r="AJ18" s="1176"/>
      <c r="AK18" s="1320"/>
      <c r="AL18" s="35"/>
      <c r="AM18" s="1174"/>
      <c r="AN18" s="1376"/>
      <c r="AO18" s="1377"/>
      <c r="AP18" s="1378"/>
      <c r="AQ18" s="1377"/>
      <c r="AR18" s="1379"/>
      <c r="AS18" s="1377"/>
      <c r="AT18" s="1379"/>
      <c r="AU18" s="1377"/>
    </row>
    <row r="19" spans="1:47" s="6" customFormat="1" ht="15" customHeight="1">
      <c r="A19" s="3776" t="s">
        <v>1229</v>
      </c>
      <c r="B19" s="1170"/>
      <c r="C19" s="1174"/>
      <c r="D19" s="1170"/>
      <c r="E19" s="1174"/>
      <c r="F19" s="1170"/>
      <c r="G19" s="1174"/>
      <c r="H19" s="1170"/>
      <c r="I19" s="1174"/>
      <c r="J19" s="1170"/>
      <c r="K19" s="1174"/>
      <c r="L19" s="1170"/>
      <c r="M19" s="1174"/>
      <c r="N19" s="1170"/>
      <c r="O19" s="1174"/>
      <c r="P19" s="1170"/>
      <c r="Q19" s="1174"/>
      <c r="R19" s="1372">
        <f t="shared" si="2"/>
        <v>0</v>
      </c>
      <c r="S19" s="1373">
        <f t="shared" si="3"/>
        <v>0</v>
      </c>
      <c r="T19" s="1372">
        <f t="shared" si="4"/>
        <v>0</v>
      </c>
      <c r="U19" s="1373">
        <f t="shared" si="5"/>
        <v>0</v>
      </c>
      <c r="V19" s="1374">
        <f t="shared" si="6"/>
        <v>0</v>
      </c>
      <c r="W19" s="1373">
        <f t="shared" si="7"/>
        <v>0</v>
      </c>
      <c r="X19" s="1372">
        <f t="shared" si="8"/>
        <v>0</v>
      </c>
      <c r="Y19" s="1375">
        <f t="shared" si="9"/>
        <v>0</v>
      </c>
      <c r="Z19" s="1221"/>
      <c r="AA19" s="35"/>
      <c r="AB19" s="1174"/>
      <c r="AC19" s="1221"/>
      <c r="AD19" s="1174"/>
      <c r="AE19" s="1172"/>
      <c r="AF19" s="1174"/>
      <c r="AG19" s="1170"/>
      <c r="AH19" s="1174"/>
      <c r="AI19" s="1172"/>
      <c r="AJ19" s="1176"/>
      <c r="AK19" s="1320"/>
      <c r="AL19" s="35"/>
      <c r="AM19" s="1174"/>
      <c r="AN19" s="1376"/>
      <c r="AO19" s="1377"/>
      <c r="AP19" s="1378"/>
      <c r="AQ19" s="1377"/>
      <c r="AR19" s="1379"/>
      <c r="AS19" s="1377"/>
      <c r="AT19" s="1379"/>
      <c r="AU19" s="1377"/>
    </row>
    <row r="20" spans="1:47" s="6" customFormat="1" ht="15" customHeight="1">
      <c r="A20" s="3776" t="s">
        <v>3801</v>
      </c>
      <c r="B20" s="1170"/>
      <c r="C20" s="1174"/>
      <c r="D20" s="1170"/>
      <c r="E20" s="1174"/>
      <c r="F20" s="1170"/>
      <c r="G20" s="1174"/>
      <c r="H20" s="1170"/>
      <c r="I20" s="1174"/>
      <c r="J20" s="1170"/>
      <c r="K20" s="1174"/>
      <c r="L20" s="1170"/>
      <c r="M20" s="1174"/>
      <c r="N20" s="1170"/>
      <c r="O20" s="1174"/>
      <c r="P20" s="1170"/>
      <c r="Q20" s="1174"/>
      <c r="R20" s="1372">
        <f t="shared" si="2"/>
        <v>0</v>
      </c>
      <c r="S20" s="1373">
        <f t="shared" si="3"/>
        <v>0</v>
      </c>
      <c r="T20" s="1372">
        <f t="shared" si="4"/>
        <v>0</v>
      </c>
      <c r="U20" s="1373">
        <f t="shared" si="5"/>
        <v>0</v>
      </c>
      <c r="V20" s="1374">
        <f t="shared" si="6"/>
        <v>0</v>
      </c>
      <c r="W20" s="1373">
        <f t="shared" si="7"/>
        <v>0</v>
      </c>
      <c r="X20" s="1372">
        <f t="shared" si="8"/>
        <v>0</v>
      </c>
      <c r="Y20" s="1375">
        <f t="shared" si="9"/>
        <v>0</v>
      </c>
      <c r="Z20" s="1221"/>
      <c r="AA20" s="35"/>
      <c r="AB20" s="1174"/>
      <c r="AC20" s="1221"/>
      <c r="AD20" s="1174"/>
      <c r="AE20" s="1172"/>
      <c r="AF20" s="1174"/>
      <c r="AG20" s="1170"/>
      <c r="AH20" s="1174"/>
      <c r="AI20" s="1172"/>
      <c r="AJ20" s="1176"/>
      <c r="AK20" s="1320"/>
      <c r="AL20" s="35"/>
      <c r="AM20" s="1174"/>
      <c r="AN20" s="1376"/>
      <c r="AO20" s="1377"/>
      <c r="AP20" s="1378"/>
      <c r="AQ20" s="1377"/>
      <c r="AR20" s="1379"/>
      <c r="AS20" s="1377"/>
      <c r="AT20" s="1379"/>
      <c r="AU20" s="1377"/>
    </row>
    <row r="21" spans="1:47" s="6" customFormat="1" ht="15" customHeight="1">
      <c r="A21" s="3776" t="s">
        <v>3221</v>
      </c>
      <c r="B21" s="1170"/>
      <c r="C21" s="1174"/>
      <c r="D21" s="1170"/>
      <c r="E21" s="1174"/>
      <c r="F21" s="1170"/>
      <c r="G21" s="1174"/>
      <c r="H21" s="1170"/>
      <c r="I21" s="1174"/>
      <c r="J21" s="1170"/>
      <c r="K21" s="1174"/>
      <c r="L21" s="1170"/>
      <c r="M21" s="1174"/>
      <c r="N21" s="1170"/>
      <c r="O21" s="1174"/>
      <c r="P21" s="1170"/>
      <c r="Q21" s="1174"/>
      <c r="R21" s="1372">
        <f t="shared" si="2"/>
        <v>0</v>
      </c>
      <c r="S21" s="1373">
        <f t="shared" si="3"/>
        <v>0</v>
      </c>
      <c r="T21" s="1372">
        <f t="shared" si="4"/>
        <v>0</v>
      </c>
      <c r="U21" s="1373">
        <f t="shared" si="5"/>
        <v>0</v>
      </c>
      <c r="V21" s="1374">
        <f t="shared" si="6"/>
        <v>0</v>
      </c>
      <c r="W21" s="1373">
        <f t="shared" si="7"/>
        <v>0</v>
      </c>
      <c r="X21" s="1372">
        <f t="shared" si="8"/>
        <v>0</v>
      </c>
      <c r="Y21" s="1375">
        <f t="shared" si="9"/>
        <v>0</v>
      </c>
      <c r="Z21" s="1221"/>
      <c r="AA21" s="35"/>
      <c r="AB21" s="1174"/>
      <c r="AC21" s="1221"/>
      <c r="AD21" s="1174"/>
      <c r="AE21" s="1172"/>
      <c r="AF21" s="1174"/>
      <c r="AG21" s="1170"/>
      <c r="AH21" s="1174"/>
      <c r="AI21" s="1172"/>
      <c r="AJ21" s="1176"/>
      <c r="AK21" s="1320"/>
      <c r="AL21" s="35"/>
      <c r="AM21" s="1174"/>
      <c r="AN21" s="1376"/>
      <c r="AO21" s="1377"/>
      <c r="AP21" s="1378"/>
      <c r="AQ21" s="1377"/>
      <c r="AR21" s="1379"/>
      <c r="AS21" s="1377"/>
      <c r="AT21" s="1379"/>
      <c r="AU21" s="1377"/>
    </row>
    <row r="22" spans="1:47" s="6" customFormat="1" ht="15" customHeight="1">
      <c r="A22" s="3776" t="s">
        <v>3802</v>
      </c>
      <c r="B22" s="1170"/>
      <c r="C22" s="1174"/>
      <c r="D22" s="1170"/>
      <c r="E22" s="1174"/>
      <c r="F22" s="1170"/>
      <c r="G22" s="1174"/>
      <c r="H22" s="1170"/>
      <c r="I22" s="1174"/>
      <c r="J22" s="1170"/>
      <c r="K22" s="1174"/>
      <c r="L22" s="1170"/>
      <c r="M22" s="1174"/>
      <c r="N22" s="1170"/>
      <c r="O22" s="1174"/>
      <c r="P22" s="1170"/>
      <c r="Q22" s="1174"/>
      <c r="R22" s="1372">
        <f t="shared" si="2"/>
        <v>0</v>
      </c>
      <c r="S22" s="1373">
        <f t="shared" si="3"/>
        <v>0</v>
      </c>
      <c r="T22" s="1372">
        <f t="shared" si="4"/>
        <v>0</v>
      </c>
      <c r="U22" s="1373">
        <f t="shared" si="5"/>
        <v>0</v>
      </c>
      <c r="V22" s="1374">
        <f t="shared" si="6"/>
        <v>0</v>
      </c>
      <c r="W22" s="1373">
        <f t="shared" si="7"/>
        <v>0</v>
      </c>
      <c r="X22" s="1372">
        <f t="shared" si="8"/>
        <v>0</v>
      </c>
      <c r="Y22" s="1375">
        <f t="shared" si="9"/>
        <v>0</v>
      </c>
      <c r="Z22" s="1221"/>
      <c r="AA22" s="35"/>
      <c r="AB22" s="1174"/>
      <c r="AC22" s="1221"/>
      <c r="AD22" s="1174"/>
      <c r="AE22" s="1172"/>
      <c r="AF22" s="1174"/>
      <c r="AG22" s="1170"/>
      <c r="AH22" s="1174"/>
      <c r="AI22" s="1172"/>
      <c r="AJ22" s="1176"/>
      <c r="AK22" s="1320"/>
      <c r="AL22" s="35"/>
      <c r="AM22" s="1174"/>
      <c r="AN22" s="1376"/>
      <c r="AO22" s="1377"/>
      <c r="AP22" s="1378"/>
      <c r="AQ22" s="1377"/>
      <c r="AR22" s="1379"/>
      <c r="AS22" s="1377"/>
      <c r="AT22" s="1379"/>
      <c r="AU22" s="1377"/>
    </row>
    <row r="23" spans="1:47" s="6" customFormat="1" ht="15" customHeight="1">
      <c r="A23" s="3776" t="s">
        <v>3803</v>
      </c>
      <c r="B23" s="1170"/>
      <c r="C23" s="1174"/>
      <c r="D23" s="1170"/>
      <c r="E23" s="1174"/>
      <c r="F23" s="1170"/>
      <c r="G23" s="1174"/>
      <c r="H23" s="1170"/>
      <c r="I23" s="1174"/>
      <c r="J23" s="1170"/>
      <c r="K23" s="1174"/>
      <c r="L23" s="1170"/>
      <c r="M23" s="1174"/>
      <c r="N23" s="1170"/>
      <c r="O23" s="1174"/>
      <c r="P23" s="1170"/>
      <c r="Q23" s="1174"/>
      <c r="R23" s="1372">
        <f t="shared" si="2"/>
        <v>0</v>
      </c>
      <c r="S23" s="1373">
        <f t="shared" si="3"/>
        <v>0</v>
      </c>
      <c r="T23" s="1372">
        <f t="shared" si="4"/>
        <v>0</v>
      </c>
      <c r="U23" s="1373">
        <f t="shared" si="5"/>
        <v>0</v>
      </c>
      <c r="V23" s="1374">
        <f t="shared" si="6"/>
        <v>0</v>
      </c>
      <c r="W23" s="1373">
        <f t="shared" si="7"/>
        <v>0</v>
      </c>
      <c r="X23" s="1372">
        <f t="shared" si="8"/>
        <v>0</v>
      </c>
      <c r="Y23" s="1375">
        <f t="shared" si="9"/>
        <v>0</v>
      </c>
      <c r="Z23" s="1221"/>
      <c r="AA23" s="35"/>
      <c r="AB23" s="1174"/>
      <c r="AC23" s="1221"/>
      <c r="AD23" s="1174"/>
      <c r="AE23" s="1172"/>
      <c r="AF23" s="1174"/>
      <c r="AG23" s="1170"/>
      <c r="AH23" s="1174"/>
      <c r="AI23" s="1172"/>
      <c r="AJ23" s="1176"/>
      <c r="AK23" s="1320"/>
      <c r="AL23" s="35"/>
      <c r="AM23" s="1174"/>
      <c r="AN23" s="1376"/>
      <c r="AO23" s="1377"/>
      <c r="AP23" s="1378"/>
      <c r="AQ23" s="1377"/>
      <c r="AR23" s="1379"/>
      <c r="AS23" s="1377"/>
      <c r="AT23" s="1379"/>
      <c r="AU23" s="1377"/>
    </row>
    <row r="24" spans="1:47" s="6" customFormat="1" ht="15" customHeight="1">
      <c r="A24" s="3776" t="s">
        <v>3804</v>
      </c>
      <c r="B24" s="1170"/>
      <c r="C24" s="1174"/>
      <c r="D24" s="1170"/>
      <c r="E24" s="1174"/>
      <c r="F24" s="1170"/>
      <c r="G24" s="1174"/>
      <c r="H24" s="1170"/>
      <c r="I24" s="1174"/>
      <c r="J24" s="1170"/>
      <c r="K24" s="1174"/>
      <c r="L24" s="1170"/>
      <c r="M24" s="1174"/>
      <c r="N24" s="1170"/>
      <c r="O24" s="1174"/>
      <c r="P24" s="1170"/>
      <c r="Q24" s="1174"/>
      <c r="R24" s="1372">
        <f t="shared" si="2"/>
        <v>0</v>
      </c>
      <c r="S24" s="1373">
        <f t="shared" si="3"/>
        <v>0</v>
      </c>
      <c r="T24" s="1372">
        <f t="shared" si="4"/>
        <v>0</v>
      </c>
      <c r="U24" s="1373">
        <f t="shared" si="5"/>
        <v>0</v>
      </c>
      <c r="V24" s="1374">
        <f t="shared" si="6"/>
        <v>0</v>
      </c>
      <c r="W24" s="1373">
        <f t="shared" si="7"/>
        <v>0</v>
      </c>
      <c r="X24" s="1372">
        <f t="shared" si="8"/>
        <v>0</v>
      </c>
      <c r="Y24" s="1375">
        <f t="shared" si="9"/>
        <v>0</v>
      </c>
      <c r="Z24" s="1221"/>
      <c r="AA24" s="35"/>
      <c r="AB24" s="1174"/>
      <c r="AC24" s="1221"/>
      <c r="AD24" s="1174"/>
      <c r="AE24" s="1172"/>
      <c r="AF24" s="1174"/>
      <c r="AG24" s="1170"/>
      <c r="AH24" s="1174"/>
      <c r="AI24" s="1172"/>
      <c r="AJ24" s="1176"/>
      <c r="AK24" s="1320"/>
      <c r="AL24" s="35"/>
      <c r="AM24" s="1174"/>
      <c r="AN24" s="1376"/>
      <c r="AO24" s="1377"/>
      <c r="AP24" s="1378"/>
      <c r="AQ24" s="1377"/>
      <c r="AR24" s="1379"/>
      <c r="AS24" s="1377"/>
      <c r="AT24" s="1379"/>
      <c r="AU24" s="1377"/>
    </row>
    <row r="25" spans="1:47" s="6" customFormat="1" ht="15" customHeight="1">
      <c r="A25" s="3776" t="s">
        <v>1235</v>
      </c>
      <c r="B25" s="1170"/>
      <c r="C25" s="1174"/>
      <c r="D25" s="1170"/>
      <c r="E25" s="1174"/>
      <c r="F25" s="1170"/>
      <c r="G25" s="1174"/>
      <c r="H25" s="1170"/>
      <c r="I25" s="1174"/>
      <c r="J25" s="1170"/>
      <c r="K25" s="1174"/>
      <c r="L25" s="1170"/>
      <c r="M25" s="1174"/>
      <c r="N25" s="1170"/>
      <c r="O25" s="1174"/>
      <c r="P25" s="1170"/>
      <c r="Q25" s="1174"/>
      <c r="R25" s="1372">
        <f t="shared" si="2"/>
        <v>0</v>
      </c>
      <c r="S25" s="1373">
        <f t="shared" si="3"/>
        <v>0</v>
      </c>
      <c r="T25" s="1372">
        <f t="shared" si="4"/>
        <v>0</v>
      </c>
      <c r="U25" s="1373">
        <f t="shared" si="5"/>
        <v>0</v>
      </c>
      <c r="V25" s="1374">
        <f t="shared" si="6"/>
        <v>0</v>
      </c>
      <c r="W25" s="1373">
        <f t="shared" si="7"/>
        <v>0</v>
      </c>
      <c r="X25" s="1372">
        <f t="shared" si="8"/>
        <v>0</v>
      </c>
      <c r="Y25" s="1375">
        <f t="shared" si="9"/>
        <v>0</v>
      </c>
      <c r="Z25" s="1221"/>
      <c r="AA25" s="35"/>
      <c r="AB25" s="1174"/>
      <c r="AC25" s="1221"/>
      <c r="AD25" s="1174"/>
      <c r="AE25" s="1172"/>
      <c r="AF25" s="1174"/>
      <c r="AG25" s="1170"/>
      <c r="AH25" s="1174"/>
      <c r="AI25" s="1172"/>
      <c r="AJ25" s="1176"/>
      <c r="AK25" s="1320"/>
      <c r="AL25" s="35"/>
      <c r="AM25" s="1174"/>
      <c r="AN25" s="1376"/>
      <c r="AO25" s="1377"/>
      <c r="AP25" s="1378"/>
      <c r="AQ25" s="1377"/>
      <c r="AR25" s="1379"/>
      <c r="AS25" s="1377"/>
      <c r="AT25" s="1379"/>
      <c r="AU25" s="1377"/>
    </row>
    <row r="26" spans="1:47" s="6" customFormat="1" ht="15" customHeight="1">
      <c r="A26" s="677" t="s">
        <v>1236</v>
      </c>
      <c r="B26" s="1170"/>
      <c r="C26" s="1174"/>
      <c r="D26" s="1170"/>
      <c r="E26" s="1174"/>
      <c r="F26" s="1170"/>
      <c r="G26" s="1174"/>
      <c r="H26" s="1170"/>
      <c r="I26" s="1174"/>
      <c r="J26" s="1170"/>
      <c r="K26" s="1174"/>
      <c r="L26" s="1170"/>
      <c r="M26" s="1174"/>
      <c r="N26" s="1170"/>
      <c r="O26" s="1174"/>
      <c r="P26" s="1170"/>
      <c r="Q26" s="1174"/>
      <c r="R26" s="1372">
        <f t="shared" si="2"/>
        <v>0</v>
      </c>
      <c r="S26" s="1373">
        <f t="shared" si="3"/>
        <v>0</v>
      </c>
      <c r="T26" s="1372">
        <f t="shared" si="4"/>
        <v>0</v>
      </c>
      <c r="U26" s="1373">
        <f t="shared" si="5"/>
        <v>0</v>
      </c>
      <c r="V26" s="1374">
        <f t="shared" si="6"/>
        <v>0</v>
      </c>
      <c r="W26" s="1373">
        <f t="shared" si="7"/>
        <v>0</v>
      </c>
      <c r="X26" s="1372">
        <f t="shared" si="8"/>
        <v>0</v>
      </c>
      <c r="Y26" s="1375">
        <f t="shared" si="9"/>
        <v>0</v>
      </c>
      <c r="Z26" s="1221"/>
      <c r="AA26" s="35"/>
      <c r="AB26" s="1174"/>
      <c r="AC26" s="1221"/>
      <c r="AD26" s="1174"/>
      <c r="AE26" s="1172"/>
      <c r="AF26" s="1174"/>
      <c r="AG26" s="1170"/>
      <c r="AH26" s="1174"/>
      <c r="AI26" s="1172"/>
      <c r="AJ26" s="1176"/>
      <c r="AK26" s="1320"/>
      <c r="AL26" s="35"/>
      <c r="AM26" s="1174"/>
      <c r="AN26" s="1376"/>
      <c r="AO26" s="1377"/>
      <c r="AP26" s="1378"/>
      <c r="AQ26" s="1377"/>
      <c r="AR26" s="1379"/>
      <c r="AS26" s="1377"/>
      <c r="AT26" s="1379"/>
      <c r="AU26" s="1377"/>
    </row>
    <row r="27" spans="1:47" s="6" customFormat="1" ht="15" customHeight="1">
      <c r="A27" s="3776" t="s">
        <v>3805</v>
      </c>
      <c r="B27" s="1170"/>
      <c r="C27" s="1174"/>
      <c r="D27" s="1170"/>
      <c r="E27" s="1174"/>
      <c r="F27" s="1170"/>
      <c r="G27" s="1174"/>
      <c r="H27" s="1170"/>
      <c r="I27" s="1174"/>
      <c r="J27" s="1170"/>
      <c r="K27" s="1174"/>
      <c r="L27" s="1170"/>
      <c r="M27" s="1174"/>
      <c r="N27" s="1170"/>
      <c r="O27" s="1174"/>
      <c r="P27" s="1170"/>
      <c r="Q27" s="1174"/>
      <c r="R27" s="1372">
        <f t="shared" si="2"/>
        <v>0</v>
      </c>
      <c r="S27" s="1373">
        <f t="shared" si="3"/>
        <v>0</v>
      </c>
      <c r="T27" s="1372">
        <f t="shared" si="4"/>
        <v>0</v>
      </c>
      <c r="U27" s="1373">
        <f t="shared" si="5"/>
        <v>0</v>
      </c>
      <c r="V27" s="1374">
        <f t="shared" si="6"/>
        <v>0</v>
      </c>
      <c r="W27" s="1373">
        <f t="shared" si="7"/>
        <v>0</v>
      </c>
      <c r="X27" s="1372">
        <f t="shared" si="8"/>
        <v>0</v>
      </c>
      <c r="Y27" s="1375">
        <f t="shared" si="9"/>
        <v>0</v>
      </c>
      <c r="Z27" s="1221"/>
      <c r="AA27" s="35"/>
      <c r="AB27" s="1174"/>
      <c r="AC27" s="1221"/>
      <c r="AD27" s="1174"/>
      <c r="AE27" s="1172"/>
      <c r="AF27" s="1174"/>
      <c r="AG27" s="1170"/>
      <c r="AH27" s="1174"/>
      <c r="AI27" s="1172"/>
      <c r="AJ27" s="1176"/>
      <c r="AK27" s="1320"/>
      <c r="AL27" s="35"/>
      <c r="AM27" s="1174"/>
      <c r="AN27" s="1376"/>
      <c r="AO27" s="1377"/>
      <c r="AP27" s="1378"/>
      <c r="AQ27" s="1377"/>
      <c r="AR27" s="1379"/>
      <c r="AS27" s="1377"/>
      <c r="AT27" s="1379"/>
      <c r="AU27" s="1377"/>
    </row>
    <row r="28" spans="1:47" s="6" customFormat="1" ht="15" customHeight="1">
      <c r="A28" s="3776" t="s">
        <v>3806</v>
      </c>
      <c r="B28" s="1170"/>
      <c r="C28" s="1174"/>
      <c r="D28" s="1170"/>
      <c r="E28" s="1174"/>
      <c r="F28" s="1170"/>
      <c r="G28" s="1174"/>
      <c r="H28" s="1170"/>
      <c r="I28" s="1174"/>
      <c r="J28" s="1170"/>
      <c r="K28" s="1174"/>
      <c r="L28" s="1170"/>
      <c r="M28" s="1174"/>
      <c r="N28" s="1170"/>
      <c r="O28" s="1174"/>
      <c r="P28" s="1170"/>
      <c r="Q28" s="1174"/>
      <c r="R28" s="1372">
        <f t="shared" si="2"/>
        <v>0</v>
      </c>
      <c r="S28" s="1373">
        <f t="shared" si="3"/>
        <v>0</v>
      </c>
      <c r="T28" s="1372">
        <f t="shared" si="4"/>
        <v>0</v>
      </c>
      <c r="U28" s="1373">
        <f t="shared" si="5"/>
        <v>0</v>
      </c>
      <c r="V28" s="1374">
        <f t="shared" si="6"/>
        <v>0</v>
      </c>
      <c r="W28" s="1373">
        <f t="shared" si="7"/>
        <v>0</v>
      </c>
      <c r="X28" s="1372">
        <f t="shared" si="8"/>
        <v>0</v>
      </c>
      <c r="Y28" s="1375">
        <f t="shared" si="9"/>
        <v>0</v>
      </c>
      <c r="Z28" s="1221"/>
      <c r="AA28" s="35"/>
      <c r="AB28" s="1174"/>
      <c r="AC28" s="1221"/>
      <c r="AD28" s="1174"/>
      <c r="AE28" s="1172"/>
      <c r="AF28" s="1174"/>
      <c r="AG28" s="1170"/>
      <c r="AH28" s="1174"/>
      <c r="AI28" s="1172"/>
      <c r="AJ28" s="1176"/>
      <c r="AK28" s="1320"/>
      <c r="AL28" s="35"/>
      <c r="AM28" s="1174"/>
      <c r="AN28" s="1376"/>
      <c r="AO28" s="1377"/>
      <c r="AP28" s="1378"/>
      <c r="AQ28" s="1377"/>
      <c r="AR28" s="1379"/>
      <c r="AS28" s="1377"/>
      <c r="AT28" s="1379"/>
      <c r="AU28" s="1377"/>
    </row>
    <row r="29" spans="1:47" s="6" customFormat="1" ht="15" customHeight="1">
      <c r="A29" s="3776" t="s">
        <v>1239</v>
      </c>
      <c r="B29" s="1170"/>
      <c r="C29" s="1174"/>
      <c r="D29" s="1170"/>
      <c r="E29" s="1174"/>
      <c r="F29" s="1170"/>
      <c r="G29" s="1174"/>
      <c r="H29" s="1170"/>
      <c r="I29" s="1174"/>
      <c r="J29" s="1170"/>
      <c r="K29" s="1174"/>
      <c r="L29" s="1170"/>
      <c r="M29" s="1174"/>
      <c r="N29" s="1170"/>
      <c r="O29" s="1174"/>
      <c r="P29" s="1170"/>
      <c r="Q29" s="1174"/>
      <c r="R29" s="1372">
        <f t="shared" si="2"/>
        <v>0</v>
      </c>
      <c r="S29" s="1373">
        <f t="shared" si="3"/>
        <v>0</v>
      </c>
      <c r="T29" s="1372">
        <f t="shared" si="4"/>
        <v>0</v>
      </c>
      <c r="U29" s="1373">
        <f t="shared" si="5"/>
        <v>0</v>
      </c>
      <c r="V29" s="1374">
        <f t="shared" si="6"/>
        <v>0</v>
      </c>
      <c r="W29" s="1373">
        <f t="shared" si="7"/>
        <v>0</v>
      </c>
      <c r="X29" s="1372">
        <f t="shared" si="8"/>
        <v>0</v>
      </c>
      <c r="Y29" s="1375">
        <f t="shared" si="9"/>
        <v>0</v>
      </c>
      <c r="Z29" s="1221"/>
      <c r="AA29" s="35"/>
      <c r="AB29" s="1174"/>
      <c r="AC29" s="1221"/>
      <c r="AD29" s="1174"/>
      <c r="AE29" s="1172"/>
      <c r="AF29" s="1174"/>
      <c r="AG29" s="1170"/>
      <c r="AH29" s="1174"/>
      <c r="AI29" s="1172"/>
      <c r="AJ29" s="1176"/>
      <c r="AK29" s="1320"/>
      <c r="AL29" s="35"/>
      <c r="AM29" s="1174"/>
      <c r="AN29" s="1376"/>
      <c r="AO29" s="1377"/>
      <c r="AP29" s="1378"/>
      <c r="AQ29" s="1377"/>
      <c r="AR29" s="1379"/>
      <c r="AS29" s="1377"/>
      <c r="AT29" s="1379"/>
      <c r="AU29" s="1377"/>
    </row>
    <row r="30" spans="1:47" s="6" customFormat="1" ht="15" customHeight="1">
      <c r="A30" s="3776" t="s">
        <v>1240</v>
      </c>
      <c r="B30" s="1170"/>
      <c r="C30" s="1174"/>
      <c r="D30" s="1170"/>
      <c r="E30" s="1174"/>
      <c r="F30" s="1170"/>
      <c r="G30" s="1174"/>
      <c r="H30" s="1170"/>
      <c r="I30" s="1174"/>
      <c r="J30" s="1170"/>
      <c r="K30" s="1174"/>
      <c r="L30" s="1170"/>
      <c r="M30" s="1174"/>
      <c r="N30" s="1170"/>
      <c r="O30" s="1174"/>
      <c r="P30" s="1170"/>
      <c r="Q30" s="1174"/>
      <c r="R30" s="1372">
        <f t="shared" si="2"/>
        <v>0</v>
      </c>
      <c r="S30" s="1373">
        <f t="shared" si="3"/>
        <v>0</v>
      </c>
      <c r="T30" s="1372">
        <f t="shared" si="4"/>
        <v>0</v>
      </c>
      <c r="U30" s="1373">
        <f t="shared" si="5"/>
        <v>0</v>
      </c>
      <c r="V30" s="1374">
        <f t="shared" si="6"/>
        <v>0</v>
      </c>
      <c r="W30" s="1373">
        <f t="shared" si="7"/>
        <v>0</v>
      </c>
      <c r="X30" s="1372">
        <f t="shared" si="8"/>
        <v>0</v>
      </c>
      <c r="Y30" s="1375">
        <f t="shared" si="9"/>
        <v>0</v>
      </c>
      <c r="Z30" s="1221"/>
      <c r="AA30" s="35"/>
      <c r="AB30" s="1174"/>
      <c r="AC30" s="1221"/>
      <c r="AD30" s="1174"/>
      <c r="AE30" s="1172"/>
      <c r="AF30" s="1174"/>
      <c r="AG30" s="1170"/>
      <c r="AH30" s="1174"/>
      <c r="AI30" s="1172"/>
      <c r="AJ30" s="1176"/>
      <c r="AK30" s="1320"/>
      <c r="AL30" s="35"/>
      <c r="AM30" s="1174"/>
      <c r="AN30" s="1376"/>
      <c r="AO30" s="1377"/>
      <c r="AP30" s="1378"/>
      <c r="AQ30" s="1377"/>
      <c r="AR30" s="1379"/>
      <c r="AS30" s="1377"/>
      <c r="AT30" s="1379"/>
      <c r="AU30" s="1377"/>
    </row>
    <row r="31" spans="1:47" s="6" customFormat="1" ht="15" customHeight="1">
      <c r="A31" s="3776" t="s">
        <v>1241</v>
      </c>
      <c r="B31" s="1170"/>
      <c r="C31" s="1174"/>
      <c r="D31" s="1170"/>
      <c r="E31" s="1174"/>
      <c r="F31" s="1170"/>
      <c r="G31" s="1174"/>
      <c r="H31" s="1170"/>
      <c r="I31" s="1174"/>
      <c r="J31" s="1170"/>
      <c r="K31" s="1174"/>
      <c r="L31" s="1170"/>
      <c r="M31" s="1174"/>
      <c r="N31" s="1170"/>
      <c r="O31" s="1174"/>
      <c r="P31" s="1170"/>
      <c r="Q31" s="1174"/>
      <c r="R31" s="1372">
        <f t="shared" si="2"/>
        <v>0</v>
      </c>
      <c r="S31" s="1373">
        <f t="shared" si="3"/>
        <v>0</v>
      </c>
      <c r="T31" s="1372">
        <f t="shared" si="4"/>
        <v>0</v>
      </c>
      <c r="U31" s="1373">
        <f t="shared" si="5"/>
        <v>0</v>
      </c>
      <c r="V31" s="1374">
        <f t="shared" si="6"/>
        <v>0</v>
      </c>
      <c r="W31" s="1373">
        <f t="shared" si="7"/>
        <v>0</v>
      </c>
      <c r="X31" s="1372">
        <f t="shared" si="8"/>
        <v>0</v>
      </c>
      <c r="Y31" s="1375">
        <f t="shared" si="9"/>
        <v>0</v>
      </c>
      <c r="Z31" s="1221"/>
      <c r="AA31" s="35"/>
      <c r="AB31" s="1174"/>
      <c r="AC31" s="1221"/>
      <c r="AD31" s="1174"/>
      <c r="AE31" s="1172"/>
      <c r="AF31" s="1174"/>
      <c r="AG31" s="1170"/>
      <c r="AH31" s="1174"/>
      <c r="AI31" s="1172"/>
      <c r="AJ31" s="1176"/>
      <c r="AK31" s="1320"/>
      <c r="AL31" s="35"/>
      <c r="AM31" s="1174"/>
      <c r="AN31" s="1376"/>
      <c r="AO31" s="1377"/>
      <c r="AP31" s="1378"/>
      <c r="AQ31" s="1377"/>
      <c r="AR31" s="1379"/>
      <c r="AS31" s="1377"/>
      <c r="AT31" s="1379"/>
      <c r="AU31" s="1377"/>
    </row>
    <row r="32" spans="1:47" s="6" customFormat="1" ht="15" customHeight="1">
      <c r="A32" s="288" t="s">
        <v>1242</v>
      </c>
      <c r="B32" s="1170"/>
      <c r="C32" s="1174"/>
      <c r="D32" s="1170"/>
      <c r="E32" s="1174"/>
      <c r="F32" s="1170"/>
      <c r="G32" s="1174"/>
      <c r="H32" s="1170"/>
      <c r="I32" s="1174"/>
      <c r="J32" s="1170"/>
      <c r="K32" s="1174"/>
      <c r="L32" s="1170"/>
      <c r="M32" s="1174"/>
      <c r="N32" s="1170"/>
      <c r="O32" s="1174"/>
      <c r="P32" s="1170"/>
      <c r="Q32" s="1174"/>
      <c r="R32" s="1372">
        <f t="shared" si="2"/>
        <v>0</v>
      </c>
      <c r="S32" s="1373">
        <f t="shared" si="3"/>
        <v>0</v>
      </c>
      <c r="T32" s="1372">
        <f t="shared" si="4"/>
        <v>0</v>
      </c>
      <c r="U32" s="1373">
        <f t="shared" si="5"/>
        <v>0</v>
      </c>
      <c r="V32" s="1374">
        <f t="shared" si="6"/>
        <v>0</v>
      </c>
      <c r="W32" s="1373">
        <f t="shared" si="7"/>
        <v>0</v>
      </c>
      <c r="X32" s="1372">
        <f t="shared" si="8"/>
        <v>0</v>
      </c>
      <c r="Y32" s="1375">
        <f t="shared" si="9"/>
        <v>0</v>
      </c>
      <c r="Z32" s="1221"/>
      <c r="AA32" s="35"/>
      <c r="AB32" s="1174"/>
      <c r="AC32" s="1221"/>
      <c r="AD32" s="1174"/>
      <c r="AE32" s="1172"/>
      <c r="AF32" s="1174"/>
      <c r="AG32" s="1170"/>
      <c r="AH32" s="1174"/>
      <c r="AI32" s="1172"/>
      <c r="AJ32" s="1176"/>
      <c r="AK32" s="1320"/>
      <c r="AL32" s="35"/>
      <c r="AM32" s="1174"/>
      <c r="AN32" s="1376"/>
      <c r="AO32" s="1377"/>
      <c r="AP32" s="1378"/>
      <c r="AQ32" s="1377"/>
      <c r="AR32" s="1379"/>
      <c r="AS32" s="1377"/>
      <c r="AT32" s="1379"/>
      <c r="AU32" s="1377"/>
    </row>
    <row r="33" spans="1:47" s="6" customFormat="1" ht="15" customHeight="1">
      <c r="A33" s="3776" t="s">
        <v>1243</v>
      </c>
      <c r="B33" s="1170"/>
      <c r="C33" s="1174"/>
      <c r="D33" s="1170"/>
      <c r="E33" s="1174"/>
      <c r="F33" s="1170"/>
      <c r="G33" s="1174"/>
      <c r="H33" s="1170"/>
      <c r="I33" s="1174"/>
      <c r="J33" s="1170"/>
      <c r="K33" s="1174"/>
      <c r="L33" s="1170"/>
      <c r="M33" s="1174"/>
      <c r="N33" s="1170"/>
      <c r="O33" s="1174"/>
      <c r="P33" s="1170"/>
      <c r="Q33" s="1174"/>
      <c r="R33" s="1372">
        <f t="shared" si="2"/>
        <v>0</v>
      </c>
      <c r="S33" s="1373">
        <f t="shared" si="3"/>
        <v>0</v>
      </c>
      <c r="T33" s="1372">
        <f t="shared" si="4"/>
        <v>0</v>
      </c>
      <c r="U33" s="1373">
        <f t="shared" si="5"/>
        <v>0</v>
      </c>
      <c r="V33" s="1374">
        <f t="shared" si="6"/>
        <v>0</v>
      </c>
      <c r="W33" s="1373">
        <f t="shared" si="7"/>
        <v>0</v>
      </c>
      <c r="X33" s="1372">
        <f t="shared" si="8"/>
        <v>0</v>
      </c>
      <c r="Y33" s="1375">
        <f t="shared" si="9"/>
        <v>0</v>
      </c>
      <c r="Z33" s="1221"/>
      <c r="AA33" s="35"/>
      <c r="AB33" s="1174"/>
      <c r="AC33" s="1221"/>
      <c r="AD33" s="1174"/>
      <c r="AE33" s="1172"/>
      <c r="AF33" s="1174"/>
      <c r="AG33" s="1170"/>
      <c r="AH33" s="1174"/>
      <c r="AI33" s="1172"/>
      <c r="AJ33" s="1176"/>
      <c r="AK33" s="1320"/>
      <c r="AL33" s="35"/>
      <c r="AM33" s="1174"/>
      <c r="AN33" s="1376"/>
      <c r="AO33" s="1377"/>
      <c r="AP33" s="1378"/>
      <c r="AQ33" s="1377"/>
      <c r="AR33" s="1379"/>
      <c r="AS33" s="1377"/>
      <c r="AT33" s="1379"/>
      <c r="AU33" s="1377"/>
    </row>
    <row r="34" spans="1:47" s="6" customFormat="1" ht="15" customHeight="1">
      <c r="A34" s="3776" t="s">
        <v>1244</v>
      </c>
      <c r="B34" s="1170"/>
      <c r="C34" s="1174"/>
      <c r="D34" s="1170"/>
      <c r="E34" s="1174"/>
      <c r="F34" s="1170"/>
      <c r="G34" s="1174"/>
      <c r="H34" s="1170"/>
      <c r="I34" s="1174"/>
      <c r="J34" s="1170"/>
      <c r="K34" s="1174"/>
      <c r="L34" s="1170"/>
      <c r="M34" s="1174"/>
      <c r="N34" s="1170"/>
      <c r="O34" s="1174"/>
      <c r="P34" s="1170"/>
      <c r="Q34" s="1174"/>
      <c r="R34" s="1372">
        <f t="shared" si="2"/>
        <v>0</v>
      </c>
      <c r="S34" s="1373">
        <f t="shared" si="3"/>
        <v>0</v>
      </c>
      <c r="T34" s="1372">
        <f t="shared" si="4"/>
        <v>0</v>
      </c>
      <c r="U34" s="1373">
        <f t="shared" si="5"/>
        <v>0</v>
      </c>
      <c r="V34" s="1374">
        <f t="shared" si="6"/>
        <v>0</v>
      </c>
      <c r="W34" s="1373">
        <f t="shared" si="7"/>
        <v>0</v>
      </c>
      <c r="X34" s="1372">
        <f t="shared" si="8"/>
        <v>0</v>
      </c>
      <c r="Y34" s="1375">
        <f t="shared" si="9"/>
        <v>0</v>
      </c>
      <c r="Z34" s="1221"/>
      <c r="AA34" s="35"/>
      <c r="AB34" s="1174"/>
      <c r="AC34" s="1221"/>
      <c r="AD34" s="1174"/>
      <c r="AE34" s="1172"/>
      <c r="AF34" s="1174"/>
      <c r="AG34" s="1170"/>
      <c r="AH34" s="1174"/>
      <c r="AI34" s="1172"/>
      <c r="AJ34" s="1176"/>
      <c r="AK34" s="1320"/>
      <c r="AL34" s="35"/>
      <c r="AM34" s="1174"/>
      <c r="AN34" s="1376"/>
      <c r="AO34" s="1377"/>
      <c r="AP34" s="1378"/>
      <c r="AQ34" s="1377"/>
      <c r="AR34" s="1379"/>
      <c r="AS34" s="1377"/>
      <c r="AT34" s="1379"/>
      <c r="AU34" s="1377"/>
    </row>
    <row r="35" spans="1:47" s="6" customFormat="1" ht="15" customHeight="1">
      <c r="A35" s="3776" t="s">
        <v>1245</v>
      </c>
      <c r="B35" s="1170"/>
      <c r="C35" s="1174"/>
      <c r="D35" s="1170"/>
      <c r="E35" s="1174"/>
      <c r="F35" s="1170"/>
      <c r="G35" s="1174"/>
      <c r="H35" s="1170"/>
      <c r="I35" s="1174"/>
      <c r="J35" s="1170"/>
      <c r="K35" s="1174"/>
      <c r="L35" s="1170"/>
      <c r="M35" s="1174"/>
      <c r="N35" s="1170"/>
      <c r="O35" s="1174"/>
      <c r="P35" s="1170"/>
      <c r="Q35" s="1174"/>
      <c r="R35" s="1372">
        <f t="shared" si="2"/>
        <v>0</v>
      </c>
      <c r="S35" s="1373">
        <f t="shared" si="3"/>
        <v>0</v>
      </c>
      <c r="T35" s="1372">
        <f t="shared" si="4"/>
        <v>0</v>
      </c>
      <c r="U35" s="1373">
        <f t="shared" si="5"/>
        <v>0</v>
      </c>
      <c r="V35" s="1374">
        <f t="shared" si="6"/>
        <v>0</v>
      </c>
      <c r="W35" s="1373">
        <f t="shared" si="7"/>
        <v>0</v>
      </c>
      <c r="X35" s="1372">
        <f t="shared" si="8"/>
        <v>0</v>
      </c>
      <c r="Y35" s="1375">
        <f t="shared" si="9"/>
        <v>0</v>
      </c>
      <c r="Z35" s="1221"/>
      <c r="AA35" s="35"/>
      <c r="AB35" s="1174"/>
      <c r="AC35" s="1221"/>
      <c r="AD35" s="1174"/>
      <c r="AE35" s="1172"/>
      <c r="AF35" s="1174"/>
      <c r="AG35" s="1170"/>
      <c r="AH35" s="1174"/>
      <c r="AI35" s="1172"/>
      <c r="AJ35" s="1176"/>
      <c r="AK35" s="1320"/>
      <c r="AL35" s="35"/>
      <c r="AM35" s="1174"/>
      <c r="AN35" s="1376"/>
      <c r="AO35" s="1377"/>
      <c r="AP35" s="1378"/>
      <c r="AQ35" s="1377"/>
      <c r="AR35" s="1379"/>
      <c r="AS35" s="1377"/>
      <c r="AT35" s="1379"/>
      <c r="AU35" s="1377"/>
    </row>
    <row r="36" spans="1:47" s="6" customFormat="1" ht="15" customHeight="1">
      <c r="A36" s="3776" t="s">
        <v>1246</v>
      </c>
      <c r="B36" s="1170"/>
      <c r="C36" s="1174"/>
      <c r="D36" s="1170"/>
      <c r="E36" s="1174"/>
      <c r="F36" s="1170"/>
      <c r="G36" s="1174"/>
      <c r="H36" s="1170"/>
      <c r="I36" s="1174"/>
      <c r="J36" s="1170"/>
      <c r="K36" s="1174"/>
      <c r="L36" s="1170"/>
      <c r="M36" s="1174"/>
      <c r="N36" s="1170"/>
      <c r="O36" s="1174"/>
      <c r="P36" s="1170"/>
      <c r="Q36" s="1174"/>
      <c r="R36" s="1372">
        <f t="shared" si="2"/>
        <v>0</v>
      </c>
      <c r="S36" s="1373">
        <f t="shared" si="3"/>
        <v>0</v>
      </c>
      <c r="T36" s="1372">
        <f t="shared" si="4"/>
        <v>0</v>
      </c>
      <c r="U36" s="1373">
        <f t="shared" si="5"/>
        <v>0</v>
      </c>
      <c r="V36" s="1374">
        <f t="shared" si="6"/>
        <v>0</v>
      </c>
      <c r="W36" s="1373">
        <f t="shared" si="7"/>
        <v>0</v>
      </c>
      <c r="X36" s="1372">
        <f t="shared" si="8"/>
        <v>0</v>
      </c>
      <c r="Y36" s="1375">
        <f t="shared" si="9"/>
        <v>0</v>
      </c>
      <c r="Z36" s="1221"/>
      <c r="AA36" s="35"/>
      <c r="AB36" s="1174"/>
      <c r="AC36" s="1221"/>
      <c r="AD36" s="1174"/>
      <c r="AE36" s="1172"/>
      <c r="AF36" s="1174"/>
      <c r="AG36" s="1170"/>
      <c r="AH36" s="1174"/>
      <c r="AI36" s="1172"/>
      <c r="AJ36" s="1176"/>
      <c r="AK36" s="1320"/>
      <c r="AL36" s="35"/>
      <c r="AM36" s="1174"/>
      <c r="AN36" s="1376"/>
      <c r="AO36" s="1377"/>
      <c r="AP36" s="1378"/>
      <c r="AQ36" s="1377"/>
      <c r="AR36" s="1379"/>
      <c r="AS36" s="1377"/>
      <c r="AT36" s="1379"/>
      <c r="AU36" s="1377"/>
    </row>
    <row r="37" spans="1:47" s="6" customFormat="1" ht="15" customHeight="1">
      <c r="A37" s="3776" t="s">
        <v>1247</v>
      </c>
      <c r="B37" s="1170"/>
      <c r="C37" s="1174"/>
      <c r="D37" s="1170"/>
      <c r="E37" s="1174"/>
      <c r="F37" s="1170"/>
      <c r="G37" s="1174"/>
      <c r="H37" s="1170"/>
      <c r="I37" s="1174"/>
      <c r="J37" s="1170"/>
      <c r="K37" s="1174"/>
      <c r="L37" s="1170"/>
      <c r="M37" s="1174"/>
      <c r="N37" s="1170"/>
      <c r="O37" s="1174"/>
      <c r="P37" s="1170"/>
      <c r="Q37" s="1174"/>
      <c r="R37" s="1372">
        <f t="shared" si="2"/>
        <v>0</v>
      </c>
      <c r="S37" s="1373">
        <f t="shared" si="3"/>
        <v>0</v>
      </c>
      <c r="T37" s="1372">
        <f t="shared" si="4"/>
        <v>0</v>
      </c>
      <c r="U37" s="1373">
        <f t="shared" si="5"/>
        <v>0</v>
      </c>
      <c r="V37" s="1374">
        <f t="shared" si="6"/>
        <v>0</v>
      </c>
      <c r="W37" s="1373">
        <f t="shared" si="7"/>
        <v>0</v>
      </c>
      <c r="X37" s="1372">
        <f t="shared" si="8"/>
        <v>0</v>
      </c>
      <c r="Y37" s="1375">
        <f t="shared" si="9"/>
        <v>0</v>
      </c>
      <c r="Z37" s="1221"/>
      <c r="AA37" s="35"/>
      <c r="AB37" s="1174"/>
      <c r="AC37" s="1221"/>
      <c r="AD37" s="1174"/>
      <c r="AE37" s="1172"/>
      <c r="AF37" s="1174"/>
      <c r="AG37" s="1170"/>
      <c r="AH37" s="1174"/>
      <c r="AI37" s="1172"/>
      <c r="AJ37" s="1176"/>
      <c r="AK37" s="1320"/>
      <c r="AL37" s="35"/>
      <c r="AM37" s="1174"/>
      <c r="AN37" s="1376"/>
      <c r="AO37" s="1377"/>
      <c r="AP37" s="1378"/>
      <c r="AQ37" s="1377"/>
      <c r="AR37" s="1379"/>
      <c r="AS37" s="1377"/>
      <c r="AT37" s="1379"/>
      <c r="AU37" s="1377"/>
    </row>
    <row r="38" spans="1:47" s="6" customFormat="1" ht="15" customHeight="1">
      <c r="A38" s="288" t="s">
        <v>1248</v>
      </c>
      <c r="B38" s="1170"/>
      <c r="C38" s="1174"/>
      <c r="D38" s="1170"/>
      <c r="E38" s="1174"/>
      <c r="F38" s="1170"/>
      <c r="G38" s="1174"/>
      <c r="H38" s="1170"/>
      <c r="I38" s="1174"/>
      <c r="J38" s="1170"/>
      <c r="K38" s="1174"/>
      <c r="L38" s="1170"/>
      <c r="M38" s="1174"/>
      <c r="N38" s="1170"/>
      <c r="O38" s="1174"/>
      <c r="P38" s="1170"/>
      <c r="Q38" s="1174"/>
      <c r="R38" s="1372">
        <f t="shared" si="2"/>
        <v>0</v>
      </c>
      <c r="S38" s="1373">
        <f t="shared" si="3"/>
        <v>0</v>
      </c>
      <c r="T38" s="1372">
        <f t="shared" si="4"/>
        <v>0</v>
      </c>
      <c r="U38" s="1373">
        <f t="shared" si="5"/>
        <v>0</v>
      </c>
      <c r="V38" s="1374">
        <f t="shared" si="6"/>
        <v>0</v>
      </c>
      <c r="W38" s="1373">
        <f t="shared" si="7"/>
        <v>0</v>
      </c>
      <c r="X38" s="1372">
        <f t="shared" si="8"/>
        <v>0</v>
      </c>
      <c r="Y38" s="1375">
        <f t="shared" si="9"/>
        <v>0</v>
      </c>
      <c r="Z38" s="1221"/>
      <c r="AA38" s="35"/>
      <c r="AB38" s="1174"/>
      <c r="AC38" s="1221"/>
      <c r="AD38" s="1174"/>
      <c r="AE38" s="1172"/>
      <c r="AF38" s="1174"/>
      <c r="AG38" s="1170"/>
      <c r="AH38" s="1174"/>
      <c r="AI38" s="1172"/>
      <c r="AJ38" s="1176"/>
      <c r="AK38" s="1320"/>
      <c r="AL38" s="35"/>
      <c r="AM38" s="1174"/>
      <c r="AN38" s="1376"/>
      <c r="AO38" s="1377"/>
      <c r="AP38" s="1378"/>
      <c r="AQ38" s="1377"/>
      <c r="AR38" s="1379"/>
      <c r="AS38" s="1377"/>
      <c r="AT38" s="1379"/>
      <c r="AU38" s="1377"/>
    </row>
    <row r="39" spans="1:47" s="6" customFormat="1" ht="15" customHeight="1">
      <c r="A39" s="3776" t="s">
        <v>3807</v>
      </c>
      <c r="B39" s="1170"/>
      <c r="C39" s="1174"/>
      <c r="D39" s="1170"/>
      <c r="E39" s="1174"/>
      <c r="F39" s="1170"/>
      <c r="G39" s="1174"/>
      <c r="H39" s="1170"/>
      <c r="I39" s="1174"/>
      <c r="J39" s="1170"/>
      <c r="K39" s="1174"/>
      <c r="L39" s="1170"/>
      <c r="M39" s="1174"/>
      <c r="N39" s="1170"/>
      <c r="O39" s="1174"/>
      <c r="P39" s="1170"/>
      <c r="Q39" s="1174"/>
      <c r="R39" s="1372">
        <f t="shared" si="2"/>
        <v>0</v>
      </c>
      <c r="S39" s="1373">
        <f t="shared" si="3"/>
        <v>0</v>
      </c>
      <c r="T39" s="1372">
        <f t="shared" si="4"/>
        <v>0</v>
      </c>
      <c r="U39" s="1373">
        <f t="shared" si="5"/>
        <v>0</v>
      </c>
      <c r="V39" s="1374">
        <f t="shared" si="6"/>
        <v>0</v>
      </c>
      <c r="W39" s="1373">
        <f t="shared" si="7"/>
        <v>0</v>
      </c>
      <c r="X39" s="1372">
        <f t="shared" si="8"/>
        <v>0</v>
      </c>
      <c r="Y39" s="1375">
        <f t="shared" si="9"/>
        <v>0</v>
      </c>
      <c r="Z39" s="1221"/>
      <c r="AA39" s="35"/>
      <c r="AB39" s="1174"/>
      <c r="AC39" s="1221"/>
      <c r="AD39" s="1174"/>
      <c r="AE39" s="1172"/>
      <c r="AF39" s="1174"/>
      <c r="AG39" s="1170"/>
      <c r="AH39" s="1174"/>
      <c r="AI39" s="1172"/>
      <c r="AJ39" s="1176"/>
      <c r="AK39" s="1320"/>
      <c r="AL39" s="35"/>
      <c r="AM39" s="1174"/>
      <c r="AN39" s="1376"/>
      <c r="AO39" s="1377"/>
      <c r="AP39" s="1378"/>
      <c r="AQ39" s="1377"/>
      <c r="AR39" s="1379"/>
      <c r="AS39" s="1377"/>
      <c r="AT39" s="1379"/>
      <c r="AU39" s="1377"/>
    </row>
    <row r="40" spans="1:47" s="6" customFormat="1" ht="15" customHeight="1">
      <c r="A40" s="3776" t="s">
        <v>3808</v>
      </c>
      <c r="B40" s="1170"/>
      <c r="C40" s="1174"/>
      <c r="D40" s="1170"/>
      <c r="E40" s="1174"/>
      <c r="F40" s="1170"/>
      <c r="G40" s="1174"/>
      <c r="H40" s="1170"/>
      <c r="I40" s="1174"/>
      <c r="J40" s="1170"/>
      <c r="K40" s="1174"/>
      <c r="L40" s="1170"/>
      <c r="M40" s="1174"/>
      <c r="N40" s="1170"/>
      <c r="O40" s="1174"/>
      <c r="P40" s="1170"/>
      <c r="Q40" s="1174"/>
      <c r="R40" s="1372">
        <f t="shared" si="2"/>
        <v>0</v>
      </c>
      <c r="S40" s="1373">
        <f t="shared" si="3"/>
        <v>0</v>
      </c>
      <c r="T40" s="1372">
        <f t="shared" si="4"/>
        <v>0</v>
      </c>
      <c r="U40" s="1373">
        <f t="shared" si="5"/>
        <v>0</v>
      </c>
      <c r="V40" s="1374">
        <f t="shared" si="6"/>
        <v>0</v>
      </c>
      <c r="W40" s="1373">
        <f t="shared" si="7"/>
        <v>0</v>
      </c>
      <c r="X40" s="1372">
        <f t="shared" si="8"/>
        <v>0</v>
      </c>
      <c r="Y40" s="1375">
        <f t="shared" si="9"/>
        <v>0</v>
      </c>
      <c r="Z40" s="1221"/>
      <c r="AA40" s="35"/>
      <c r="AB40" s="1174"/>
      <c r="AC40" s="1221"/>
      <c r="AD40" s="1174"/>
      <c r="AE40" s="1172"/>
      <c r="AF40" s="1174"/>
      <c r="AG40" s="1170"/>
      <c r="AH40" s="1174"/>
      <c r="AI40" s="1172"/>
      <c r="AJ40" s="1176"/>
      <c r="AK40" s="1320"/>
      <c r="AL40" s="35"/>
      <c r="AM40" s="1174"/>
      <c r="AN40" s="1376"/>
      <c r="AO40" s="1377"/>
      <c r="AP40" s="1378"/>
      <c r="AQ40" s="1377"/>
      <c r="AR40" s="1379"/>
      <c r="AS40" s="1377"/>
      <c r="AT40" s="1379"/>
      <c r="AU40" s="1377"/>
    </row>
    <row r="41" spans="1:47" s="6" customFormat="1" ht="15" customHeight="1">
      <c r="A41" s="3776" t="s">
        <v>3809</v>
      </c>
      <c r="B41" s="1170"/>
      <c r="C41" s="1174"/>
      <c r="D41" s="1170"/>
      <c r="E41" s="1174"/>
      <c r="F41" s="1170"/>
      <c r="G41" s="1174"/>
      <c r="H41" s="1170"/>
      <c r="I41" s="1174"/>
      <c r="J41" s="1170"/>
      <c r="K41" s="1174"/>
      <c r="L41" s="1170"/>
      <c r="M41" s="1174"/>
      <c r="N41" s="1170"/>
      <c r="O41" s="1174"/>
      <c r="P41" s="1170"/>
      <c r="Q41" s="1174"/>
      <c r="R41" s="1372">
        <f t="shared" si="2"/>
        <v>0</v>
      </c>
      <c r="S41" s="1373">
        <f t="shared" si="3"/>
        <v>0</v>
      </c>
      <c r="T41" s="1372">
        <f t="shared" si="4"/>
        <v>0</v>
      </c>
      <c r="U41" s="1373">
        <f t="shared" si="5"/>
        <v>0</v>
      </c>
      <c r="V41" s="1374">
        <f t="shared" si="6"/>
        <v>0</v>
      </c>
      <c r="W41" s="1373">
        <f t="shared" si="7"/>
        <v>0</v>
      </c>
      <c r="X41" s="1372">
        <f t="shared" si="8"/>
        <v>0</v>
      </c>
      <c r="Y41" s="1375">
        <f t="shared" si="9"/>
        <v>0</v>
      </c>
      <c r="Z41" s="1221"/>
      <c r="AA41" s="35"/>
      <c r="AB41" s="1174"/>
      <c r="AC41" s="1221"/>
      <c r="AD41" s="1174"/>
      <c r="AE41" s="1172"/>
      <c r="AF41" s="1174"/>
      <c r="AG41" s="1170"/>
      <c r="AH41" s="1174"/>
      <c r="AI41" s="1172"/>
      <c r="AJ41" s="1176"/>
      <c r="AK41" s="1320"/>
      <c r="AL41" s="35"/>
      <c r="AM41" s="1174"/>
      <c r="AN41" s="1376"/>
      <c r="AO41" s="1377"/>
      <c r="AP41" s="1378"/>
      <c r="AQ41" s="1377"/>
      <c r="AR41" s="1379"/>
      <c r="AS41" s="1377"/>
      <c r="AT41" s="1379"/>
      <c r="AU41" s="1377"/>
    </row>
    <row r="42" spans="1:47" s="6" customFormat="1" ht="15" customHeight="1">
      <c r="A42" s="3776" t="s">
        <v>3810</v>
      </c>
      <c r="B42" s="1170"/>
      <c r="C42" s="1174"/>
      <c r="D42" s="1170"/>
      <c r="E42" s="1174"/>
      <c r="F42" s="1170"/>
      <c r="G42" s="1174"/>
      <c r="H42" s="1170"/>
      <c r="I42" s="1174"/>
      <c r="J42" s="1170"/>
      <c r="K42" s="1174"/>
      <c r="L42" s="1170"/>
      <c r="M42" s="1174"/>
      <c r="N42" s="1170"/>
      <c r="O42" s="1174"/>
      <c r="P42" s="1170"/>
      <c r="Q42" s="1174"/>
      <c r="R42" s="1372">
        <f t="shared" si="2"/>
        <v>0</v>
      </c>
      <c r="S42" s="1373">
        <f t="shared" si="3"/>
        <v>0</v>
      </c>
      <c r="T42" s="1372">
        <f t="shared" si="4"/>
        <v>0</v>
      </c>
      <c r="U42" s="1373">
        <f t="shared" si="5"/>
        <v>0</v>
      </c>
      <c r="V42" s="1374">
        <f t="shared" si="6"/>
        <v>0</v>
      </c>
      <c r="W42" s="1373">
        <f t="shared" si="7"/>
        <v>0</v>
      </c>
      <c r="X42" s="1372">
        <f t="shared" si="8"/>
        <v>0</v>
      </c>
      <c r="Y42" s="1375">
        <f t="shared" si="9"/>
        <v>0</v>
      </c>
      <c r="Z42" s="1221"/>
      <c r="AA42" s="35"/>
      <c r="AB42" s="1174"/>
      <c r="AC42" s="1221"/>
      <c r="AD42" s="1174"/>
      <c r="AE42" s="1172"/>
      <c r="AF42" s="1174"/>
      <c r="AG42" s="1170"/>
      <c r="AH42" s="1174"/>
      <c r="AI42" s="1172"/>
      <c r="AJ42" s="1176"/>
      <c r="AK42" s="1320"/>
      <c r="AL42" s="35"/>
      <c r="AM42" s="1174"/>
      <c r="AN42" s="1376"/>
      <c r="AO42" s="1377"/>
      <c r="AP42" s="1378"/>
      <c r="AQ42" s="1377"/>
      <c r="AR42" s="1379"/>
      <c r="AS42" s="1377"/>
      <c r="AT42" s="1379"/>
      <c r="AU42" s="1377"/>
    </row>
    <row r="43" spans="1:47" s="6" customFormat="1" ht="15" customHeight="1">
      <c r="A43" s="3776" t="s">
        <v>3811</v>
      </c>
      <c r="B43" s="1170"/>
      <c r="C43" s="1174"/>
      <c r="D43" s="1170"/>
      <c r="E43" s="1174"/>
      <c r="F43" s="1170"/>
      <c r="G43" s="1174"/>
      <c r="H43" s="1170"/>
      <c r="I43" s="1174"/>
      <c r="J43" s="1170"/>
      <c r="K43" s="1174"/>
      <c r="L43" s="1170"/>
      <c r="M43" s="1174"/>
      <c r="N43" s="1170"/>
      <c r="O43" s="1174"/>
      <c r="P43" s="1170"/>
      <c r="Q43" s="1174"/>
      <c r="R43" s="1372">
        <f t="shared" si="2"/>
        <v>0</v>
      </c>
      <c r="S43" s="1373">
        <f t="shared" si="3"/>
        <v>0</v>
      </c>
      <c r="T43" s="1372">
        <f t="shared" si="4"/>
        <v>0</v>
      </c>
      <c r="U43" s="1373">
        <f t="shared" si="5"/>
        <v>0</v>
      </c>
      <c r="V43" s="1374">
        <f>SUM(F43+N43)</f>
        <v>0</v>
      </c>
      <c r="W43" s="1373">
        <f t="shared" si="7"/>
        <v>0</v>
      </c>
      <c r="X43" s="1372">
        <f t="shared" si="8"/>
        <v>0</v>
      </c>
      <c r="Y43" s="1375">
        <f t="shared" si="9"/>
        <v>0</v>
      </c>
      <c r="Z43" s="1221"/>
      <c r="AA43" s="35"/>
      <c r="AB43" s="1174"/>
      <c r="AC43" s="1221"/>
      <c r="AD43" s="1174"/>
      <c r="AE43" s="1172"/>
      <c r="AF43" s="1174"/>
      <c r="AG43" s="1170"/>
      <c r="AH43" s="1174"/>
      <c r="AI43" s="1172"/>
      <c r="AJ43" s="1176"/>
      <c r="AK43" s="1320"/>
      <c r="AL43" s="35"/>
      <c r="AM43" s="1174"/>
      <c r="AN43" s="1376"/>
      <c r="AO43" s="1377"/>
      <c r="AP43" s="1378"/>
      <c r="AQ43" s="1377"/>
      <c r="AR43" s="1379"/>
      <c r="AS43" s="1377"/>
      <c r="AT43" s="1379"/>
      <c r="AU43" s="1377"/>
    </row>
    <row r="44" spans="1:47" s="6" customFormat="1" ht="15" customHeight="1">
      <c r="A44" s="3776" t="s">
        <v>3812</v>
      </c>
      <c r="B44" s="1170"/>
      <c r="C44" s="1174"/>
      <c r="D44" s="1170"/>
      <c r="E44" s="1174"/>
      <c r="F44" s="1170"/>
      <c r="G44" s="1174"/>
      <c r="H44" s="1170"/>
      <c r="I44" s="1174"/>
      <c r="J44" s="1170"/>
      <c r="K44" s="1174"/>
      <c r="L44" s="1170"/>
      <c r="M44" s="1174"/>
      <c r="N44" s="1170"/>
      <c r="O44" s="1174"/>
      <c r="P44" s="1170"/>
      <c r="Q44" s="1174"/>
      <c r="R44" s="1372">
        <f t="shared" ref="R44:R67" si="10">SUM(B44+J44)</f>
        <v>0</v>
      </c>
      <c r="S44" s="1373">
        <f t="shared" ref="S44:S67" si="11">SUM(C44+K44)</f>
        <v>0</v>
      </c>
      <c r="T44" s="1372">
        <f t="shared" ref="T44:T67" si="12">SUM(D44+L44)</f>
        <v>0</v>
      </c>
      <c r="U44" s="1373">
        <f t="shared" ref="U44:U67" si="13">SUM(E44+M44)</f>
        <v>0</v>
      </c>
      <c r="V44" s="1374">
        <f t="shared" si="6"/>
        <v>0</v>
      </c>
      <c r="W44" s="1373">
        <f t="shared" si="7"/>
        <v>0</v>
      </c>
      <c r="X44" s="1372">
        <f t="shared" ref="X44:X67" si="14">SUM(H44+P44)</f>
        <v>0</v>
      </c>
      <c r="Y44" s="1375">
        <f t="shared" ref="Y44:Y67" si="15">SUM(I44+Q44)</f>
        <v>0</v>
      </c>
      <c r="Z44" s="1221"/>
      <c r="AA44" s="35"/>
      <c r="AB44" s="1174"/>
      <c r="AC44" s="1221"/>
      <c r="AD44" s="1174"/>
      <c r="AE44" s="1172"/>
      <c r="AF44" s="1174"/>
      <c r="AG44" s="1170"/>
      <c r="AH44" s="1174"/>
      <c r="AI44" s="1172"/>
      <c r="AJ44" s="1176"/>
      <c r="AK44" s="1320"/>
      <c r="AL44" s="35"/>
      <c r="AM44" s="1174"/>
      <c r="AN44" s="1376"/>
      <c r="AO44" s="1377"/>
      <c r="AP44" s="1378"/>
      <c r="AQ44" s="1377"/>
      <c r="AR44" s="1379"/>
      <c r="AS44" s="1377"/>
      <c r="AT44" s="1379"/>
      <c r="AU44" s="1377"/>
    </row>
    <row r="45" spans="1:47" s="6" customFormat="1" ht="15" customHeight="1">
      <c r="A45" s="3776" t="s">
        <v>1310</v>
      </c>
      <c r="B45" s="1170"/>
      <c r="C45" s="1174"/>
      <c r="D45" s="1170"/>
      <c r="E45" s="1174"/>
      <c r="F45" s="1170"/>
      <c r="G45" s="1174"/>
      <c r="H45" s="1170"/>
      <c r="I45" s="1174"/>
      <c r="J45" s="1170"/>
      <c r="K45" s="1174"/>
      <c r="L45" s="1170"/>
      <c r="M45" s="1174"/>
      <c r="N45" s="1170"/>
      <c r="O45" s="1174"/>
      <c r="P45" s="1170"/>
      <c r="Q45" s="1174"/>
      <c r="R45" s="1372">
        <f t="shared" si="10"/>
        <v>0</v>
      </c>
      <c r="S45" s="1373">
        <f t="shared" si="11"/>
        <v>0</v>
      </c>
      <c r="T45" s="1372">
        <f t="shared" si="12"/>
        <v>0</v>
      </c>
      <c r="U45" s="1373">
        <f t="shared" si="13"/>
        <v>0</v>
      </c>
      <c r="V45" s="1374">
        <f t="shared" si="6"/>
        <v>0</v>
      </c>
      <c r="W45" s="1373">
        <f t="shared" si="7"/>
        <v>0</v>
      </c>
      <c r="X45" s="1372">
        <f t="shared" si="14"/>
        <v>0</v>
      </c>
      <c r="Y45" s="1375">
        <f t="shared" si="15"/>
        <v>0</v>
      </c>
      <c r="Z45" s="1221"/>
      <c r="AA45" s="35"/>
      <c r="AB45" s="1174"/>
      <c r="AC45" s="1221"/>
      <c r="AD45" s="1174"/>
      <c r="AE45" s="1172"/>
      <c r="AF45" s="1174"/>
      <c r="AG45" s="1170"/>
      <c r="AH45" s="1174"/>
      <c r="AI45" s="1172"/>
      <c r="AJ45" s="1176"/>
      <c r="AK45" s="1320"/>
      <c r="AL45" s="35"/>
      <c r="AM45" s="1174"/>
      <c r="AN45" s="1376"/>
      <c r="AO45" s="1377"/>
      <c r="AP45" s="1378"/>
      <c r="AQ45" s="1377"/>
      <c r="AR45" s="1379"/>
      <c r="AS45" s="1377"/>
      <c r="AT45" s="1379"/>
      <c r="AU45" s="1377"/>
    </row>
    <row r="46" spans="1:47" s="6" customFormat="1" ht="15" customHeight="1">
      <c r="A46" s="19" t="s">
        <v>3813</v>
      </c>
      <c r="B46" s="1170"/>
      <c r="C46" s="1174"/>
      <c r="D46" s="1170"/>
      <c r="E46" s="1174"/>
      <c r="F46" s="1170"/>
      <c r="G46" s="1174"/>
      <c r="H46" s="1170"/>
      <c r="I46" s="1174"/>
      <c r="J46" s="1170"/>
      <c r="K46" s="1174"/>
      <c r="L46" s="1170"/>
      <c r="M46" s="1174"/>
      <c r="N46" s="1170"/>
      <c r="O46" s="1174"/>
      <c r="P46" s="1170"/>
      <c r="Q46" s="1174"/>
      <c r="R46" s="1372">
        <f t="shared" si="10"/>
        <v>0</v>
      </c>
      <c r="S46" s="1373">
        <f t="shared" si="11"/>
        <v>0</v>
      </c>
      <c r="T46" s="1372">
        <f t="shared" si="12"/>
        <v>0</v>
      </c>
      <c r="U46" s="1373">
        <f t="shared" si="13"/>
        <v>0</v>
      </c>
      <c r="V46" s="1374">
        <f t="shared" si="6"/>
        <v>0</v>
      </c>
      <c r="W46" s="1373">
        <f t="shared" si="7"/>
        <v>0</v>
      </c>
      <c r="X46" s="1372">
        <f t="shared" si="14"/>
        <v>0</v>
      </c>
      <c r="Y46" s="1375">
        <f t="shared" si="15"/>
        <v>0</v>
      </c>
      <c r="Z46" s="1221"/>
      <c r="AA46" s="35"/>
      <c r="AB46" s="1174"/>
      <c r="AC46" s="1221"/>
      <c r="AD46" s="1174"/>
      <c r="AE46" s="1172"/>
      <c r="AF46" s="1174"/>
      <c r="AG46" s="1170"/>
      <c r="AH46" s="1174"/>
      <c r="AI46" s="1172"/>
      <c r="AJ46" s="1176"/>
      <c r="AK46" s="1320"/>
      <c r="AL46" s="35"/>
      <c r="AM46" s="1174"/>
      <c r="AN46" s="1376"/>
      <c r="AO46" s="1377"/>
      <c r="AP46" s="1378"/>
      <c r="AQ46" s="1377"/>
      <c r="AR46" s="1379"/>
      <c r="AS46" s="1377"/>
      <c r="AT46" s="1379"/>
      <c r="AU46" s="1377"/>
    </row>
    <row r="47" spans="1:47" s="6" customFormat="1" ht="15" customHeight="1">
      <c r="A47" s="4506" t="s">
        <v>3814</v>
      </c>
      <c r="B47" s="1170"/>
      <c r="C47" s="1174"/>
      <c r="D47" s="1170"/>
      <c r="E47" s="1174"/>
      <c r="F47" s="1170"/>
      <c r="G47" s="1174"/>
      <c r="H47" s="1170"/>
      <c r="I47" s="1174"/>
      <c r="J47" s="1170"/>
      <c r="K47" s="1174"/>
      <c r="L47" s="1170"/>
      <c r="M47" s="1174"/>
      <c r="N47" s="1170"/>
      <c r="O47" s="1174"/>
      <c r="P47" s="1170"/>
      <c r="Q47" s="1174"/>
      <c r="R47" s="1372">
        <f t="shared" si="10"/>
        <v>0</v>
      </c>
      <c r="S47" s="1373">
        <f t="shared" si="11"/>
        <v>0</v>
      </c>
      <c r="T47" s="1372">
        <f t="shared" si="12"/>
        <v>0</v>
      </c>
      <c r="U47" s="1373">
        <f t="shared" si="13"/>
        <v>0</v>
      </c>
      <c r="V47" s="1374">
        <f t="shared" si="6"/>
        <v>0</v>
      </c>
      <c r="W47" s="1373">
        <f t="shared" si="7"/>
        <v>0</v>
      </c>
      <c r="X47" s="1372">
        <f t="shared" si="14"/>
        <v>0</v>
      </c>
      <c r="Y47" s="1375">
        <f t="shared" si="15"/>
        <v>0</v>
      </c>
      <c r="Z47" s="1221"/>
      <c r="AA47" s="35"/>
      <c r="AB47" s="1174"/>
      <c r="AC47" s="1221"/>
      <c r="AD47" s="1174"/>
      <c r="AE47" s="1172"/>
      <c r="AF47" s="1174"/>
      <c r="AG47" s="1170"/>
      <c r="AH47" s="1174"/>
      <c r="AI47" s="1172"/>
      <c r="AJ47" s="1176"/>
      <c r="AK47" s="1320"/>
      <c r="AL47" s="35"/>
      <c r="AM47" s="1174"/>
      <c r="AN47" s="1376"/>
      <c r="AO47" s="1377"/>
      <c r="AP47" s="1378"/>
      <c r="AQ47" s="1377"/>
      <c r="AR47" s="1379"/>
      <c r="AS47" s="1377"/>
      <c r="AT47" s="1379"/>
      <c r="AU47" s="1377"/>
    </row>
    <row r="48" spans="1:47" s="6" customFormat="1" ht="15" customHeight="1">
      <c r="A48" s="3776" t="s">
        <v>1258</v>
      </c>
      <c r="B48" s="1170"/>
      <c r="C48" s="1174"/>
      <c r="D48" s="1170"/>
      <c r="E48" s="1174"/>
      <c r="F48" s="1170"/>
      <c r="G48" s="1174"/>
      <c r="H48" s="1170"/>
      <c r="I48" s="1174"/>
      <c r="J48" s="1170"/>
      <c r="K48" s="1174"/>
      <c r="L48" s="1170"/>
      <c r="M48" s="1174"/>
      <c r="N48" s="1170"/>
      <c r="O48" s="1174"/>
      <c r="P48" s="1170"/>
      <c r="Q48" s="1174"/>
      <c r="R48" s="1372">
        <f t="shared" si="10"/>
        <v>0</v>
      </c>
      <c r="S48" s="1373">
        <f t="shared" si="11"/>
        <v>0</v>
      </c>
      <c r="T48" s="1372">
        <f t="shared" si="12"/>
        <v>0</v>
      </c>
      <c r="U48" s="1373">
        <f t="shared" si="13"/>
        <v>0</v>
      </c>
      <c r="V48" s="1374">
        <f t="shared" si="6"/>
        <v>0</v>
      </c>
      <c r="W48" s="1373">
        <f t="shared" si="7"/>
        <v>0</v>
      </c>
      <c r="X48" s="1372">
        <f t="shared" si="14"/>
        <v>0</v>
      </c>
      <c r="Y48" s="1375">
        <f t="shared" si="15"/>
        <v>0</v>
      </c>
      <c r="Z48" s="1221"/>
      <c r="AA48" s="35"/>
      <c r="AB48" s="1174"/>
      <c r="AC48" s="1221"/>
      <c r="AD48" s="1174"/>
      <c r="AE48" s="1172"/>
      <c r="AF48" s="1174"/>
      <c r="AG48" s="1170"/>
      <c r="AH48" s="1174"/>
      <c r="AI48" s="1172"/>
      <c r="AJ48" s="1176"/>
      <c r="AK48" s="1320"/>
      <c r="AL48" s="35"/>
      <c r="AM48" s="1174"/>
      <c r="AN48" s="1376"/>
      <c r="AO48" s="1377"/>
      <c r="AP48" s="1378"/>
      <c r="AQ48" s="1377"/>
      <c r="AR48" s="1379"/>
      <c r="AS48" s="1377"/>
      <c r="AT48" s="1379"/>
      <c r="AU48" s="1377"/>
    </row>
    <row r="49" spans="1:47" s="6" customFormat="1" ht="15" customHeight="1">
      <c r="A49" s="3776" t="s">
        <v>1259</v>
      </c>
      <c r="B49" s="1170"/>
      <c r="C49" s="1174"/>
      <c r="D49" s="1170"/>
      <c r="E49" s="1174"/>
      <c r="F49" s="1170"/>
      <c r="G49" s="1174"/>
      <c r="H49" s="1170"/>
      <c r="I49" s="1174"/>
      <c r="J49" s="1170"/>
      <c r="K49" s="1174"/>
      <c r="L49" s="1170"/>
      <c r="M49" s="1174"/>
      <c r="N49" s="1170"/>
      <c r="O49" s="1174"/>
      <c r="P49" s="1170"/>
      <c r="Q49" s="1174"/>
      <c r="R49" s="1372">
        <f t="shared" si="10"/>
        <v>0</v>
      </c>
      <c r="S49" s="1373">
        <f t="shared" si="11"/>
        <v>0</v>
      </c>
      <c r="T49" s="1372">
        <f t="shared" si="12"/>
        <v>0</v>
      </c>
      <c r="U49" s="1373">
        <f t="shared" si="13"/>
        <v>0</v>
      </c>
      <c r="V49" s="1374">
        <f t="shared" si="6"/>
        <v>0</v>
      </c>
      <c r="W49" s="1373">
        <f t="shared" si="7"/>
        <v>0</v>
      </c>
      <c r="X49" s="1372">
        <f t="shared" si="14"/>
        <v>0</v>
      </c>
      <c r="Y49" s="1375">
        <f t="shared" si="15"/>
        <v>0</v>
      </c>
      <c r="Z49" s="1221"/>
      <c r="AA49" s="35"/>
      <c r="AB49" s="1174"/>
      <c r="AC49" s="1221"/>
      <c r="AD49" s="1174"/>
      <c r="AE49" s="1172"/>
      <c r="AF49" s="1174"/>
      <c r="AG49" s="1170"/>
      <c r="AH49" s="1174"/>
      <c r="AI49" s="1172"/>
      <c r="AJ49" s="1176"/>
      <c r="AK49" s="1320"/>
      <c r="AL49" s="35"/>
      <c r="AM49" s="1174"/>
      <c r="AN49" s="1376"/>
      <c r="AO49" s="1377"/>
      <c r="AP49" s="1378"/>
      <c r="AQ49" s="1377"/>
      <c r="AR49" s="1379"/>
      <c r="AS49" s="1377"/>
      <c r="AT49" s="1379"/>
      <c r="AU49" s="1377"/>
    </row>
    <row r="50" spans="1:47" s="6" customFormat="1" ht="15" customHeight="1">
      <c r="A50" s="3776" t="s">
        <v>1260</v>
      </c>
      <c r="B50" s="1170"/>
      <c r="C50" s="1174"/>
      <c r="D50" s="1170"/>
      <c r="E50" s="1174"/>
      <c r="F50" s="1170"/>
      <c r="G50" s="1174"/>
      <c r="H50" s="1170"/>
      <c r="I50" s="1174"/>
      <c r="J50" s="1170"/>
      <c r="K50" s="1174"/>
      <c r="L50" s="1170"/>
      <c r="M50" s="1174"/>
      <c r="N50" s="1170"/>
      <c r="O50" s="1174"/>
      <c r="P50" s="1170"/>
      <c r="Q50" s="1174"/>
      <c r="R50" s="1372">
        <f t="shared" si="10"/>
        <v>0</v>
      </c>
      <c r="S50" s="1373">
        <f t="shared" si="11"/>
        <v>0</v>
      </c>
      <c r="T50" s="1372">
        <f t="shared" si="12"/>
        <v>0</v>
      </c>
      <c r="U50" s="1373">
        <f t="shared" si="13"/>
        <v>0</v>
      </c>
      <c r="V50" s="1374">
        <f t="shared" si="6"/>
        <v>0</v>
      </c>
      <c r="W50" s="1373">
        <f t="shared" si="7"/>
        <v>0</v>
      </c>
      <c r="X50" s="1372">
        <f t="shared" si="14"/>
        <v>0</v>
      </c>
      <c r="Y50" s="1375">
        <f t="shared" si="15"/>
        <v>0</v>
      </c>
      <c r="Z50" s="1221"/>
      <c r="AA50" s="35"/>
      <c r="AB50" s="1174"/>
      <c r="AC50" s="1221"/>
      <c r="AD50" s="1174"/>
      <c r="AE50" s="1172"/>
      <c r="AF50" s="1174"/>
      <c r="AG50" s="1170"/>
      <c r="AH50" s="1174"/>
      <c r="AI50" s="1172"/>
      <c r="AJ50" s="1176"/>
      <c r="AK50" s="1320"/>
      <c r="AL50" s="35"/>
      <c r="AM50" s="1174"/>
      <c r="AN50" s="1376"/>
      <c r="AO50" s="1377"/>
      <c r="AP50" s="1378"/>
      <c r="AQ50" s="1377"/>
      <c r="AR50" s="1379"/>
      <c r="AS50" s="1377"/>
      <c r="AT50" s="1379"/>
      <c r="AU50" s="1377"/>
    </row>
    <row r="51" spans="1:47" s="6" customFormat="1" ht="15" customHeight="1">
      <c r="A51" s="3776" t="s">
        <v>3815</v>
      </c>
      <c r="B51" s="1170"/>
      <c r="C51" s="1174"/>
      <c r="D51" s="1170"/>
      <c r="E51" s="1174"/>
      <c r="F51" s="1170"/>
      <c r="G51" s="1174"/>
      <c r="H51" s="1170"/>
      <c r="I51" s="1174"/>
      <c r="J51" s="1170"/>
      <c r="K51" s="1174"/>
      <c r="L51" s="1170"/>
      <c r="M51" s="1174"/>
      <c r="N51" s="1170"/>
      <c r="O51" s="1174"/>
      <c r="P51" s="1170"/>
      <c r="Q51" s="1174"/>
      <c r="R51" s="1372">
        <f t="shared" si="10"/>
        <v>0</v>
      </c>
      <c r="S51" s="1373">
        <f t="shared" si="11"/>
        <v>0</v>
      </c>
      <c r="T51" s="1372">
        <f t="shared" si="12"/>
        <v>0</v>
      </c>
      <c r="U51" s="1373">
        <f t="shared" si="13"/>
        <v>0</v>
      </c>
      <c r="V51" s="1374">
        <f t="shared" si="6"/>
        <v>0</v>
      </c>
      <c r="W51" s="1373">
        <f t="shared" si="7"/>
        <v>0</v>
      </c>
      <c r="X51" s="1372">
        <f t="shared" si="14"/>
        <v>0</v>
      </c>
      <c r="Y51" s="1375">
        <f t="shared" si="15"/>
        <v>0</v>
      </c>
      <c r="Z51" s="1221"/>
      <c r="AA51" s="35"/>
      <c r="AB51" s="1174"/>
      <c r="AC51" s="1221"/>
      <c r="AD51" s="1174"/>
      <c r="AE51" s="1172"/>
      <c r="AF51" s="1174"/>
      <c r="AG51" s="1170"/>
      <c r="AH51" s="1174"/>
      <c r="AI51" s="1172"/>
      <c r="AJ51" s="1176"/>
      <c r="AK51" s="1320"/>
      <c r="AL51" s="35"/>
      <c r="AM51" s="1174"/>
      <c r="AN51" s="1376"/>
      <c r="AO51" s="1377"/>
      <c r="AP51" s="1378"/>
      <c r="AQ51" s="1377"/>
      <c r="AR51" s="1379"/>
      <c r="AS51" s="1377"/>
      <c r="AT51" s="1379"/>
      <c r="AU51" s="1377"/>
    </row>
    <row r="52" spans="1:47" s="6" customFormat="1" ht="15" customHeight="1">
      <c r="A52" s="3776" t="s">
        <v>3816</v>
      </c>
      <c r="B52" s="1170"/>
      <c r="C52" s="1174"/>
      <c r="D52" s="1170"/>
      <c r="E52" s="1174"/>
      <c r="F52" s="1170"/>
      <c r="G52" s="1174"/>
      <c r="H52" s="1170"/>
      <c r="I52" s="1174"/>
      <c r="J52" s="1170"/>
      <c r="K52" s="1174"/>
      <c r="L52" s="1170"/>
      <c r="M52" s="1174"/>
      <c r="N52" s="1170"/>
      <c r="O52" s="1174"/>
      <c r="P52" s="1170"/>
      <c r="Q52" s="1174"/>
      <c r="R52" s="1372">
        <f t="shared" si="10"/>
        <v>0</v>
      </c>
      <c r="S52" s="1373">
        <f t="shared" si="11"/>
        <v>0</v>
      </c>
      <c r="T52" s="1372">
        <f t="shared" si="12"/>
        <v>0</v>
      </c>
      <c r="U52" s="1373">
        <f t="shared" si="13"/>
        <v>0</v>
      </c>
      <c r="V52" s="1374">
        <f t="shared" si="6"/>
        <v>0</v>
      </c>
      <c r="W52" s="1373">
        <f t="shared" si="7"/>
        <v>0</v>
      </c>
      <c r="X52" s="1372">
        <f t="shared" si="14"/>
        <v>0</v>
      </c>
      <c r="Y52" s="1375">
        <f t="shared" si="15"/>
        <v>0</v>
      </c>
      <c r="Z52" s="1221"/>
      <c r="AA52" s="35"/>
      <c r="AB52" s="1174"/>
      <c r="AC52" s="1221"/>
      <c r="AD52" s="1174"/>
      <c r="AE52" s="1172"/>
      <c r="AF52" s="1174"/>
      <c r="AG52" s="1170"/>
      <c r="AH52" s="1174"/>
      <c r="AI52" s="1172"/>
      <c r="AJ52" s="1176"/>
      <c r="AK52" s="1320"/>
      <c r="AL52" s="35"/>
      <c r="AM52" s="1174"/>
      <c r="AN52" s="1376"/>
      <c r="AO52" s="1377"/>
      <c r="AP52" s="1378"/>
      <c r="AQ52" s="1377"/>
      <c r="AR52" s="1379"/>
      <c r="AS52" s="1377"/>
      <c r="AT52" s="1379"/>
      <c r="AU52" s="1377"/>
    </row>
    <row r="53" spans="1:47" s="6" customFormat="1" ht="15" customHeight="1">
      <c r="A53" s="3776" t="s">
        <v>1263</v>
      </c>
      <c r="B53" s="1170"/>
      <c r="C53" s="1174"/>
      <c r="D53" s="1170"/>
      <c r="E53" s="1174"/>
      <c r="F53" s="1170"/>
      <c r="G53" s="1174"/>
      <c r="H53" s="1170"/>
      <c r="I53" s="1174"/>
      <c r="J53" s="1170"/>
      <c r="K53" s="1174"/>
      <c r="L53" s="1170"/>
      <c r="M53" s="1174"/>
      <c r="N53" s="1170"/>
      <c r="O53" s="1174"/>
      <c r="P53" s="1170"/>
      <c r="Q53" s="1174"/>
      <c r="R53" s="1372">
        <f t="shared" si="10"/>
        <v>0</v>
      </c>
      <c r="S53" s="1373">
        <f t="shared" si="11"/>
        <v>0</v>
      </c>
      <c r="T53" s="1372">
        <f t="shared" si="12"/>
        <v>0</v>
      </c>
      <c r="U53" s="1373">
        <f t="shared" si="13"/>
        <v>0</v>
      </c>
      <c r="V53" s="1374">
        <f t="shared" si="6"/>
        <v>0</v>
      </c>
      <c r="W53" s="1373">
        <f t="shared" si="7"/>
        <v>0</v>
      </c>
      <c r="X53" s="1372">
        <f t="shared" si="14"/>
        <v>0</v>
      </c>
      <c r="Y53" s="1375">
        <f t="shared" si="15"/>
        <v>0</v>
      </c>
      <c r="Z53" s="1221"/>
      <c r="AA53" s="35"/>
      <c r="AB53" s="1174"/>
      <c r="AC53" s="1221"/>
      <c r="AD53" s="1174"/>
      <c r="AE53" s="1172"/>
      <c r="AF53" s="1174"/>
      <c r="AG53" s="1170"/>
      <c r="AH53" s="1174"/>
      <c r="AI53" s="1172"/>
      <c r="AJ53" s="1176"/>
      <c r="AK53" s="1320"/>
      <c r="AL53" s="35"/>
      <c r="AM53" s="1174"/>
      <c r="AN53" s="1376"/>
      <c r="AO53" s="1377"/>
      <c r="AP53" s="1378"/>
      <c r="AQ53" s="1377"/>
      <c r="AR53" s="1379"/>
      <c r="AS53" s="1377"/>
      <c r="AT53" s="1379"/>
      <c r="AU53" s="1377"/>
    </row>
    <row r="54" spans="1:47" s="6" customFormat="1" ht="15" customHeight="1">
      <c r="A54" s="3776" t="s">
        <v>3817</v>
      </c>
      <c r="B54" s="1170"/>
      <c r="C54" s="1174"/>
      <c r="D54" s="1170"/>
      <c r="E54" s="1174"/>
      <c r="F54" s="1170"/>
      <c r="G54" s="1174"/>
      <c r="H54" s="1170"/>
      <c r="I54" s="1174"/>
      <c r="J54" s="1170"/>
      <c r="K54" s="1174"/>
      <c r="L54" s="1170"/>
      <c r="M54" s="1174"/>
      <c r="N54" s="1170"/>
      <c r="O54" s="1174"/>
      <c r="P54" s="1170"/>
      <c r="Q54" s="1174"/>
      <c r="R54" s="1372">
        <f t="shared" si="10"/>
        <v>0</v>
      </c>
      <c r="S54" s="1373">
        <f t="shared" si="11"/>
        <v>0</v>
      </c>
      <c r="T54" s="1372">
        <f t="shared" si="12"/>
        <v>0</v>
      </c>
      <c r="U54" s="1373">
        <f t="shared" si="13"/>
        <v>0</v>
      </c>
      <c r="V54" s="1374">
        <f t="shared" si="6"/>
        <v>0</v>
      </c>
      <c r="W54" s="1373">
        <f t="shared" si="7"/>
        <v>0</v>
      </c>
      <c r="X54" s="1372">
        <f t="shared" si="14"/>
        <v>0</v>
      </c>
      <c r="Y54" s="1375">
        <f t="shared" si="15"/>
        <v>0</v>
      </c>
      <c r="Z54" s="1221"/>
      <c r="AA54" s="35"/>
      <c r="AB54" s="1174"/>
      <c r="AC54" s="1221"/>
      <c r="AD54" s="1174"/>
      <c r="AE54" s="1172"/>
      <c r="AF54" s="1174"/>
      <c r="AG54" s="1170"/>
      <c r="AH54" s="1174"/>
      <c r="AI54" s="1172"/>
      <c r="AJ54" s="1176"/>
      <c r="AK54" s="1320"/>
      <c r="AL54" s="35"/>
      <c r="AM54" s="1174"/>
      <c r="AN54" s="1376"/>
      <c r="AO54" s="1377"/>
      <c r="AP54" s="1378"/>
      <c r="AQ54" s="1377"/>
      <c r="AR54" s="1379"/>
      <c r="AS54" s="1377"/>
      <c r="AT54" s="1379"/>
      <c r="AU54" s="1377"/>
    </row>
    <row r="55" spans="1:47" s="6" customFormat="1" ht="15" customHeight="1">
      <c r="A55" s="1916" t="s">
        <v>1265</v>
      </c>
      <c r="B55" s="1170"/>
      <c r="C55" s="1174"/>
      <c r="D55" s="1170"/>
      <c r="E55" s="1174"/>
      <c r="F55" s="1170"/>
      <c r="G55" s="1174"/>
      <c r="H55" s="1170"/>
      <c r="I55" s="1174"/>
      <c r="J55" s="1170"/>
      <c r="K55" s="1174"/>
      <c r="L55" s="1170"/>
      <c r="M55" s="1174"/>
      <c r="N55" s="1170"/>
      <c r="O55" s="1174"/>
      <c r="P55" s="1170"/>
      <c r="Q55" s="1174"/>
      <c r="R55" s="1372">
        <f t="shared" si="10"/>
        <v>0</v>
      </c>
      <c r="S55" s="1373">
        <f t="shared" si="11"/>
        <v>0</v>
      </c>
      <c r="T55" s="1372">
        <f t="shared" si="12"/>
        <v>0</v>
      </c>
      <c r="U55" s="1373">
        <f t="shared" si="13"/>
        <v>0</v>
      </c>
      <c r="V55" s="1374">
        <f t="shared" si="6"/>
        <v>0</v>
      </c>
      <c r="W55" s="1373">
        <f t="shared" si="7"/>
        <v>0</v>
      </c>
      <c r="X55" s="1372">
        <f t="shared" si="14"/>
        <v>0</v>
      </c>
      <c r="Y55" s="1375">
        <f t="shared" si="15"/>
        <v>0</v>
      </c>
      <c r="Z55" s="1221"/>
      <c r="AA55" s="35"/>
      <c r="AB55" s="1174"/>
      <c r="AC55" s="1221"/>
      <c r="AD55" s="1174"/>
      <c r="AE55" s="1172"/>
      <c r="AF55" s="1174"/>
      <c r="AG55" s="1170"/>
      <c r="AH55" s="1174"/>
      <c r="AI55" s="1172"/>
      <c r="AJ55" s="1176"/>
      <c r="AK55" s="1320"/>
      <c r="AL55" s="35"/>
      <c r="AM55" s="1174"/>
      <c r="AN55" s="1376"/>
      <c r="AO55" s="1377"/>
      <c r="AP55" s="1378"/>
      <c r="AQ55" s="1377"/>
      <c r="AR55" s="1379"/>
      <c r="AS55" s="1377"/>
      <c r="AT55" s="1379"/>
      <c r="AU55" s="1377"/>
    </row>
    <row r="56" spans="1:47" s="6" customFormat="1" ht="15" customHeight="1">
      <c r="A56" s="4506" t="s">
        <v>1266</v>
      </c>
      <c r="B56" s="1170"/>
      <c r="C56" s="1174"/>
      <c r="D56" s="1170"/>
      <c r="E56" s="1174"/>
      <c r="F56" s="1170"/>
      <c r="G56" s="1174"/>
      <c r="H56" s="1170"/>
      <c r="I56" s="1174"/>
      <c r="J56" s="1170"/>
      <c r="K56" s="1174"/>
      <c r="L56" s="1170"/>
      <c r="M56" s="1174"/>
      <c r="N56" s="1170"/>
      <c r="O56" s="1174"/>
      <c r="P56" s="1170"/>
      <c r="Q56" s="1174"/>
      <c r="R56" s="1372">
        <f t="shared" si="10"/>
        <v>0</v>
      </c>
      <c r="S56" s="1373">
        <f t="shared" si="11"/>
        <v>0</v>
      </c>
      <c r="T56" s="1372">
        <f t="shared" si="12"/>
        <v>0</v>
      </c>
      <c r="U56" s="1373">
        <f t="shared" si="13"/>
        <v>0</v>
      </c>
      <c r="V56" s="1374">
        <f t="shared" si="6"/>
        <v>0</v>
      </c>
      <c r="W56" s="1373">
        <f t="shared" si="7"/>
        <v>0</v>
      </c>
      <c r="X56" s="1372">
        <f t="shared" si="14"/>
        <v>0</v>
      </c>
      <c r="Y56" s="1375">
        <f t="shared" si="15"/>
        <v>0</v>
      </c>
      <c r="Z56" s="1221"/>
      <c r="AA56" s="35"/>
      <c r="AB56" s="1174"/>
      <c r="AC56" s="1221"/>
      <c r="AD56" s="1174"/>
      <c r="AE56" s="1172"/>
      <c r="AF56" s="1174"/>
      <c r="AG56" s="1170"/>
      <c r="AH56" s="1174"/>
      <c r="AI56" s="1172"/>
      <c r="AJ56" s="1176"/>
      <c r="AK56" s="1320"/>
      <c r="AL56" s="35"/>
      <c r="AM56" s="1174"/>
      <c r="AN56" s="1376"/>
      <c r="AO56" s="1377"/>
      <c r="AP56" s="1378"/>
      <c r="AQ56" s="1377"/>
      <c r="AR56" s="1379"/>
      <c r="AS56" s="1377"/>
      <c r="AT56" s="1379"/>
      <c r="AU56" s="1377"/>
    </row>
    <row r="57" spans="1:47" s="6" customFormat="1" ht="15" customHeight="1">
      <c r="A57" s="4506" t="s">
        <v>1267</v>
      </c>
      <c r="B57" s="1170"/>
      <c r="C57" s="1174"/>
      <c r="D57" s="1170"/>
      <c r="E57" s="1174"/>
      <c r="F57" s="1170"/>
      <c r="G57" s="1174"/>
      <c r="H57" s="1170"/>
      <c r="I57" s="1174"/>
      <c r="J57" s="1170"/>
      <c r="K57" s="1174"/>
      <c r="L57" s="1170"/>
      <c r="M57" s="1174"/>
      <c r="N57" s="1170"/>
      <c r="O57" s="1174"/>
      <c r="P57" s="1170"/>
      <c r="Q57" s="1174"/>
      <c r="R57" s="1372">
        <f t="shared" si="10"/>
        <v>0</v>
      </c>
      <c r="S57" s="1373">
        <f t="shared" si="11"/>
        <v>0</v>
      </c>
      <c r="T57" s="1372">
        <f t="shared" si="12"/>
        <v>0</v>
      </c>
      <c r="U57" s="1373">
        <f t="shared" si="13"/>
        <v>0</v>
      </c>
      <c r="V57" s="1374">
        <f t="shared" si="6"/>
        <v>0</v>
      </c>
      <c r="W57" s="1373">
        <f t="shared" si="7"/>
        <v>0</v>
      </c>
      <c r="X57" s="1372">
        <f t="shared" si="14"/>
        <v>0</v>
      </c>
      <c r="Y57" s="1375">
        <f t="shared" si="15"/>
        <v>0</v>
      </c>
      <c r="Z57" s="1221"/>
      <c r="AA57" s="35"/>
      <c r="AB57" s="1174"/>
      <c r="AC57" s="1221"/>
      <c r="AD57" s="1174"/>
      <c r="AE57" s="1172"/>
      <c r="AF57" s="1174"/>
      <c r="AG57" s="1170"/>
      <c r="AH57" s="1174"/>
      <c r="AI57" s="1172"/>
      <c r="AJ57" s="1176"/>
      <c r="AK57" s="1320"/>
      <c r="AL57" s="35"/>
      <c r="AM57" s="1174"/>
      <c r="AN57" s="1376"/>
      <c r="AO57" s="1377"/>
      <c r="AP57" s="1378"/>
      <c r="AQ57" s="1377"/>
      <c r="AR57" s="1379"/>
      <c r="AS57" s="1377"/>
      <c r="AT57" s="1379"/>
      <c r="AU57" s="1377"/>
    </row>
    <row r="58" spans="1:47" s="6" customFormat="1" ht="15" customHeight="1">
      <c r="A58" s="288" t="s">
        <v>1268</v>
      </c>
      <c r="B58" s="1170"/>
      <c r="C58" s="1174"/>
      <c r="D58" s="1170"/>
      <c r="E58" s="1174"/>
      <c r="F58" s="1170"/>
      <c r="G58" s="1174"/>
      <c r="H58" s="1170"/>
      <c r="I58" s="1174"/>
      <c r="J58" s="1170"/>
      <c r="K58" s="1174"/>
      <c r="L58" s="1170"/>
      <c r="M58" s="1174"/>
      <c r="N58" s="1170"/>
      <c r="O58" s="1174"/>
      <c r="P58" s="1170"/>
      <c r="Q58" s="1174"/>
      <c r="R58" s="1372">
        <f t="shared" si="10"/>
        <v>0</v>
      </c>
      <c r="S58" s="1373">
        <f t="shared" si="11"/>
        <v>0</v>
      </c>
      <c r="T58" s="1372">
        <f t="shared" si="12"/>
        <v>0</v>
      </c>
      <c r="U58" s="1373">
        <f t="shared" si="13"/>
        <v>0</v>
      </c>
      <c r="V58" s="1374">
        <f t="shared" si="6"/>
        <v>0</v>
      </c>
      <c r="W58" s="1373">
        <f t="shared" si="7"/>
        <v>0</v>
      </c>
      <c r="X58" s="1372">
        <f t="shared" si="14"/>
        <v>0</v>
      </c>
      <c r="Y58" s="1375">
        <f t="shared" si="15"/>
        <v>0</v>
      </c>
      <c r="Z58" s="1221"/>
      <c r="AA58" s="35"/>
      <c r="AB58" s="1174"/>
      <c r="AC58" s="1221"/>
      <c r="AD58" s="1174"/>
      <c r="AE58" s="1172"/>
      <c r="AF58" s="1174"/>
      <c r="AG58" s="1170"/>
      <c r="AH58" s="1174"/>
      <c r="AI58" s="1172"/>
      <c r="AJ58" s="1176"/>
      <c r="AK58" s="1320"/>
      <c r="AL58" s="35"/>
      <c r="AM58" s="1174"/>
      <c r="AN58" s="1376"/>
      <c r="AO58" s="1377"/>
      <c r="AP58" s="1378"/>
      <c r="AQ58" s="1377"/>
      <c r="AR58" s="1379"/>
      <c r="AS58" s="1377"/>
      <c r="AT58" s="1379"/>
      <c r="AU58" s="1377"/>
    </row>
    <row r="59" spans="1:47" s="6" customFormat="1" ht="15" customHeight="1">
      <c r="A59" s="3776" t="s">
        <v>1269</v>
      </c>
      <c r="B59" s="1170"/>
      <c r="C59" s="1174"/>
      <c r="D59" s="1170"/>
      <c r="E59" s="1174"/>
      <c r="F59" s="1170"/>
      <c r="G59" s="1174"/>
      <c r="H59" s="1170"/>
      <c r="I59" s="1174"/>
      <c r="J59" s="1170"/>
      <c r="K59" s="1174"/>
      <c r="L59" s="1170"/>
      <c r="M59" s="1174"/>
      <c r="N59" s="1170"/>
      <c r="O59" s="1174"/>
      <c r="P59" s="1170"/>
      <c r="Q59" s="1174"/>
      <c r="R59" s="1372">
        <f t="shared" si="10"/>
        <v>0</v>
      </c>
      <c r="S59" s="1373">
        <f t="shared" si="11"/>
        <v>0</v>
      </c>
      <c r="T59" s="1372">
        <f t="shared" si="12"/>
        <v>0</v>
      </c>
      <c r="U59" s="1373">
        <f t="shared" si="13"/>
        <v>0</v>
      </c>
      <c r="V59" s="1374">
        <f t="shared" si="6"/>
        <v>0</v>
      </c>
      <c r="W59" s="1373">
        <f t="shared" si="7"/>
        <v>0</v>
      </c>
      <c r="X59" s="1372">
        <f t="shared" si="14"/>
        <v>0</v>
      </c>
      <c r="Y59" s="1375">
        <f t="shared" si="15"/>
        <v>0</v>
      </c>
      <c r="Z59" s="1221"/>
      <c r="AA59" s="35"/>
      <c r="AB59" s="1174"/>
      <c r="AC59" s="1221"/>
      <c r="AD59" s="1174"/>
      <c r="AE59" s="1172"/>
      <c r="AF59" s="1174"/>
      <c r="AG59" s="1170"/>
      <c r="AH59" s="1174"/>
      <c r="AI59" s="1172"/>
      <c r="AJ59" s="1176"/>
      <c r="AK59" s="1320"/>
      <c r="AL59" s="35"/>
      <c r="AM59" s="1174"/>
      <c r="AN59" s="1376"/>
      <c r="AO59" s="1377"/>
      <c r="AP59" s="1378"/>
      <c r="AQ59" s="1377"/>
      <c r="AR59" s="1379"/>
      <c r="AS59" s="1377"/>
      <c r="AT59" s="1379"/>
      <c r="AU59" s="1377"/>
    </row>
    <row r="60" spans="1:47" s="6" customFormat="1" ht="15" customHeight="1">
      <c r="A60" s="3776" t="s">
        <v>1270</v>
      </c>
      <c r="B60" s="1170"/>
      <c r="C60" s="1174"/>
      <c r="D60" s="1170"/>
      <c r="E60" s="1174"/>
      <c r="F60" s="1170"/>
      <c r="G60" s="1174"/>
      <c r="H60" s="1170"/>
      <c r="I60" s="1174"/>
      <c r="J60" s="1170"/>
      <c r="K60" s="1174"/>
      <c r="L60" s="1170"/>
      <c r="M60" s="1174"/>
      <c r="N60" s="1170"/>
      <c r="O60" s="1174"/>
      <c r="P60" s="1170"/>
      <c r="Q60" s="1174"/>
      <c r="R60" s="1372">
        <f t="shared" si="10"/>
        <v>0</v>
      </c>
      <c r="S60" s="1373">
        <f t="shared" si="11"/>
        <v>0</v>
      </c>
      <c r="T60" s="1372">
        <f t="shared" si="12"/>
        <v>0</v>
      </c>
      <c r="U60" s="1373">
        <f t="shared" si="13"/>
        <v>0</v>
      </c>
      <c r="V60" s="1374">
        <f t="shared" si="6"/>
        <v>0</v>
      </c>
      <c r="W60" s="1373">
        <f t="shared" si="7"/>
        <v>0</v>
      </c>
      <c r="X60" s="1372">
        <f t="shared" si="14"/>
        <v>0</v>
      </c>
      <c r="Y60" s="1375">
        <f t="shared" si="15"/>
        <v>0</v>
      </c>
      <c r="Z60" s="1221"/>
      <c r="AA60" s="35"/>
      <c r="AB60" s="1174"/>
      <c r="AC60" s="1221"/>
      <c r="AD60" s="1174"/>
      <c r="AE60" s="1172"/>
      <c r="AF60" s="1174"/>
      <c r="AG60" s="1170"/>
      <c r="AH60" s="1174"/>
      <c r="AI60" s="1172"/>
      <c r="AJ60" s="1176"/>
      <c r="AK60" s="1320"/>
      <c r="AL60" s="35"/>
      <c r="AM60" s="1174"/>
      <c r="AN60" s="1376"/>
      <c r="AO60" s="1377"/>
      <c r="AP60" s="1378"/>
      <c r="AQ60" s="1377"/>
      <c r="AR60" s="1379"/>
      <c r="AS60" s="1377"/>
      <c r="AT60" s="1379"/>
      <c r="AU60" s="1377"/>
    </row>
    <row r="61" spans="1:47" s="6" customFormat="1" ht="15" customHeight="1">
      <c r="A61" s="3776" t="s">
        <v>1271</v>
      </c>
      <c r="B61" s="1170"/>
      <c r="C61" s="1174"/>
      <c r="D61" s="1170"/>
      <c r="E61" s="1174"/>
      <c r="F61" s="1170"/>
      <c r="G61" s="1174"/>
      <c r="H61" s="1170"/>
      <c r="I61" s="1174"/>
      <c r="J61" s="1170"/>
      <c r="K61" s="1174"/>
      <c r="L61" s="1170"/>
      <c r="M61" s="1174"/>
      <c r="N61" s="1170"/>
      <c r="O61" s="1174"/>
      <c r="P61" s="1170"/>
      <c r="Q61" s="1174"/>
      <c r="R61" s="1372">
        <f t="shared" si="10"/>
        <v>0</v>
      </c>
      <c r="S61" s="1373">
        <f t="shared" si="11"/>
        <v>0</v>
      </c>
      <c r="T61" s="1372">
        <f t="shared" si="12"/>
        <v>0</v>
      </c>
      <c r="U61" s="1373">
        <f t="shared" si="13"/>
        <v>0</v>
      </c>
      <c r="V61" s="1374">
        <f t="shared" si="6"/>
        <v>0</v>
      </c>
      <c r="W61" s="1373">
        <f t="shared" si="7"/>
        <v>0</v>
      </c>
      <c r="X61" s="1372">
        <f t="shared" si="14"/>
        <v>0</v>
      </c>
      <c r="Y61" s="1375">
        <f t="shared" si="15"/>
        <v>0</v>
      </c>
      <c r="Z61" s="1221"/>
      <c r="AA61" s="35"/>
      <c r="AB61" s="1174"/>
      <c r="AC61" s="1221"/>
      <c r="AD61" s="1174"/>
      <c r="AE61" s="1172"/>
      <c r="AF61" s="1174"/>
      <c r="AG61" s="1170"/>
      <c r="AH61" s="1174"/>
      <c r="AI61" s="1172"/>
      <c r="AJ61" s="1176"/>
      <c r="AK61" s="1320"/>
      <c r="AL61" s="35"/>
      <c r="AM61" s="1174"/>
      <c r="AN61" s="1376"/>
      <c r="AO61" s="1377"/>
      <c r="AP61" s="1378"/>
      <c r="AQ61" s="1377"/>
      <c r="AR61" s="1379"/>
      <c r="AS61" s="1377"/>
      <c r="AT61" s="1379"/>
      <c r="AU61" s="1377"/>
    </row>
    <row r="62" spans="1:47" s="6" customFormat="1" ht="15" customHeight="1">
      <c r="A62" s="3776" t="s">
        <v>1272</v>
      </c>
      <c r="B62" s="1170"/>
      <c r="C62" s="1174"/>
      <c r="D62" s="1170"/>
      <c r="E62" s="1174"/>
      <c r="F62" s="1170"/>
      <c r="G62" s="1174"/>
      <c r="H62" s="1170"/>
      <c r="I62" s="1174"/>
      <c r="J62" s="1170"/>
      <c r="K62" s="1174"/>
      <c r="L62" s="1170"/>
      <c r="M62" s="1174"/>
      <c r="N62" s="1170"/>
      <c r="O62" s="1174"/>
      <c r="P62" s="1170"/>
      <c r="Q62" s="1174"/>
      <c r="R62" s="1372">
        <f t="shared" si="10"/>
        <v>0</v>
      </c>
      <c r="S62" s="1373">
        <f t="shared" si="11"/>
        <v>0</v>
      </c>
      <c r="T62" s="1372">
        <f t="shared" si="12"/>
        <v>0</v>
      </c>
      <c r="U62" s="1373">
        <f t="shared" si="13"/>
        <v>0</v>
      </c>
      <c r="V62" s="1374">
        <f t="shared" si="6"/>
        <v>0</v>
      </c>
      <c r="W62" s="1373">
        <f t="shared" si="7"/>
        <v>0</v>
      </c>
      <c r="X62" s="1372">
        <f t="shared" si="14"/>
        <v>0</v>
      </c>
      <c r="Y62" s="1375">
        <f t="shared" si="15"/>
        <v>0</v>
      </c>
      <c r="Z62" s="1221"/>
      <c r="AA62" s="35"/>
      <c r="AB62" s="1174"/>
      <c r="AC62" s="1221"/>
      <c r="AD62" s="1174"/>
      <c r="AE62" s="1172"/>
      <c r="AF62" s="1174"/>
      <c r="AG62" s="1170"/>
      <c r="AH62" s="1174"/>
      <c r="AI62" s="1172"/>
      <c r="AJ62" s="1176"/>
      <c r="AK62" s="1320"/>
      <c r="AL62" s="35"/>
      <c r="AM62" s="1174"/>
      <c r="AN62" s="1376"/>
      <c r="AO62" s="1377"/>
      <c r="AP62" s="1378"/>
      <c r="AQ62" s="1377"/>
      <c r="AR62" s="1379"/>
      <c r="AS62" s="1377"/>
      <c r="AT62" s="1379"/>
      <c r="AU62" s="1377"/>
    </row>
    <row r="63" spans="1:47" s="6" customFormat="1" ht="15" customHeight="1">
      <c r="A63" s="3776" t="s">
        <v>3818</v>
      </c>
      <c r="B63" s="1170"/>
      <c r="C63" s="1174"/>
      <c r="D63" s="1170"/>
      <c r="E63" s="1174"/>
      <c r="F63" s="1170"/>
      <c r="G63" s="1174"/>
      <c r="H63" s="1170"/>
      <c r="I63" s="1174"/>
      <c r="J63" s="1170"/>
      <c r="K63" s="1174"/>
      <c r="L63" s="1170"/>
      <c r="M63" s="1174"/>
      <c r="N63" s="1170"/>
      <c r="O63" s="1174"/>
      <c r="P63" s="1170"/>
      <c r="Q63" s="1174"/>
      <c r="R63" s="1372">
        <f t="shared" si="10"/>
        <v>0</v>
      </c>
      <c r="S63" s="1373">
        <f t="shared" si="11"/>
        <v>0</v>
      </c>
      <c r="T63" s="1372">
        <f t="shared" si="12"/>
        <v>0</v>
      </c>
      <c r="U63" s="1373">
        <f t="shared" si="13"/>
        <v>0</v>
      </c>
      <c r="V63" s="1374">
        <f t="shared" si="6"/>
        <v>0</v>
      </c>
      <c r="W63" s="1373">
        <f t="shared" si="7"/>
        <v>0</v>
      </c>
      <c r="X63" s="1372">
        <f t="shared" si="14"/>
        <v>0</v>
      </c>
      <c r="Y63" s="1375">
        <f t="shared" si="15"/>
        <v>0</v>
      </c>
      <c r="Z63" s="1221"/>
      <c r="AA63" s="35"/>
      <c r="AB63" s="1174"/>
      <c r="AC63" s="1221"/>
      <c r="AD63" s="1174"/>
      <c r="AE63" s="1172"/>
      <c r="AF63" s="1174"/>
      <c r="AG63" s="1170"/>
      <c r="AH63" s="1174"/>
      <c r="AI63" s="1172"/>
      <c r="AJ63" s="1176"/>
      <c r="AK63" s="1320"/>
      <c r="AL63" s="35"/>
      <c r="AM63" s="1174"/>
      <c r="AN63" s="1376"/>
      <c r="AO63" s="1377"/>
      <c r="AP63" s="1378"/>
      <c r="AQ63" s="1377"/>
      <c r="AR63" s="1379"/>
      <c r="AS63" s="1377"/>
      <c r="AT63" s="1379"/>
      <c r="AU63" s="1377"/>
    </row>
    <row r="64" spans="1:47" s="6" customFormat="1" ht="15" customHeight="1">
      <c r="A64" s="3776" t="s">
        <v>1274</v>
      </c>
      <c r="B64" s="1170"/>
      <c r="C64" s="1174"/>
      <c r="D64" s="1170"/>
      <c r="E64" s="1174"/>
      <c r="F64" s="1170"/>
      <c r="G64" s="1174"/>
      <c r="H64" s="1170"/>
      <c r="I64" s="1174"/>
      <c r="J64" s="1170"/>
      <c r="K64" s="1174"/>
      <c r="L64" s="1170"/>
      <c r="M64" s="1174"/>
      <c r="N64" s="1170"/>
      <c r="O64" s="1174"/>
      <c r="P64" s="1170"/>
      <c r="Q64" s="1174"/>
      <c r="R64" s="1372">
        <f t="shared" si="10"/>
        <v>0</v>
      </c>
      <c r="S64" s="1373">
        <f t="shared" si="11"/>
        <v>0</v>
      </c>
      <c r="T64" s="1372">
        <f t="shared" si="12"/>
        <v>0</v>
      </c>
      <c r="U64" s="1373">
        <f t="shared" si="13"/>
        <v>0</v>
      </c>
      <c r="V64" s="1374">
        <f t="shared" si="6"/>
        <v>0</v>
      </c>
      <c r="W64" s="1373">
        <f t="shared" si="7"/>
        <v>0</v>
      </c>
      <c r="X64" s="1372">
        <f t="shared" si="14"/>
        <v>0</v>
      </c>
      <c r="Y64" s="1375">
        <f t="shared" si="15"/>
        <v>0</v>
      </c>
      <c r="Z64" s="1221"/>
      <c r="AA64" s="35"/>
      <c r="AB64" s="1174"/>
      <c r="AC64" s="1221"/>
      <c r="AD64" s="1174"/>
      <c r="AE64" s="1172"/>
      <c r="AF64" s="1174"/>
      <c r="AG64" s="1170"/>
      <c r="AH64" s="1174"/>
      <c r="AI64" s="1172"/>
      <c r="AJ64" s="1176"/>
      <c r="AK64" s="1320"/>
      <c r="AL64" s="35"/>
      <c r="AM64" s="1174"/>
      <c r="AN64" s="1376"/>
      <c r="AO64" s="1377"/>
      <c r="AP64" s="1378"/>
      <c r="AQ64" s="1377"/>
      <c r="AR64" s="1379"/>
      <c r="AS64" s="1377"/>
      <c r="AT64" s="1379"/>
      <c r="AU64" s="1377"/>
    </row>
    <row r="65" spans="1:47" s="6" customFormat="1" ht="15" customHeight="1">
      <c r="A65" s="1112" t="s">
        <v>3819</v>
      </c>
      <c r="B65" s="1163"/>
      <c r="C65" s="877"/>
      <c r="D65" s="1163"/>
      <c r="E65" s="877"/>
      <c r="F65" s="1163"/>
      <c r="G65" s="877"/>
      <c r="H65" s="1163"/>
      <c r="I65" s="877"/>
      <c r="J65" s="1163"/>
      <c r="K65" s="877"/>
      <c r="L65" s="1163"/>
      <c r="M65" s="877"/>
      <c r="N65" s="1163"/>
      <c r="O65" s="877"/>
      <c r="P65" s="1163"/>
      <c r="Q65" s="877"/>
      <c r="R65" s="4507">
        <f t="shared" si="10"/>
        <v>0</v>
      </c>
      <c r="S65" s="885">
        <f t="shared" si="11"/>
        <v>0</v>
      </c>
      <c r="T65" s="4507">
        <f t="shared" si="12"/>
        <v>0</v>
      </c>
      <c r="U65" s="885">
        <f t="shared" si="13"/>
        <v>0</v>
      </c>
      <c r="V65" s="1476">
        <f t="shared" si="6"/>
        <v>0</v>
      </c>
      <c r="W65" s="885">
        <f t="shared" si="7"/>
        <v>0</v>
      </c>
      <c r="X65" s="4507">
        <f t="shared" si="14"/>
        <v>0</v>
      </c>
      <c r="Y65" s="1097">
        <f t="shared" si="15"/>
        <v>0</v>
      </c>
      <c r="Z65" s="878"/>
      <c r="AA65" s="3886"/>
      <c r="AB65" s="877"/>
      <c r="AC65" s="878"/>
      <c r="AD65" s="877"/>
      <c r="AE65" s="3780"/>
      <c r="AF65" s="877"/>
      <c r="AG65" s="1163"/>
      <c r="AH65" s="877"/>
      <c r="AI65" s="3780"/>
      <c r="AJ65" s="1920"/>
      <c r="AK65" s="4508"/>
      <c r="AL65" s="3886"/>
      <c r="AM65" s="877"/>
      <c r="AN65" s="891"/>
      <c r="AO65" s="4509"/>
      <c r="AP65" s="4510"/>
      <c r="AQ65" s="4509"/>
      <c r="AR65" s="4511"/>
      <c r="AS65" s="4509"/>
      <c r="AT65" s="4511"/>
      <c r="AU65" s="4509"/>
    </row>
    <row r="66" spans="1:47" s="6" customFormat="1" ht="15" customHeight="1">
      <c r="A66" s="1916" t="s">
        <v>1276</v>
      </c>
      <c r="B66" s="1163"/>
      <c r="C66" s="877"/>
      <c r="D66" s="1163"/>
      <c r="E66" s="877"/>
      <c r="F66" s="1163"/>
      <c r="G66" s="877"/>
      <c r="H66" s="1163"/>
      <c r="I66" s="877"/>
      <c r="J66" s="1163"/>
      <c r="K66" s="877"/>
      <c r="L66" s="1163"/>
      <c r="M66" s="877"/>
      <c r="N66" s="1163"/>
      <c r="O66" s="877"/>
      <c r="P66" s="1163"/>
      <c r="Q66" s="877"/>
      <c r="R66" s="4507">
        <f t="shared" si="10"/>
        <v>0</v>
      </c>
      <c r="S66" s="885">
        <f t="shared" si="11"/>
        <v>0</v>
      </c>
      <c r="T66" s="4507">
        <f t="shared" si="12"/>
        <v>0</v>
      </c>
      <c r="U66" s="885">
        <f t="shared" si="13"/>
        <v>0</v>
      </c>
      <c r="V66" s="1476">
        <f t="shared" si="6"/>
        <v>0</v>
      </c>
      <c r="W66" s="885">
        <f t="shared" si="7"/>
        <v>0</v>
      </c>
      <c r="X66" s="4507">
        <f t="shared" si="14"/>
        <v>0</v>
      </c>
      <c r="Y66" s="1097">
        <f t="shared" si="15"/>
        <v>0</v>
      </c>
      <c r="Z66" s="878"/>
      <c r="AA66" s="3886"/>
      <c r="AB66" s="877"/>
      <c r="AC66" s="878"/>
      <c r="AD66" s="877"/>
      <c r="AE66" s="3780"/>
      <c r="AF66" s="877"/>
      <c r="AG66" s="1163"/>
      <c r="AH66" s="877"/>
      <c r="AI66" s="3780"/>
      <c r="AJ66" s="1920"/>
      <c r="AK66" s="4508"/>
      <c r="AL66" s="3886"/>
      <c r="AM66" s="877"/>
      <c r="AN66" s="891"/>
      <c r="AO66" s="4509"/>
      <c r="AP66" s="4510"/>
      <c r="AQ66" s="4509"/>
      <c r="AR66" s="4511"/>
      <c r="AS66" s="4509"/>
      <c r="AT66" s="4511"/>
      <c r="AU66" s="4509"/>
    </row>
    <row r="67" spans="1:47" s="6" customFormat="1" ht="15" customHeight="1">
      <c r="A67" s="3589" t="s">
        <v>3820</v>
      </c>
      <c r="B67" s="3799"/>
      <c r="C67" s="3592"/>
      <c r="D67" s="3799"/>
      <c r="E67" s="3592"/>
      <c r="F67" s="3799"/>
      <c r="G67" s="3592"/>
      <c r="H67" s="3799"/>
      <c r="I67" s="3592"/>
      <c r="J67" s="3799"/>
      <c r="K67" s="3592"/>
      <c r="L67" s="3799"/>
      <c r="M67" s="3592"/>
      <c r="N67" s="3799"/>
      <c r="O67" s="3592"/>
      <c r="P67" s="3799"/>
      <c r="Q67" s="3592"/>
      <c r="R67" s="4494">
        <f t="shared" si="10"/>
        <v>0</v>
      </c>
      <c r="S67" s="4267">
        <f t="shared" si="11"/>
        <v>0</v>
      </c>
      <c r="T67" s="4494">
        <f t="shared" si="12"/>
        <v>0</v>
      </c>
      <c r="U67" s="4267">
        <f t="shared" si="13"/>
        <v>0</v>
      </c>
      <c r="V67" s="4268">
        <f t="shared" si="6"/>
        <v>0</v>
      </c>
      <c r="W67" s="4267">
        <f t="shared" si="7"/>
        <v>0</v>
      </c>
      <c r="X67" s="4494">
        <f t="shared" si="14"/>
        <v>0</v>
      </c>
      <c r="Y67" s="4512">
        <f t="shared" si="15"/>
        <v>0</v>
      </c>
      <c r="Z67" s="3889"/>
      <c r="AA67" s="1218"/>
      <c r="AB67" s="3592"/>
      <c r="AC67" s="3889"/>
      <c r="AD67" s="3592"/>
      <c r="AE67" s="3809"/>
      <c r="AF67" s="3592"/>
      <c r="AG67" s="3799"/>
      <c r="AH67" s="3592"/>
      <c r="AI67" s="3809"/>
      <c r="AJ67" s="3888"/>
      <c r="AK67" s="4064"/>
      <c r="AL67" s="1218"/>
      <c r="AM67" s="3592"/>
      <c r="AN67" s="4513"/>
      <c r="AO67" s="4514"/>
      <c r="AP67" s="4515"/>
      <c r="AQ67" s="4514"/>
      <c r="AR67" s="4516"/>
      <c r="AS67" s="4514"/>
      <c r="AT67" s="4516"/>
      <c r="AU67" s="4514"/>
    </row>
    <row r="68" spans="1:47" s="7" customFormat="1" ht="18" customHeight="1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9217" t="s">
        <v>3822</v>
      </c>
      <c r="B69" s="9250" t="s">
        <v>3823</v>
      </c>
      <c r="C69" s="9251"/>
      <c r="D69" s="9251"/>
      <c r="E69" s="9251"/>
      <c r="F69" s="9251"/>
      <c r="G69" s="9251"/>
      <c r="H69" s="9251"/>
      <c r="I69" s="9253"/>
      <c r="J69" s="9246" t="s">
        <v>3627</v>
      </c>
      <c r="K69" s="9246"/>
      <c r="L69" s="9255"/>
      <c r="M69" s="9252" t="s">
        <v>3793</v>
      </c>
      <c r="N69" s="9251"/>
      <c r="O69" s="9251"/>
      <c r="P69" s="9251"/>
      <c r="Q69" s="9251"/>
      <c r="R69" s="9251"/>
      <c r="S69" s="9251"/>
      <c r="T69" s="9256"/>
    </row>
    <row r="70" spans="1:47" s="8" customFormat="1" ht="15" customHeight="1">
      <c r="A70" s="8449"/>
      <c r="B70" s="9246" t="s">
        <v>3229</v>
      </c>
      <c r="C70" s="9242"/>
      <c r="D70" s="9241" t="s">
        <v>1219</v>
      </c>
      <c r="E70" s="9242"/>
      <c r="F70" s="9241" t="s">
        <v>1220</v>
      </c>
      <c r="G70" s="9242"/>
      <c r="H70" s="9241" t="s">
        <v>718</v>
      </c>
      <c r="I70" s="9255"/>
      <c r="J70" s="4434" t="s">
        <v>3824</v>
      </c>
      <c r="K70" s="9250" t="s">
        <v>1636</v>
      </c>
      <c r="L70" s="9253"/>
      <c r="M70" s="9246" t="s">
        <v>3229</v>
      </c>
      <c r="N70" s="9242"/>
      <c r="O70" s="9241" t="s">
        <v>1219</v>
      </c>
      <c r="P70" s="9242"/>
      <c r="Q70" s="9241" t="s">
        <v>1220</v>
      </c>
      <c r="R70" s="9242"/>
      <c r="S70" s="9241" t="s">
        <v>718</v>
      </c>
      <c r="T70" s="9242"/>
    </row>
    <row r="71" spans="1:47" s="8" customFormat="1" ht="23.25" customHeight="1">
      <c r="A71" s="8450"/>
      <c r="B71" s="4484" t="s">
        <v>466</v>
      </c>
      <c r="C71" s="4485" t="s">
        <v>59</v>
      </c>
      <c r="D71" s="4486" t="s">
        <v>58</v>
      </c>
      <c r="E71" s="4485" t="s">
        <v>59</v>
      </c>
      <c r="F71" s="4486" t="s">
        <v>58</v>
      </c>
      <c r="G71" s="4485" t="s">
        <v>59</v>
      </c>
      <c r="H71" s="4484" t="s">
        <v>58</v>
      </c>
      <c r="I71" s="4487" t="s">
        <v>59</v>
      </c>
      <c r="J71" s="4434" t="s">
        <v>3825</v>
      </c>
      <c r="K71" s="4517" t="s">
        <v>3797</v>
      </c>
      <c r="L71" s="4434" t="s">
        <v>2581</v>
      </c>
      <c r="M71" s="4491" t="s">
        <v>58</v>
      </c>
      <c r="N71" s="4485" t="s">
        <v>59</v>
      </c>
      <c r="O71" s="4484" t="s">
        <v>58</v>
      </c>
      <c r="P71" s="4485" t="s">
        <v>59</v>
      </c>
      <c r="Q71" s="4484" t="s">
        <v>58</v>
      </c>
      <c r="R71" s="4485" t="s">
        <v>59</v>
      </c>
      <c r="S71" s="4486" t="s">
        <v>58</v>
      </c>
      <c r="T71" s="4485" t="s">
        <v>59</v>
      </c>
    </row>
    <row r="72" spans="1:47" s="8" customFormat="1" ht="15" customHeight="1">
      <c r="A72" s="4277" t="s">
        <v>3826</v>
      </c>
      <c r="B72" s="4223"/>
      <c r="C72" s="2328"/>
      <c r="D72" s="4223"/>
      <c r="E72" s="2328"/>
      <c r="F72" s="4223"/>
      <c r="G72" s="2328"/>
      <c r="H72" s="4224"/>
      <c r="I72" s="1931"/>
      <c r="J72" s="4225"/>
      <c r="K72" s="4223"/>
      <c r="L72" s="2328"/>
      <c r="M72" s="3254"/>
      <c r="N72" s="2328"/>
      <c r="O72" s="4224"/>
      <c r="P72" s="2328"/>
      <c r="Q72" s="4224"/>
      <c r="R72" s="2328"/>
      <c r="S72" s="4223"/>
      <c r="T72" s="2328"/>
    </row>
    <row r="73" spans="1:47" s="8" customFormat="1" ht="15" customHeight="1">
      <c r="A73" s="1226" t="s">
        <v>3827</v>
      </c>
      <c r="B73" s="1163"/>
      <c r="C73" s="877"/>
      <c r="D73" s="1163"/>
      <c r="E73" s="877"/>
      <c r="F73" s="1163"/>
      <c r="G73" s="877"/>
      <c r="H73" s="3780"/>
      <c r="I73" s="1920"/>
      <c r="J73" s="877"/>
      <c r="K73" s="1163"/>
      <c r="L73" s="877"/>
      <c r="M73" s="878"/>
      <c r="N73" s="877"/>
      <c r="O73" s="3780"/>
      <c r="P73" s="877"/>
      <c r="Q73" s="3780"/>
      <c r="R73" s="877"/>
      <c r="S73" s="1163"/>
      <c r="T73" s="877"/>
    </row>
    <row r="74" spans="1:47" s="8" customFormat="1" ht="15" customHeight="1">
      <c r="A74" s="2657" t="s">
        <v>3439</v>
      </c>
      <c r="B74" s="4518"/>
      <c r="C74" s="183"/>
      <c r="D74" s="2635"/>
      <c r="E74" s="183"/>
      <c r="F74" s="2635"/>
      <c r="G74" s="183"/>
      <c r="H74" s="4518"/>
      <c r="I74" s="176"/>
      <c r="J74" s="183"/>
      <c r="K74" s="2635"/>
      <c r="L74" s="183"/>
      <c r="M74" s="159"/>
      <c r="N74" s="183"/>
      <c r="O74" s="4518"/>
      <c r="P74" s="183"/>
      <c r="Q74" s="4518"/>
      <c r="R74" s="183"/>
      <c r="S74" s="2635"/>
      <c r="T74" s="183"/>
    </row>
    <row r="75" spans="1:47" s="7" customFormat="1" ht="18" customHeight="1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9243" t="s">
        <v>3829</v>
      </c>
      <c r="B76" s="9250" t="s">
        <v>3830</v>
      </c>
      <c r="C76" s="9251"/>
      <c r="D76" s="9251"/>
      <c r="E76" s="9251"/>
      <c r="F76" s="9251"/>
      <c r="G76" s="9251"/>
      <c r="H76" s="9251"/>
      <c r="I76" s="9251"/>
      <c r="J76" s="4519"/>
      <c r="K76" s="4519"/>
      <c r="L76" s="4520"/>
      <c r="M76" s="9252" t="s">
        <v>3831</v>
      </c>
      <c r="N76" s="9251"/>
      <c r="O76" s="9251"/>
      <c r="P76" s="9251"/>
      <c r="Q76" s="9251"/>
      <c r="R76" s="9251"/>
      <c r="S76" s="9251"/>
      <c r="T76" s="9251"/>
      <c r="U76" s="9251"/>
      <c r="V76" s="9251"/>
      <c r="W76" s="9253"/>
      <c r="X76" s="9265" t="s">
        <v>3832</v>
      </c>
      <c r="Y76" s="9266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>
      <c r="A77" s="9244"/>
      <c r="B77" s="9246" t="s">
        <v>3229</v>
      </c>
      <c r="C77" s="9242"/>
      <c r="D77" s="9241" t="s">
        <v>1219</v>
      </c>
      <c r="E77" s="9242"/>
      <c r="F77" s="9241" t="s">
        <v>1220</v>
      </c>
      <c r="G77" s="9242"/>
      <c r="H77" s="9241" t="s">
        <v>718</v>
      </c>
      <c r="I77" s="9242"/>
      <c r="J77" s="9254" t="s">
        <v>3627</v>
      </c>
      <c r="K77" s="9246"/>
      <c r="L77" s="9255"/>
      <c r="M77" s="9246" t="s">
        <v>3229</v>
      </c>
      <c r="N77" s="9242"/>
      <c r="O77" s="9241" t="s">
        <v>1219</v>
      </c>
      <c r="P77" s="9242"/>
      <c r="Q77" s="9241" t="s">
        <v>1220</v>
      </c>
      <c r="R77" s="9242"/>
      <c r="S77" s="9241" t="s">
        <v>718</v>
      </c>
      <c r="T77" s="9242"/>
      <c r="U77" s="9254" t="s">
        <v>3627</v>
      </c>
      <c r="V77" s="9246"/>
      <c r="W77" s="9255"/>
      <c r="X77" s="9265"/>
      <c r="Y77" s="9266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>
      <c r="A78" s="9244"/>
      <c r="B78" s="9248" t="s">
        <v>58</v>
      </c>
      <c r="C78" s="9260" t="s">
        <v>59</v>
      </c>
      <c r="D78" s="9248" t="s">
        <v>58</v>
      </c>
      <c r="E78" s="9260" t="s">
        <v>59</v>
      </c>
      <c r="F78" s="9248" t="s">
        <v>58</v>
      </c>
      <c r="G78" s="9260" t="s">
        <v>59</v>
      </c>
      <c r="H78" s="9258" t="s">
        <v>58</v>
      </c>
      <c r="I78" s="9263" t="s">
        <v>59</v>
      </c>
      <c r="J78" s="9247" t="s">
        <v>3653</v>
      </c>
      <c r="K78" s="9256" t="s">
        <v>1636</v>
      </c>
      <c r="L78" s="9262"/>
      <c r="M78" s="9258" t="s">
        <v>58</v>
      </c>
      <c r="N78" s="9260" t="s">
        <v>59</v>
      </c>
      <c r="O78" s="9258" t="s">
        <v>58</v>
      </c>
      <c r="P78" s="9260" t="s">
        <v>59</v>
      </c>
      <c r="Q78" s="9258" t="s">
        <v>58</v>
      </c>
      <c r="R78" s="9260" t="s">
        <v>59</v>
      </c>
      <c r="S78" s="9248" t="s">
        <v>58</v>
      </c>
      <c r="T78" s="9270" t="s">
        <v>59</v>
      </c>
      <c r="U78" s="9257" t="s">
        <v>3653</v>
      </c>
      <c r="V78" s="9251" t="s">
        <v>1636</v>
      </c>
      <c r="W78" s="9253"/>
      <c r="X78" s="9281" t="s">
        <v>3833</v>
      </c>
      <c r="Y78" s="9283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>
      <c r="A79" s="9245"/>
      <c r="B79" s="9249"/>
      <c r="C79" s="9261"/>
      <c r="D79" s="9249"/>
      <c r="E79" s="9261"/>
      <c r="F79" s="9249"/>
      <c r="G79" s="9261"/>
      <c r="H79" s="9259"/>
      <c r="I79" s="9264"/>
      <c r="J79" s="9247"/>
      <c r="K79" s="4492" t="s">
        <v>3797</v>
      </c>
      <c r="L79" s="4478" t="s">
        <v>2581</v>
      </c>
      <c r="M79" s="9259"/>
      <c r="N79" s="9261"/>
      <c r="O79" s="9259"/>
      <c r="P79" s="9261"/>
      <c r="Q79" s="9259"/>
      <c r="R79" s="9261"/>
      <c r="S79" s="9249"/>
      <c r="T79" s="9271"/>
      <c r="U79" s="8518"/>
      <c r="V79" s="4482" t="s">
        <v>3797</v>
      </c>
      <c r="W79" s="4525" t="s">
        <v>2581</v>
      </c>
      <c r="X79" s="9281"/>
      <c r="Y79" s="9283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>
      <c r="A80" s="4526" t="s">
        <v>3835</v>
      </c>
      <c r="B80" s="4527">
        <f t="shared" ref="B80:L80" si="16">B81+B82+B83+B84+B85+B86+B87+B88+B89+B92+B93</f>
        <v>0</v>
      </c>
      <c r="C80" s="4496">
        <f t="shared" si="16"/>
        <v>0</v>
      </c>
      <c r="D80" s="4527">
        <f t="shared" si="16"/>
        <v>0</v>
      </c>
      <c r="E80" s="4496">
        <f t="shared" si="16"/>
        <v>0</v>
      </c>
      <c r="F80" s="4527">
        <f t="shared" si="16"/>
        <v>0</v>
      </c>
      <c r="G80" s="4496">
        <f t="shared" si="16"/>
        <v>0</v>
      </c>
      <c r="H80" s="4527">
        <f t="shared" si="16"/>
        <v>0</v>
      </c>
      <c r="I80" s="4528">
        <f t="shared" si="16"/>
        <v>0</v>
      </c>
      <c r="J80" s="4497">
        <f t="shared" si="16"/>
        <v>0</v>
      </c>
      <c r="K80" s="4496">
        <f t="shared" si="16"/>
        <v>0</v>
      </c>
      <c r="L80" s="4528">
        <f t="shared" si="16"/>
        <v>0</v>
      </c>
      <c r="M80" s="4529">
        <f>SUM(M81:M93)</f>
        <v>0</v>
      </c>
      <c r="N80" s="4530">
        <f>SUM(N81:N93)</f>
        <v>0</v>
      </c>
      <c r="O80" s="4531">
        <f t="shared" ref="O80:W80" si="17">SUM(O81:O93)</f>
        <v>0</v>
      </c>
      <c r="P80" s="4530">
        <f t="shared" si="17"/>
        <v>0</v>
      </c>
      <c r="Q80" s="4531">
        <f t="shared" ref="Q80:R80" si="18">SUM(Q81:Q93)</f>
        <v>0</v>
      </c>
      <c r="R80" s="4530">
        <f t="shared" si="18"/>
        <v>0</v>
      </c>
      <c r="S80" s="4496">
        <f t="shared" si="17"/>
        <v>0</v>
      </c>
      <c r="T80" s="4532">
        <f t="shared" si="17"/>
        <v>0</v>
      </c>
      <c r="U80" s="4497">
        <f t="shared" si="17"/>
        <v>0</v>
      </c>
      <c r="V80" s="4496">
        <f t="shared" si="17"/>
        <v>0</v>
      </c>
      <c r="W80" s="4532">
        <f t="shared" si="17"/>
        <v>0</v>
      </c>
      <c r="X80" s="4530">
        <f>SUM(X81:X93)</f>
        <v>0</v>
      </c>
      <c r="Y80" s="4530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>
      <c r="A81" s="1135" t="s">
        <v>3836</v>
      </c>
      <c r="B81" s="638"/>
      <c r="C81" s="3924"/>
      <c r="D81" s="638"/>
      <c r="E81" s="3924"/>
      <c r="F81" s="638"/>
      <c r="G81" s="3924"/>
      <c r="H81" s="204"/>
      <c r="I81" s="3896"/>
      <c r="J81" s="458"/>
      <c r="K81" s="37"/>
      <c r="L81" s="3896"/>
      <c r="M81" s="204"/>
      <c r="N81" s="3924"/>
      <c r="O81" s="204"/>
      <c r="P81" s="3924"/>
      <c r="Q81" s="204"/>
      <c r="R81" s="3924"/>
      <c r="S81" s="638"/>
      <c r="T81" s="3896"/>
      <c r="U81" s="458"/>
      <c r="V81" s="4533"/>
      <c r="W81" s="43"/>
      <c r="X81" s="4225"/>
      <c r="Y81" s="4534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>
      <c r="A82" s="1135" t="s">
        <v>3837</v>
      </c>
      <c r="B82" s="1170"/>
      <c r="C82" s="1174"/>
      <c r="D82" s="1170"/>
      <c r="E82" s="1174"/>
      <c r="F82" s="1170"/>
      <c r="G82" s="1174"/>
      <c r="H82" s="1172"/>
      <c r="I82" s="1176"/>
      <c r="J82" s="1320"/>
      <c r="K82" s="35"/>
      <c r="L82" s="1176"/>
      <c r="M82" s="1221"/>
      <c r="N82" s="1174"/>
      <c r="O82" s="1172"/>
      <c r="P82" s="1174"/>
      <c r="Q82" s="1172"/>
      <c r="R82" s="1174"/>
      <c r="S82" s="1170"/>
      <c r="T82" s="1176"/>
      <c r="U82" s="1320"/>
      <c r="V82" s="1172"/>
      <c r="W82" s="1222"/>
      <c r="X82" s="3779"/>
      <c r="Y82" s="1211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>
      <c r="A83" s="1135" t="s">
        <v>3838</v>
      </c>
      <c r="B83" s="1170"/>
      <c r="C83" s="1174"/>
      <c r="D83" s="1170"/>
      <c r="E83" s="1174"/>
      <c r="F83" s="1170"/>
      <c r="G83" s="1174"/>
      <c r="H83" s="1172"/>
      <c r="I83" s="1176"/>
      <c r="J83" s="1320"/>
      <c r="K83" s="35"/>
      <c r="L83" s="1176"/>
      <c r="M83" s="1221"/>
      <c r="N83" s="1174"/>
      <c r="O83" s="1172"/>
      <c r="P83" s="1174"/>
      <c r="Q83" s="1172"/>
      <c r="R83" s="1174"/>
      <c r="S83" s="1170"/>
      <c r="T83" s="1176"/>
      <c r="U83" s="1320"/>
      <c r="V83" s="1172"/>
      <c r="W83" s="1222"/>
      <c r="X83" s="3779"/>
      <c r="Y83" s="1211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>
      <c r="A84" s="1135" t="s">
        <v>3839</v>
      </c>
      <c r="B84" s="1170"/>
      <c r="C84" s="1174"/>
      <c r="D84" s="1170"/>
      <c r="E84" s="1174"/>
      <c r="F84" s="1170"/>
      <c r="G84" s="1174"/>
      <c r="H84" s="1172"/>
      <c r="I84" s="1176"/>
      <c r="J84" s="1320"/>
      <c r="K84" s="35"/>
      <c r="L84" s="1176"/>
      <c r="M84" s="1221"/>
      <c r="N84" s="1174"/>
      <c r="O84" s="1172"/>
      <c r="P84" s="1174"/>
      <c r="Q84" s="1172"/>
      <c r="R84" s="1174"/>
      <c r="S84" s="1170"/>
      <c r="T84" s="1176"/>
      <c r="U84" s="1320"/>
      <c r="V84" s="1172"/>
      <c r="W84" s="1222"/>
      <c r="X84" s="3779"/>
      <c r="Y84" s="1211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>
      <c r="A85" s="1135" t="s">
        <v>3840</v>
      </c>
      <c r="B85" s="1170"/>
      <c r="C85" s="1174"/>
      <c r="D85" s="1170"/>
      <c r="E85" s="1174"/>
      <c r="F85" s="1170"/>
      <c r="G85" s="1174"/>
      <c r="H85" s="1172"/>
      <c r="I85" s="1176"/>
      <c r="J85" s="1320"/>
      <c r="K85" s="35"/>
      <c r="L85" s="1176"/>
      <c r="M85" s="1221"/>
      <c r="N85" s="1174"/>
      <c r="O85" s="1172"/>
      <c r="P85" s="1174"/>
      <c r="Q85" s="1172"/>
      <c r="R85" s="1174"/>
      <c r="S85" s="1170"/>
      <c r="T85" s="1176"/>
      <c r="U85" s="1320"/>
      <c r="V85" s="1172"/>
      <c r="W85" s="1222"/>
      <c r="X85" s="3779"/>
      <c r="Y85" s="1211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>
      <c r="A86" s="1135" t="s">
        <v>3841</v>
      </c>
      <c r="B86" s="1170"/>
      <c r="C86" s="1174"/>
      <c r="D86" s="1170"/>
      <c r="E86" s="1174"/>
      <c r="F86" s="1170"/>
      <c r="G86" s="1174"/>
      <c r="H86" s="1172"/>
      <c r="I86" s="1176"/>
      <c r="J86" s="1320"/>
      <c r="K86" s="35"/>
      <c r="L86" s="1176"/>
      <c r="M86" s="1221"/>
      <c r="N86" s="1174"/>
      <c r="O86" s="1172"/>
      <c r="P86" s="1174"/>
      <c r="Q86" s="1172"/>
      <c r="R86" s="1174"/>
      <c r="S86" s="1170"/>
      <c r="T86" s="1176"/>
      <c r="U86" s="1320"/>
      <c r="V86" s="1172"/>
      <c r="W86" s="1222"/>
      <c r="X86" s="3779"/>
      <c r="Y86" s="1211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>
      <c r="A87" s="1135" t="s">
        <v>3842</v>
      </c>
      <c r="B87" s="1170"/>
      <c r="C87" s="1174"/>
      <c r="D87" s="1170"/>
      <c r="E87" s="1174"/>
      <c r="F87" s="1170"/>
      <c r="G87" s="1174"/>
      <c r="H87" s="1172"/>
      <c r="I87" s="1176"/>
      <c r="J87" s="1320"/>
      <c r="K87" s="35"/>
      <c r="L87" s="1176"/>
      <c r="M87" s="1221"/>
      <c r="N87" s="1174"/>
      <c r="O87" s="1172"/>
      <c r="P87" s="1174"/>
      <c r="Q87" s="1172"/>
      <c r="R87" s="1174"/>
      <c r="S87" s="1170"/>
      <c r="T87" s="1176"/>
      <c r="U87" s="1320"/>
      <c r="V87" s="1172"/>
      <c r="W87" s="1222"/>
      <c r="X87" s="3779"/>
      <c r="Y87" s="1211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>
      <c r="A88" s="1135" t="s">
        <v>3843</v>
      </c>
      <c r="B88" s="1170"/>
      <c r="C88" s="1174"/>
      <c r="D88" s="1170"/>
      <c r="E88" s="1174"/>
      <c r="F88" s="1170"/>
      <c r="G88" s="1174"/>
      <c r="H88" s="1172"/>
      <c r="I88" s="1176"/>
      <c r="J88" s="1320"/>
      <c r="K88" s="35"/>
      <c r="L88" s="1176"/>
      <c r="M88" s="1221"/>
      <c r="N88" s="1174"/>
      <c r="O88" s="1172"/>
      <c r="P88" s="1174"/>
      <c r="Q88" s="1172"/>
      <c r="R88" s="1174"/>
      <c r="S88" s="1170"/>
      <c r="T88" s="1176"/>
      <c r="U88" s="1320"/>
      <c r="V88" s="1172"/>
      <c r="W88" s="1222"/>
      <c r="X88" s="3779"/>
      <c r="Y88" s="1211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>
      <c r="A89" s="1135" t="s">
        <v>3844</v>
      </c>
      <c r="B89" s="1170"/>
      <c r="C89" s="1174"/>
      <c r="D89" s="1170"/>
      <c r="E89" s="1174"/>
      <c r="F89" s="1170"/>
      <c r="G89" s="1174"/>
      <c r="H89" s="1172"/>
      <c r="I89" s="1176"/>
      <c r="J89" s="4508"/>
      <c r="K89" s="3886"/>
      <c r="L89" s="1920"/>
      <c r="M89" s="1221"/>
      <c r="N89" s="1174"/>
      <c r="O89" s="1172"/>
      <c r="P89" s="1174"/>
      <c r="Q89" s="1172"/>
      <c r="R89" s="1174"/>
      <c r="S89" s="1170"/>
      <c r="T89" s="1176"/>
      <c r="U89" s="1320"/>
      <c r="V89" s="1172"/>
      <c r="W89" s="1222"/>
      <c r="X89" s="3779"/>
      <c r="Y89" s="1211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>
      <c r="A90" s="1135" t="s">
        <v>3845</v>
      </c>
      <c r="B90" s="1316"/>
      <c r="C90" s="3969"/>
      <c r="D90" s="1316"/>
      <c r="E90" s="868"/>
      <c r="F90" s="1316"/>
      <c r="G90" s="868"/>
      <c r="H90" s="4039"/>
      <c r="I90" s="1918"/>
      <c r="J90" s="4535"/>
      <c r="K90" s="4176"/>
      <c r="L90" s="4536"/>
      <c r="M90" s="1221"/>
      <c r="N90" s="1174"/>
      <c r="O90" s="1172"/>
      <c r="P90" s="1174"/>
      <c r="Q90" s="1172"/>
      <c r="R90" s="1174"/>
      <c r="S90" s="1170"/>
      <c r="T90" s="1176"/>
      <c r="U90" s="1320"/>
      <c r="V90" s="1172"/>
      <c r="W90" s="1222"/>
      <c r="X90" s="3779"/>
      <c r="Y90" s="1211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>
      <c r="A91" s="3958" t="s">
        <v>3846</v>
      </c>
      <c r="B91" s="4030"/>
      <c r="C91" s="1305"/>
      <c r="D91" s="4030"/>
      <c r="E91" s="4042"/>
      <c r="F91" s="4030"/>
      <c r="G91" s="4042"/>
      <c r="H91" s="4041"/>
      <c r="I91" s="4043"/>
      <c r="J91" s="4537"/>
      <c r="K91" s="1380"/>
      <c r="L91" s="4538"/>
      <c r="M91" s="1221"/>
      <c r="N91" s="1174"/>
      <c r="O91" s="1172"/>
      <c r="P91" s="1174"/>
      <c r="Q91" s="1172"/>
      <c r="R91" s="1174"/>
      <c r="S91" s="1170"/>
      <c r="T91" s="1176"/>
      <c r="U91" s="1320"/>
      <c r="V91" s="1172"/>
      <c r="W91" s="1222"/>
      <c r="X91" s="3779"/>
      <c r="Y91" s="1211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>
      <c r="A92" s="3958" t="s">
        <v>3847</v>
      </c>
      <c r="B92" s="1170"/>
      <c r="C92" s="1174"/>
      <c r="D92" s="1170"/>
      <c r="E92" s="1174"/>
      <c r="F92" s="1170"/>
      <c r="G92" s="1174"/>
      <c r="H92" s="1172"/>
      <c r="I92" s="1176"/>
      <c r="J92" s="1320"/>
      <c r="K92" s="35"/>
      <c r="L92" s="1176"/>
      <c r="M92" s="1221"/>
      <c r="N92" s="1174"/>
      <c r="O92" s="1172"/>
      <c r="P92" s="1174"/>
      <c r="Q92" s="1172"/>
      <c r="R92" s="1174"/>
      <c r="S92" s="1170"/>
      <c r="T92" s="1176"/>
      <c r="U92" s="1320"/>
      <c r="V92" s="1172"/>
      <c r="W92" s="1222"/>
      <c r="X92" s="3779"/>
      <c r="Y92" s="1211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>
      <c r="A93" s="3700" t="s">
        <v>3848</v>
      </c>
      <c r="B93" s="3799"/>
      <c r="C93" s="3592"/>
      <c r="D93" s="3799"/>
      <c r="E93" s="3592"/>
      <c r="F93" s="3799"/>
      <c r="G93" s="3592"/>
      <c r="H93" s="3809"/>
      <c r="I93" s="3888"/>
      <c r="J93" s="4064"/>
      <c r="K93" s="1218"/>
      <c r="L93" s="3888"/>
      <c r="M93" s="3889"/>
      <c r="N93" s="3592"/>
      <c r="O93" s="3809"/>
      <c r="P93" s="3592"/>
      <c r="Q93" s="3809"/>
      <c r="R93" s="3592"/>
      <c r="S93" s="3799"/>
      <c r="T93" s="3888"/>
      <c r="U93" s="4064"/>
      <c r="V93" s="3809"/>
      <c r="W93" s="3890"/>
      <c r="X93" s="1183"/>
      <c r="Y93" s="3887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9238" t="s">
        <v>3850</v>
      </c>
      <c r="B95" s="9250" t="s">
        <v>3851</v>
      </c>
      <c r="C95" s="9251"/>
      <c r="D95" s="9251"/>
      <c r="E95" s="9251"/>
      <c r="F95" s="9251"/>
      <c r="G95" s="9251"/>
      <c r="H95" s="9251"/>
      <c r="I95" s="9256"/>
      <c r="J95" s="9250" t="s">
        <v>3852</v>
      </c>
      <c r="K95" s="9251"/>
      <c r="L95" s="9251"/>
      <c r="M95" s="9251"/>
      <c r="N95" s="9251"/>
      <c r="O95" s="9251"/>
      <c r="P95" s="9251"/>
      <c r="Q95" s="9253"/>
      <c r="R95" s="9252" t="s">
        <v>3853</v>
      </c>
      <c r="S95" s="9251"/>
      <c r="T95" s="9251"/>
      <c r="U95" s="9251"/>
      <c r="V95" s="9251"/>
      <c r="W95" s="9251"/>
      <c r="X95" s="9251"/>
      <c r="Y95" s="9253"/>
      <c r="Z95" s="9246" t="s">
        <v>3627</v>
      </c>
      <c r="AA95" s="9246"/>
      <c r="AB95" s="9255"/>
      <c r="AC95" s="9252" t="s">
        <v>3854</v>
      </c>
      <c r="AD95" s="9251"/>
      <c r="AE95" s="9251"/>
      <c r="AF95" s="9251"/>
      <c r="AG95" s="9251"/>
      <c r="AH95" s="9251"/>
      <c r="AI95" s="9251"/>
      <c r="AJ95" s="9256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>
      <c r="A96" s="9239"/>
      <c r="B96" s="9246" t="s">
        <v>3229</v>
      </c>
      <c r="C96" s="9242"/>
      <c r="D96" s="9241" t="s">
        <v>1219</v>
      </c>
      <c r="E96" s="9242"/>
      <c r="F96" s="9241" t="s">
        <v>1220</v>
      </c>
      <c r="G96" s="9242"/>
      <c r="H96" s="9241" t="s">
        <v>718</v>
      </c>
      <c r="I96" s="9242"/>
      <c r="J96" s="9246" t="s">
        <v>3229</v>
      </c>
      <c r="K96" s="9242"/>
      <c r="L96" s="9241" t="s">
        <v>1219</v>
      </c>
      <c r="M96" s="9242"/>
      <c r="N96" s="9241" t="s">
        <v>1220</v>
      </c>
      <c r="O96" s="9242"/>
      <c r="P96" s="9241" t="s">
        <v>718</v>
      </c>
      <c r="Q96" s="9255"/>
      <c r="R96" s="9246" t="s">
        <v>3229</v>
      </c>
      <c r="S96" s="9242"/>
      <c r="T96" s="9241" t="s">
        <v>1219</v>
      </c>
      <c r="U96" s="9242"/>
      <c r="V96" s="9241" t="s">
        <v>1220</v>
      </c>
      <c r="W96" s="9242"/>
      <c r="X96" s="9241" t="s">
        <v>718</v>
      </c>
      <c r="Y96" s="9255"/>
      <c r="Z96" s="4492" t="s">
        <v>3653</v>
      </c>
      <c r="AA96" s="9251" t="s">
        <v>1636</v>
      </c>
      <c r="AB96" s="9253"/>
      <c r="AC96" s="9246" t="s">
        <v>3229</v>
      </c>
      <c r="AD96" s="9242"/>
      <c r="AE96" s="9241" t="s">
        <v>1219</v>
      </c>
      <c r="AF96" s="9242"/>
      <c r="AG96" s="9241" t="s">
        <v>1340</v>
      </c>
      <c r="AH96" s="9242"/>
      <c r="AI96" s="9241" t="s">
        <v>718</v>
      </c>
      <c r="AJ96" s="9242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>
      <c r="A97" s="9240"/>
      <c r="B97" s="4484" t="s">
        <v>58</v>
      </c>
      <c r="C97" s="4485" t="s">
        <v>59</v>
      </c>
      <c r="D97" s="4486" t="s">
        <v>58</v>
      </c>
      <c r="E97" s="4485" t="s">
        <v>59</v>
      </c>
      <c r="F97" s="4486" t="s">
        <v>58</v>
      </c>
      <c r="G97" s="4485" t="s">
        <v>59</v>
      </c>
      <c r="H97" s="4486" t="s">
        <v>58</v>
      </c>
      <c r="I97" s="4485" t="s">
        <v>59</v>
      </c>
      <c r="J97" s="4486" t="s">
        <v>58</v>
      </c>
      <c r="K97" s="4485" t="s">
        <v>59</v>
      </c>
      <c r="L97" s="4486" t="s">
        <v>58</v>
      </c>
      <c r="M97" s="4485" t="s">
        <v>59</v>
      </c>
      <c r="N97" s="4486" t="s">
        <v>58</v>
      </c>
      <c r="O97" s="4485" t="s">
        <v>59</v>
      </c>
      <c r="P97" s="4486" t="s">
        <v>58</v>
      </c>
      <c r="Q97" s="4487" t="s">
        <v>59</v>
      </c>
      <c r="R97" s="4484" t="s">
        <v>58</v>
      </c>
      <c r="S97" s="4485" t="s">
        <v>59</v>
      </c>
      <c r="T97" s="4484" t="s">
        <v>58</v>
      </c>
      <c r="U97" s="4485" t="s">
        <v>59</v>
      </c>
      <c r="V97" s="4484" t="s">
        <v>58</v>
      </c>
      <c r="W97" s="4485" t="s">
        <v>59</v>
      </c>
      <c r="X97" s="4486" t="s">
        <v>58</v>
      </c>
      <c r="Y97" s="4487" t="s">
        <v>59</v>
      </c>
      <c r="Z97" s="4488" t="s">
        <v>3825</v>
      </c>
      <c r="AA97" s="4489" t="s">
        <v>3797</v>
      </c>
      <c r="AB97" s="4490" t="s">
        <v>2581</v>
      </c>
      <c r="AC97" s="4491" t="s">
        <v>58</v>
      </c>
      <c r="AD97" s="4485" t="s">
        <v>59</v>
      </c>
      <c r="AE97" s="4484" t="s">
        <v>58</v>
      </c>
      <c r="AF97" s="4485" t="s">
        <v>59</v>
      </c>
      <c r="AG97" s="4486" t="s">
        <v>58</v>
      </c>
      <c r="AH97" s="4485" t="s">
        <v>59</v>
      </c>
      <c r="AI97" s="4486" t="s">
        <v>58</v>
      </c>
      <c r="AJ97" s="4485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>
      <c r="A98" s="4493" t="s">
        <v>77</v>
      </c>
      <c r="B98" s="4494">
        <f t="shared" ref="B98:AJ98" si="19">SUM(B99:B108)</f>
        <v>0</v>
      </c>
      <c r="C98" s="4539">
        <f t="shared" si="19"/>
        <v>0</v>
      </c>
      <c r="D98" s="4494">
        <f t="shared" si="19"/>
        <v>0</v>
      </c>
      <c r="E98" s="4539">
        <f t="shared" si="19"/>
        <v>0</v>
      </c>
      <c r="F98" s="4494">
        <f t="shared" si="19"/>
        <v>0</v>
      </c>
      <c r="G98" s="4539">
        <f t="shared" si="19"/>
        <v>0</v>
      </c>
      <c r="H98" s="4494">
        <f t="shared" si="19"/>
        <v>0</v>
      </c>
      <c r="I98" s="4539">
        <f t="shared" si="19"/>
        <v>0</v>
      </c>
      <c r="J98" s="4494">
        <f t="shared" si="19"/>
        <v>0</v>
      </c>
      <c r="K98" s="4539">
        <f t="shared" si="19"/>
        <v>0</v>
      </c>
      <c r="L98" s="4494">
        <f t="shared" si="19"/>
        <v>0</v>
      </c>
      <c r="M98" s="4539">
        <f t="shared" si="19"/>
        <v>0</v>
      </c>
      <c r="N98" s="4494">
        <f t="shared" si="19"/>
        <v>0</v>
      </c>
      <c r="O98" s="4539">
        <f t="shared" si="19"/>
        <v>0</v>
      </c>
      <c r="P98" s="4494">
        <f t="shared" si="19"/>
        <v>0</v>
      </c>
      <c r="Q98" s="4494">
        <f t="shared" si="19"/>
        <v>0</v>
      </c>
      <c r="R98" s="4540">
        <f t="shared" si="19"/>
        <v>0</v>
      </c>
      <c r="S98" s="4541">
        <f t="shared" si="19"/>
        <v>0</v>
      </c>
      <c r="T98" s="4527">
        <f t="shared" si="19"/>
        <v>0</v>
      </c>
      <c r="U98" s="4541">
        <f t="shared" si="19"/>
        <v>0</v>
      </c>
      <c r="V98" s="4527">
        <f t="shared" si="19"/>
        <v>0</v>
      </c>
      <c r="W98" s="4541">
        <f t="shared" si="19"/>
        <v>0</v>
      </c>
      <c r="X98" s="4527">
        <f t="shared" si="19"/>
        <v>0</v>
      </c>
      <c r="Y98" s="4532">
        <f t="shared" si="19"/>
        <v>0</v>
      </c>
      <c r="Z98" s="4540">
        <f t="shared" si="19"/>
        <v>0</v>
      </c>
      <c r="AA98" s="4542">
        <f t="shared" si="19"/>
        <v>0</v>
      </c>
      <c r="AB98" s="181">
        <f t="shared" si="19"/>
        <v>0</v>
      </c>
      <c r="AC98" s="4265">
        <f t="shared" si="19"/>
        <v>0</v>
      </c>
      <c r="AD98" s="4267">
        <f t="shared" si="19"/>
        <v>0</v>
      </c>
      <c r="AE98" s="4494">
        <f t="shared" si="19"/>
        <v>0</v>
      </c>
      <c r="AF98" s="4267">
        <f t="shared" si="19"/>
        <v>0</v>
      </c>
      <c r="AG98" s="4268">
        <f t="shared" si="19"/>
        <v>0</v>
      </c>
      <c r="AH98" s="4267">
        <f t="shared" si="19"/>
        <v>0</v>
      </c>
      <c r="AI98" s="4268">
        <f t="shared" si="19"/>
        <v>0</v>
      </c>
      <c r="AJ98" s="4267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>
      <c r="A99" s="1135" t="s">
        <v>3855</v>
      </c>
      <c r="B99" s="1172"/>
      <c r="C99" s="1174"/>
      <c r="D99" s="1170"/>
      <c r="E99" s="1174"/>
      <c r="F99" s="1170"/>
      <c r="G99" s="1174"/>
      <c r="H99" s="1170"/>
      <c r="I99" s="1174"/>
      <c r="J99" s="1170"/>
      <c r="K99" s="1174"/>
      <c r="L99" s="1170"/>
      <c r="M99" s="1174"/>
      <c r="N99" s="1170"/>
      <c r="O99" s="1174"/>
      <c r="P99" s="1170"/>
      <c r="Q99" s="1176"/>
      <c r="R99" s="1382">
        <f t="shared" ref="R99:R108" si="20">+B99+J99</f>
        <v>0</v>
      </c>
      <c r="S99" s="1373">
        <f t="shared" ref="S99:S108" si="21">+C99+K99</f>
        <v>0</v>
      </c>
      <c r="T99" s="1372">
        <f t="shared" ref="T99:T108" si="22">+D99+L99</f>
        <v>0</v>
      </c>
      <c r="U99" s="1373">
        <f t="shared" ref="U99:U108" si="23">+E99+M99</f>
        <v>0</v>
      </c>
      <c r="V99" s="1372">
        <f t="shared" ref="V99:V108" si="24">+F99+N99</f>
        <v>0</v>
      </c>
      <c r="W99" s="1373">
        <f t="shared" ref="W99:W108" si="25">+G99+O99</f>
        <v>0</v>
      </c>
      <c r="X99" s="1374">
        <f t="shared" ref="X99:X108" si="26">+H99+P99</f>
        <v>0</v>
      </c>
      <c r="Y99" s="1383">
        <f t="shared" ref="Y99:Y108" si="27">+I99+Q99</f>
        <v>0</v>
      </c>
      <c r="Z99" s="1172"/>
      <c r="AA99" s="35"/>
      <c r="AB99" s="1176"/>
      <c r="AC99" s="1376"/>
      <c r="AD99" s="1377"/>
      <c r="AE99" s="1378"/>
      <c r="AF99" s="1377"/>
      <c r="AG99" s="1379"/>
      <c r="AH99" s="1377"/>
      <c r="AI99" s="1379"/>
      <c r="AJ99" s="1377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>
      <c r="A100" s="1135" t="s">
        <v>3856</v>
      </c>
      <c r="B100" s="1172"/>
      <c r="C100" s="1174"/>
      <c r="D100" s="1170"/>
      <c r="E100" s="1174"/>
      <c r="F100" s="1170"/>
      <c r="G100" s="1174"/>
      <c r="H100" s="1170"/>
      <c r="I100" s="1174"/>
      <c r="J100" s="1170"/>
      <c r="K100" s="1174"/>
      <c r="L100" s="1170"/>
      <c r="M100" s="1174"/>
      <c r="N100" s="1170"/>
      <c r="O100" s="1174"/>
      <c r="P100" s="1170"/>
      <c r="Q100" s="1176"/>
      <c r="R100" s="1382">
        <f t="shared" si="20"/>
        <v>0</v>
      </c>
      <c r="S100" s="1373">
        <f t="shared" si="21"/>
        <v>0</v>
      </c>
      <c r="T100" s="1372">
        <f t="shared" si="22"/>
        <v>0</v>
      </c>
      <c r="U100" s="1373">
        <f t="shared" si="23"/>
        <v>0</v>
      </c>
      <c r="V100" s="1372">
        <f t="shared" si="24"/>
        <v>0</v>
      </c>
      <c r="W100" s="1373">
        <f t="shared" si="25"/>
        <v>0</v>
      </c>
      <c r="X100" s="1374">
        <f t="shared" si="26"/>
        <v>0</v>
      </c>
      <c r="Y100" s="1383">
        <f t="shared" si="27"/>
        <v>0</v>
      </c>
      <c r="Z100" s="1172"/>
      <c r="AA100" s="35"/>
      <c r="AB100" s="1176"/>
      <c r="AC100" s="1376"/>
      <c r="AD100" s="1377"/>
      <c r="AE100" s="1378"/>
      <c r="AF100" s="1377"/>
      <c r="AG100" s="1379"/>
      <c r="AH100" s="1377"/>
      <c r="AI100" s="1379"/>
      <c r="AJ100" s="1377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>
      <c r="A101" s="1135" t="s">
        <v>3857</v>
      </c>
      <c r="B101" s="1172"/>
      <c r="C101" s="1174"/>
      <c r="D101" s="1170"/>
      <c r="E101" s="1174"/>
      <c r="F101" s="1170"/>
      <c r="G101" s="1174"/>
      <c r="H101" s="1170"/>
      <c r="I101" s="1174"/>
      <c r="J101" s="1170"/>
      <c r="K101" s="1174"/>
      <c r="L101" s="1170"/>
      <c r="M101" s="1174"/>
      <c r="N101" s="1170"/>
      <c r="O101" s="1174"/>
      <c r="P101" s="1170"/>
      <c r="Q101" s="1176"/>
      <c r="R101" s="1382">
        <f t="shared" si="20"/>
        <v>0</v>
      </c>
      <c r="S101" s="1373">
        <f t="shared" si="21"/>
        <v>0</v>
      </c>
      <c r="T101" s="1372">
        <f t="shared" si="22"/>
        <v>0</v>
      </c>
      <c r="U101" s="1373">
        <f t="shared" si="23"/>
        <v>0</v>
      </c>
      <c r="V101" s="1372">
        <f t="shared" si="24"/>
        <v>0</v>
      </c>
      <c r="W101" s="1373">
        <f t="shared" si="25"/>
        <v>0</v>
      </c>
      <c r="X101" s="1374">
        <f t="shared" si="26"/>
        <v>0</v>
      </c>
      <c r="Y101" s="1383">
        <f t="shared" si="27"/>
        <v>0</v>
      </c>
      <c r="Z101" s="1172"/>
      <c r="AA101" s="35"/>
      <c r="AB101" s="1176"/>
      <c r="AC101" s="1376"/>
      <c r="AD101" s="1377"/>
      <c r="AE101" s="1378"/>
      <c r="AF101" s="1377"/>
      <c r="AG101" s="1379"/>
      <c r="AH101" s="1377"/>
      <c r="AI101" s="1379"/>
      <c r="AJ101" s="1377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>
      <c r="A102" s="1135" t="s">
        <v>3858</v>
      </c>
      <c r="B102" s="1172"/>
      <c r="C102" s="1174"/>
      <c r="D102" s="1170"/>
      <c r="E102" s="1174"/>
      <c r="F102" s="1170"/>
      <c r="G102" s="1174"/>
      <c r="H102" s="1170"/>
      <c r="I102" s="1174"/>
      <c r="J102" s="1170"/>
      <c r="K102" s="1174"/>
      <c r="L102" s="1170"/>
      <c r="M102" s="1174"/>
      <c r="N102" s="1170"/>
      <c r="O102" s="1174"/>
      <c r="P102" s="1170"/>
      <c r="Q102" s="1176"/>
      <c r="R102" s="1382">
        <f t="shared" si="20"/>
        <v>0</v>
      </c>
      <c r="S102" s="1373">
        <f t="shared" si="21"/>
        <v>0</v>
      </c>
      <c r="T102" s="1372">
        <f t="shared" si="22"/>
        <v>0</v>
      </c>
      <c r="U102" s="1373">
        <f t="shared" si="23"/>
        <v>0</v>
      </c>
      <c r="V102" s="1372">
        <f t="shared" si="24"/>
        <v>0</v>
      </c>
      <c r="W102" s="1373">
        <f t="shared" si="25"/>
        <v>0</v>
      </c>
      <c r="X102" s="1374">
        <f t="shared" si="26"/>
        <v>0</v>
      </c>
      <c r="Y102" s="1383">
        <f t="shared" si="27"/>
        <v>0</v>
      </c>
      <c r="Z102" s="1172"/>
      <c r="AA102" s="35"/>
      <c r="AB102" s="1176"/>
      <c r="AC102" s="1376"/>
      <c r="AD102" s="1377"/>
      <c r="AE102" s="1378"/>
      <c r="AF102" s="1377"/>
      <c r="AG102" s="1379"/>
      <c r="AH102" s="1377"/>
      <c r="AI102" s="1379"/>
      <c r="AJ102" s="1377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>
      <c r="A103" s="1135" t="s">
        <v>1713</v>
      </c>
      <c r="B103" s="1172"/>
      <c r="C103" s="1174"/>
      <c r="D103" s="1170"/>
      <c r="E103" s="1174"/>
      <c r="F103" s="1170"/>
      <c r="G103" s="1174"/>
      <c r="H103" s="1170"/>
      <c r="I103" s="1174"/>
      <c r="J103" s="1170"/>
      <c r="K103" s="1174"/>
      <c r="L103" s="1170"/>
      <c r="M103" s="1174"/>
      <c r="N103" s="1170"/>
      <c r="O103" s="1174"/>
      <c r="P103" s="1170"/>
      <c r="Q103" s="1176"/>
      <c r="R103" s="1382">
        <f t="shared" si="20"/>
        <v>0</v>
      </c>
      <c r="S103" s="1373">
        <f t="shared" si="21"/>
        <v>0</v>
      </c>
      <c r="T103" s="1372">
        <f t="shared" si="22"/>
        <v>0</v>
      </c>
      <c r="U103" s="1373">
        <f t="shared" si="23"/>
        <v>0</v>
      </c>
      <c r="V103" s="1372">
        <f t="shared" si="24"/>
        <v>0</v>
      </c>
      <c r="W103" s="1373">
        <f t="shared" si="25"/>
        <v>0</v>
      </c>
      <c r="X103" s="1374">
        <f t="shared" si="26"/>
        <v>0</v>
      </c>
      <c r="Y103" s="1383">
        <f t="shared" si="27"/>
        <v>0</v>
      </c>
      <c r="Z103" s="1172"/>
      <c r="AA103" s="35"/>
      <c r="AB103" s="1176"/>
      <c r="AC103" s="1376"/>
      <c r="AD103" s="1377"/>
      <c r="AE103" s="1378"/>
      <c r="AF103" s="1377"/>
      <c r="AG103" s="1379"/>
      <c r="AH103" s="1377"/>
      <c r="AI103" s="1379"/>
      <c r="AJ103" s="1377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>
      <c r="A104" s="1135" t="s">
        <v>3859</v>
      </c>
      <c r="B104" s="1172"/>
      <c r="C104" s="1174"/>
      <c r="D104" s="1170"/>
      <c r="E104" s="1174"/>
      <c r="F104" s="1170"/>
      <c r="G104" s="1174"/>
      <c r="H104" s="1170"/>
      <c r="I104" s="1174"/>
      <c r="J104" s="1170"/>
      <c r="K104" s="1174"/>
      <c r="L104" s="1170"/>
      <c r="M104" s="1174"/>
      <c r="N104" s="1170"/>
      <c r="O104" s="1174"/>
      <c r="P104" s="1170"/>
      <c r="Q104" s="1176"/>
      <c r="R104" s="1382">
        <f t="shared" si="20"/>
        <v>0</v>
      </c>
      <c r="S104" s="1373">
        <f t="shared" si="21"/>
        <v>0</v>
      </c>
      <c r="T104" s="1372">
        <f t="shared" si="22"/>
        <v>0</v>
      </c>
      <c r="U104" s="1373">
        <f t="shared" si="23"/>
        <v>0</v>
      </c>
      <c r="V104" s="1372">
        <f t="shared" si="24"/>
        <v>0</v>
      </c>
      <c r="W104" s="1373">
        <f t="shared" si="25"/>
        <v>0</v>
      </c>
      <c r="X104" s="1374">
        <f t="shared" si="26"/>
        <v>0</v>
      </c>
      <c r="Y104" s="1383">
        <f t="shared" si="27"/>
        <v>0</v>
      </c>
      <c r="Z104" s="1172"/>
      <c r="AA104" s="35"/>
      <c r="AB104" s="1176"/>
      <c r="AC104" s="1376"/>
      <c r="AD104" s="1377"/>
      <c r="AE104" s="1378"/>
      <c r="AF104" s="1377"/>
      <c r="AG104" s="1379"/>
      <c r="AH104" s="1377"/>
      <c r="AI104" s="1379"/>
      <c r="AJ104" s="1377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>
      <c r="A105" s="1135" t="s">
        <v>3860</v>
      </c>
      <c r="B105" s="1172"/>
      <c r="C105" s="1174"/>
      <c r="D105" s="1170"/>
      <c r="E105" s="1174"/>
      <c r="F105" s="1170"/>
      <c r="G105" s="1174"/>
      <c r="H105" s="1170"/>
      <c r="I105" s="1174"/>
      <c r="J105" s="1170"/>
      <c r="K105" s="1174"/>
      <c r="L105" s="1170"/>
      <c r="M105" s="1174"/>
      <c r="N105" s="1170"/>
      <c r="O105" s="1174"/>
      <c r="P105" s="1170"/>
      <c r="Q105" s="1176"/>
      <c r="R105" s="1382">
        <f t="shared" si="20"/>
        <v>0</v>
      </c>
      <c r="S105" s="1373">
        <f t="shared" si="21"/>
        <v>0</v>
      </c>
      <c r="T105" s="1372">
        <f t="shared" si="22"/>
        <v>0</v>
      </c>
      <c r="U105" s="1373">
        <f t="shared" si="23"/>
        <v>0</v>
      </c>
      <c r="V105" s="1372">
        <f t="shared" si="24"/>
        <v>0</v>
      </c>
      <c r="W105" s="1373">
        <f t="shared" si="25"/>
        <v>0</v>
      </c>
      <c r="X105" s="1374">
        <f t="shared" si="26"/>
        <v>0</v>
      </c>
      <c r="Y105" s="1383">
        <f t="shared" si="27"/>
        <v>0</v>
      </c>
      <c r="Z105" s="1172"/>
      <c r="AA105" s="35"/>
      <c r="AB105" s="1176"/>
      <c r="AC105" s="1376"/>
      <c r="AD105" s="1377"/>
      <c r="AE105" s="1378"/>
      <c r="AF105" s="1377"/>
      <c r="AG105" s="1379"/>
      <c r="AH105" s="1377"/>
      <c r="AI105" s="1379"/>
      <c r="AJ105" s="1377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>
      <c r="A106" s="1135" t="s">
        <v>3861</v>
      </c>
      <c r="B106" s="1172"/>
      <c r="C106" s="1174"/>
      <c r="D106" s="1170"/>
      <c r="E106" s="1174"/>
      <c r="F106" s="1170"/>
      <c r="G106" s="1174"/>
      <c r="H106" s="1170"/>
      <c r="I106" s="1174"/>
      <c r="J106" s="1170"/>
      <c r="K106" s="1174"/>
      <c r="L106" s="1170"/>
      <c r="M106" s="1174"/>
      <c r="N106" s="1170"/>
      <c r="O106" s="1174"/>
      <c r="P106" s="1170"/>
      <c r="Q106" s="1176"/>
      <c r="R106" s="1382">
        <f t="shared" si="20"/>
        <v>0</v>
      </c>
      <c r="S106" s="1373">
        <f t="shared" si="21"/>
        <v>0</v>
      </c>
      <c r="T106" s="1372">
        <f t="shared" si="22"/>
        <v>0</v>
      </c>
      <c r="U106" s="1373">
        <f t="shared" si="23"/>
        <v>0</v>
      </c>
      <c r="V106" s="1372">
        <f t="shared" si="24"/>
        <v>0</v>
      </c>
      <c r="W106" s="1373">
        <f t="shared" si="25"/>
        <v>0</v>
      </c>
      <c r="X106" s="1374">
        <f t="shared" si="26"/>
        <v>0</v>
      </c>
      <c r="Y106" s="1383">
        <f t="shared" si="27"/>
        <v>0</v>
      </c>
      <c r="Z106" s="1172"/>
      <c r="AA106" s="35"/>
      <c r="AB106" s="1176"/>
      <c r="AC106" s="1376"/>
      <c r="AD106" s="1377"/>
      <c r="AE106" s="1378"/>
      <c r="AF106" s="1377"/>
      <c r="AG106" s="1379"/>
      <c r="AH106" s="1377"/>
      <c r="AI106" s="1379"/>
      <c r="AJ106" s="1377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>
      <c r="A107" s="1135" t="s">
        <v>3862</v>
      </c>
      <c r="B107" s="1172"/>
      <c r="C107" s="1174"/>
      <c r="D107" s="1170"/>
      <c r="E107" s="1174"/>
      <c r="F107" s="1170"/>
      <c r="G107" s="1174"/>
      <c r="H107" s="1170"/>
      <c r="I107" s="1174"/>
      <c r="J107" s="1170"/>
      <c r="K107" s="1174"/>
      <c r="L107" s="1170"/>
      <c r="M107" s="1174"/>
      <c r="N107" s="1170"/>
      <c r="O107" s="1174"/>
      <c r="P107" s="1170"/>
      <c r="Q107" s="1176"/>
      <c r="R107" s="1382">
        <f t="shared" si="20"/>
        <v>0</v>
      </c>
      <c r="S107" s="1373">
        <f t="shared" si="21"/>
        <v>0</v>
      </c>
      <c r="T107" s="1372">
        <f t="shared" si="22"/>
        <v>0</v>
      </c>
      <c r="U107" s="1373">
        <f t="shared" si="23"/>
        <v>0</v>
      </c>
      <c r="V107" s="1372">
        <f>+F107+N107</f>
        <v>0</v>
      </c>
      <c r="W107" s="1373">
        <f t="shared" si="25"/>
        <v>0</v>
      </c>
      <c r="X107" s="1374">
        <f t="shared" si="26"/>
        <v>0</v>
      </c>
      <c r="Y107" s="1383">
        <f t="shared" si="27"/>
        <v>0</v>
      </c>
      <c r="Z107" s="1172"/>
      <c r="AA107" s="35"/>
      <c r="AB107" s="1176"/>
      <c r="AC107" s="1376"/>
      <c r="AD107" s="1377"/>
      <c r="AE107" s="1378"/>
      <c r="AF107" s="1377"/>
      <c r="AG107" s="1379"/>
      <c r="AH107" s="1377"/>
      <c r="AI107" s="1379"/>
      <c r="AJ107" s="1377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>
      <c r="A108" s="3700" t="s">
        <v>3863</v>
      </c>
      <c r="B108" s="3809"/>
      <c r="C108" s="3592"/>
      <c r="D108" s="3799"/>
      <c r="E108" s="3592"/>
      <c r="F108" s="3799"/>
      <c r="G108" s="3592"/>
      <c r="H108" s="3799"/>
      <c r="I108" s="3592"/>
      <c r="J108" s="3799"/>
      <c r="K108" s="3592"/>
      <c r="L108" s="3799"/>
      <c r="M108" s="3592"/>
      <c r="N108" s="3799"/>
      <c r="O108" s="3592"/>
      <c r="P108" s="3799"/>
      <c r="Q108" s="3888"/>
      <c r="R108" s="4265">
        <f t="shared" si="20"/>
        <v>0</v>
      </c>
      <c r="S108" s="4267">
        <f t="shared" si="21"/>
        <v>0</v>
      </c>
      <c r="T108" s="4494">
        <f t="shared" si="22"/>
        <v>0</v>
      </c>
      <c r="U108" s="4267">
        <f t="shared" si="23"/>
        <v>0</v>
      </c>
      <c r="V108" s="4494">
        <f t="shared" si="24"/>
        <v>0</v>
      </c>
      <c r="W108" s="4267">
        <f t="shared" si="25"/>
        <v>0</v>
      </c>
      <c r="X108" s="4268">
        <f t="shared" si="26"/>
        <v>0</v>
      </c>
      <c r="Y108" s="4495">
        <f t="shared" si="27"/>
        <v>0</v>
      </c>
      <c r="Z108" s="3809"/>
      <c r="AA108" s="1218"/>
      <c r="AB108" s="3888"/>
      <c r="AC108" s="4513"/>
      <c r="AD108" s="4514"/>
      <c r="AE108" s="4515"/>
      <c r="AF108" s="4514"/>
      <c r="AG108" s="4516"/>
      <c r="AH108" s="4514"/>
      <c r="AI108" s="4516"/>
      <c r="AJ108" s="4514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9238" t="s">
        <v>3865</v>
      </c>
      <c r="B110" s="9250" t="s">
        <v>3831</v>
      </c>
      <c r="C110" s="9251"/>
      <c r="D110" s="9251"/>
      <c r="E110" s="9251"/>
      <c r="F110" s="9251"/>
      <c r="G110" s="9251"/>
      <c r="H110" s="9251"/>
      <c r="I110" s="9251"/>
      <c r="J110" s="9251"/>
      <c r="K110" s="9251"/>
      <c r="L110" s="9253"/>
      <c r="M110" s="9282" t="s">
        <v>3866</v>
      </c>
      <c r="N110" s="9275"/>
      <c r="O110" s="9275"/>
      <c r="P110" s="9275"/>
      <c r="Q110" s="9275"/>
      <c r="R110" s="9275"/>
      <c r="S110" s="9275"/>
      <c r="T110" s="9276"/>
    </row>
    <row r="111" spans="1:45" s="6" customFormat="1" ht="15" customHeight="1">
      <c r="A111" s="9239"/>
      <c r="B111" s="9246" t="s">
        <v>3229</v>
      </c>
      <c r="C111" s="9242"/>
      <c r="D111" s="9241" t="s">
        <v>1219</v>
      </c>
      <c r="E111" s="9242"/>
      <c r="F111" s="9241" t="s">
        <v>1220</v>
      </c>
      <c r="G111" s="9242"/>
      <c r="H111" s="9241" t="s">
        <v>718</v>
      </c>
      <c r="I111" s="9242"/>
      <c r="J111" s="9254" t="s">
        <v>3627</v>
      </c>
      <c r="K111" s="9246"/>
      <c r="L111" s="9255"/>
      <c r="M111" s="7243"/>
      <c r="N111" s="9277"/>
      <c r="O111" s="9277"/>
      <c r="P111" s="9277"/>
      <c r="Q111" s="9277"/>
      <c r="R111" s="9277"/>
      <c r="S111" s="9277"/>
      <c r="T111" s="9278"/>
    </row>
    <row r="112" spans="1:45" s="6" customFormat="1" ht="15" customHeight="1">
      <c r="A112" s="9239"/>
      <c r="B112" s="9248" t="s">
        <v>58</v>
      </c>
      <c r="C112" s="9260" t="s">
        <v>59</v>
      </c>
      <c r="D112" s="9248" t="s">
        <v>58</v>
      </c>
      <c r="E112" s="9260" t="s">
        <v>59</v>
      </c>
      <c r="F112" s="9248" t="s">
        <v>58</v>
      </c>
      <c r="G112" s="9260" t="s">
        <v>59</v>
      </c>
      <c r="H112" s="9248" t="s">
        <v>58</v>
      </c>
      <c r="I112" s="9270" t="s">
        <v>59</v>
      </c>
      <c r="J112" s="4434" t="s">
        <v>3653</v>
      </c>
      <c r="K112" s="9250" t="s">
        <v>1636</v>
      </c>
      <c r="L112" s="9253"/>
      <c r="M112" s="9246" t="s">
        <v>3229</v>
      </c>
      <c r="N112" s="9242"/>
      <c r="O112" s="9241" t="s">
        <v>1219</v>
      </c>
      <c r="P112" s="9242"/>
      <c r="Q112" s="9246" t="s">
        <v>1220</v>
      </c>
      <c r="R112" s="9242"/>
      <c r="S112" s="9241" t="s">
        <v>718</v>
      </c>
      <c r="T112" s="9242"/>
    </row>
    <row r="113" spans="1:21" s="6" customFormat="1" ht="20.100000000000001" customHeight="1">
      <c r="A113" s="9240"/>
      <c r="B113" s="9249"/>
      <c r="C113" s="9261"/>
      <c r="D113" s="9249"/>
      <c r="E113" s="9261"/>
      <c r="F113" s="9249"/>
      <c r="G113" s="9261"/>
      <c r="H113" s="9249"/>
      <c r="I113" s="9271"/>
      <c r="J113" s="4434" t="s">
        <v>3825</v>
      </c>
      <c r="K113" s="4482" t="s">
        <v>3797</v>
      </c>
      <c r="L113" s="4545" t="s">
        <v>2581</v>
      </c>
      <c r="M113" s="4491" t="s">
        <v>58</v>
      </c>
      <c r="N113" s="4485" t="s">
        <v>59</v>
      </c>
      <c r="O113" s="4486" t="s">
        <v>58</v>
      </c>
      <c r="P113" s="4485" t="s">
        <v>59</v>
      </c>
      <c r="Q113" s="4484" t="s">
        <v>58</v>
      </c>
      <c r="R113" s="4485" t="s">
        <v>59</v>
      </c>
      <c r="S113" s="4486" t="s">
        <v>58</v>
      </c>
      <c r="T113" s="4485" t="s">
        <v>59</v>
      </c>
    </row>
    <row r="114" spans="1:21" s="6" customFormat="1" ht="15" customHeight="1">
      <c r="A114" s="4493" t="s">
        <v>77</v>
      </c>
      <c r="B114" s="4496">
        <f t="shared" ref="B114:G114" si="28">SUM(B115:B118)</f>
        <v>0</v>
      </c>
      <c r="C114" s="4539">
        <f t="shared" si="28"/>
        <v>0</v>
      </c>
      <c r="D114" s="4527">
        <f t="shared" si="28"/>
        <v>0</v>
      </c>
      <c r="E114" s="4539">
        <f t="shared" si="28"/>
        <v>0</v>
      </c>
      <c r="F114" s="4527">
        <f t="shared" si="28"/>
        <v>0</v>
      </c>
      <c r="G114" s="4539">
        <f t="shared" si="28"/>
        <v>0</v>
      </c>
      <c r="H114" s="4496">
        <f t="shared" ref="H114:T114" si="29">SUM(H115:H118)</f>
        <v>0</v>
      </c>
      <c r="I114" s="4532">
        <f t="shared" si="29"/>
        <v>0</v>
      </c>
      <c r="J114" s="4530">
        <f t="shared" si="29"/>
        <v>0</v>
      </c>
      <c r="K114" s="4529">
        <f t="shared" si="29"/>
        <v>0</v>
      </c>
      <c r="L114" s="4546">
        <f t="shared" si="29"/>
        <v>0</v>
      </c>
      <c r="M114" s="4547">
        <f t="shared" si="29"/>
        <v>0</v>
      </c>
      <c r="N114" s="4548">
        <f t="shared" si="29"/>
        <v>0</v>
      </c>
      <c r="O114" s="4531">
        <f t="shared" si="29"/>
        <v>0</v>
      </c>
      <c r="P114" s="4548">
        <f t="shared" si="29"/>
        <v>0</v>
      </c>
      <c r="Q114" s="4529">
        <f t="shared" ref="Q114:R114" si="30">SUM(Q115:Q118)</f>
        <v>0</v>
      </c>
      <c r="R114" s="4549">
        <f t="shared" si="30"/>
        <v>0</v>
      </c>
      <c r="S114" s="4531">
        <f t="shared" si="29"/>
        <v>0</v>
      </c>
      <c r="T114" s="4548">
        <f t="shared" si="29"/>
        <v>0</v>
      </c>
    </row>
    <row r="115" spans="1:21" s="6" customFormat="1" ht="15" customHeight="1">
      <c r="A115" s="1135" t="s">
        <v>3867</v>
      </c>
      <c r="B115" s="204"/>
      <c r="C115" s="3924"/>
      <c r="D115" s="638"/>
      <c r="E115" s="3924"/>
      <c r="F115" s="638"/>
      <c r="G115" s="3924"/>
      <c r="H115" s="204"/>
      <c r="I115" s="3896"/>
      <c r="J115" s="2048"/>
      <c r="K115" s="204"/>
      <c r="L115" s="43"/>
      <c r="M115" s="4550"/>
      <c r="N115" s="4551"/>
      <c r="O115" s="4552"/>
      <c r="P115" s="4551"/>
      <c r="Q115" s="4553"/>
      <c r="R115" s="4551"/>
      <c r="S115" s="4552"/>
      <c r="T115" s="1377"/>
    </row>
    <row r="116" spans="1:21" s="6" customFormat="1" ht="15" customHeight="1">
      <c r="A116" s="1135" t="s">
        <v>3868</v>
      </c>
      <c r="B116" s="1172"/>
      <c r="C116" s="1174"/>
      <c r="D116" s="1170"/>
      <c r="E116" s="1174"/>
      <c r="F116" s="1170"/>
      <c r="G116" s="1174"/>
      <c r="H116" s="1172"/>
      <c r="I116" s="1176"/>
      <c r="J116" s="1171"/>
      <c r="K116" s="1172"/>
      <c r="L116" s="1222"/>
      <c r="M116" s="1376"/>
      <c r="N116" s="1377"/>
      <c r="O116" s="1379"/>
      <c r="P116" s="1377"/>
      <c r="Q116" s="1378"/>
      <c r="R116" s="1377"/>
      <c r="S116" s="1379"/>
      <c r="T116" s="1377"/>
    </row>
    <row r="117" spans="1:21" s="6" customFormat="1" ht="15" customHeight="1">
      <c r="A117" s="1135" t="s">
        <v>3869</v>
      </c>
      <c r="B117" s="1172"/>
      <c r="C117" s="1174"/>
      <c r="D117" s="1170"/>
      <c r="E117" s="1174"/>
      <c r="F117" s="1170"/>
      <c r="G117" s="1174"/>
      <c r="H117" s="1172"/>
      <c r="I117" s="1176"/>
      <c r="J117" s="1171"/>
      <c r="K117" s="1172"/>
      <c r="L117" s="1222"/>
      <c r="M117" s="1376"/>
      <c r="N117" s="1377"/>
      <c r="O117" s="1379"/>
      <c r="P117" s="1377"/>
      <c r="Q117" s="1378"/>
      <c r="R117" s="1377"/>
      <c r="S117" s="1379"/>
      <c r="T117" s="1377"/>
    </row>
    <row r="118" spans="1:21" s="6" customFormat="1" ht="15" customHeight="1">
      <c r="A118" s="3700" t="s">
        <v>3870</v>
      </c>
      <c r="B118" s="3809"/>
      <c r="C118" s="3592"/>
      <c r="D118" s="3799"/>
      <c r="E118" s="3592"/>
      <c r="F118" s="3799"/>
      <c r="G118" s="3592"/>
      <c r="H118" s="3809"/>
      <c r="I118" s="3888"/>
      <c r="J118" s="1183"/>
      <c r="K118" s="3809"/>
      <c r="L118" s="3890"/>
      <c r="M118" s="4513"/>
      <c r="N118" s="4514"/>
      <c r="O118" s="4516"/>
      <c r="P118" s="4514"/>
      <c r="Q118" s="4515"/>
      <c r="R118" s="4514"/>
      <c r="S118" s="4516"/>
      <c r="T118" s="4514"/>
    </row>
    <row r="119" spans="1:21" s="7" customFormat="1" ht="18" customHeight="1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>
      <c r="A120" s="9228" t="s">
        <v>3872</v>
      </c>
      <c r="B120" s="7240" t="s">
        <v>193</v>
      </c>
      <c r="C120" s="8472" t="s">
        <v>3873</v>
      </c>
      <c r="D120" s="9275"/>
      <c r="E120" s="9275"/>
      <c r="F120" s="9276"/>
      <c r="G120" s="9272" t="s">
        <v>3874</v>
      </c>
      <c r="H120" s="9273"/>
      <c r="I120" s="9270"/>
      <c r="J120" s="9252" t="s">
        <v>3875</v>
      </c>
      <c r="K120" s="9251"/>
      <c r="L120" s="9251"/>
      <c r="M120" s="9251"/>
      <c r="N120" s="9251"/>
      <c r="O120" s="9251"/>
      <c r="P120" s="9251"/>
      <c r="Q120" s="9256"/>
      <c r="R120" s="9241" t="s">
        <v>3876</v>
      </c>
      <c r="S120" s="9246"/>
      <c r="T120" s="9246"/>
      <c r="U120" s="9242"/>
    </row>
    <row r="121" spans="1:21" s="8" customFormat="1" ht="20.100000000000001" customHeight="1">
      <c r="A121" s="9228"/>
      <c r="B121" s="7663"/>
      <c r="C121" s="8354"/>
      <c r="D121" s="9277"/>
      <c r="E121" s="9277"/>
      <c r="F121" s="9278"/>
      <c r="G121" s="8301"/>
      <c r="H121" s="9274"/>
      <c r="I121" s="9271"/>
      <c r="J121" s="9246" t="s">
        <v>3229</v>
      </c>
      <c r="K121" s="9242"/>
      <c r="L121" s="9241" t="s">
        <v>1219</v>
      </c>
      <c r="M121" s="9242"/>
      <c r="N121" s="9241" t="s">
        <v>1220</v>
      </c>
      <c r="O121" s="9242"/>
      <c r="P121" s="9241" t="s">
        <v>718</v>
      </c>
      <c r="Q121" s="9242"/>
      <c r="R121" s="9279" t="s">
        <v>673</v>
      </c>
      <c r="S121" s="9280"/>
      <c r="T121" s="9279" t="s">
        <v>1389</v>
      </c>
      <c r="U121" s="9280"/>
    </row>
    <row r="122" spans="1:21" s="8" customFormat="1" ht="20.100000000000001" customHeight="1">
      <c r="A122" s="9228" t="s">
        <v>3877</v>
      </c>
      <c r="B122" s="7241"/>
      <c r="C122" s="4517" t="s">
        <v>3878</v>
      </c>
      <c r="D122" s="4492" t="s">
        <v>1219</v>
      </c>
      <c r="E122" s="4492" t="s">
        <v>1220</v>
      </c>
      <c r="F122" s="4434" t="s">
        <v>718</v>
      </c>
      <c r="G122" s="4493" t="s">
        <v>79</v>
      </c>
      <c r="H122" s="4484" t="s">
        <v>58</v>
      </c>
      <c r="I122" s="4480" t="s">
        <v>59</v>
      </c>
      <c r="J122" s="4491" t="s">
        <v>58</v>
      </c>
      <c r="K122" s="4456" t="s">
        <v>59</v>
      </c>
      <c r="L122" s="4484" t="s">
        <v>58</v>
      </c>
      <c r="M122" s="4456" t="s">
        <v>59</v>
      </c>
      <c r="N122" s="4484" t="s">
        <v>58</v>
      </c>
      <c r="O122" s="4456" t="s">
        <v>59</v>
      </c>
      <c r="P122" s="4484" t="s">
        <v>58</v>
      </c>
      <c r="Q122" s="4485" t="s">
        <v>59</v>
      </c>
      <c r="R122" s="4554" t="s">
        <v>1395</v>
      </c>
      <c r="S122" s="4555" t="s">
        <v>763</v>
      </c>
      <c r="T122" s="4556" t="s">
        <v>1395</v>
      </c>
      <c r="U122" s="4556" t="s">
        <v>763</v>
      </c>
    </row>
    <row r="123" spans="1:21" s="8" customFormat="1" ht="15" customHeight="1">
      <c r="A123" s="7240"/>
      <c r="B123" s="4557">
        <f>SUM(B124:B129)</f>
        <v>0</v>
      </c>
      <c r="C123" s="4527">
        <f t="shared" ref="C123:Q123" si="31">SUM(C124:C129)</f>
        <v>0</v>
      </c>
      <c r="D123" s="4496">
        <f t="shared" si="31"/>
        <v>0</v>
      </c>
      <c r="E123" s="4496">
        <f t="shared" ref="E123" si="32">SUM(E124:E129)</f>
        <v>0</v>
      </c>
      <c r="F123" s="4558">
        <f t="shared" si="31"/>
        <v>0</v>
      </c>
      <c r="G123" s="4557">
        <f>SUM(G124:G129)</f>
        <v>0</v>
      </c>
      <c r="H123" s="4496">
        <f>SUM(H124:H129)</f>
        <v>0</v>
      </c>
      <c r="I123" s="4528">
        <f t="shared" si="31"/>
        <v>0</v>
      </c>
      <c r="J123" s="4547">
        <f t="shared" si="31"/>
        <v>0</v>
      </c>
      <c r="K123" s="4530">
        <f t="shared" si="31"/>
        <v>0</v>
      </c>
      <c r="L123" s="4529">
        <f t="shared" si="31"/>
        <v>0</v>
      </c>
      <c r="M123" s="4530">
        <f t="shared" si="31"/>
        <v>0</v>
      </c>
      <c r="N123" s="4529">
        <f t="shared" ref="N123:O123" si="33">SUM(N124:N129)</f>
        <v>0</v>
      </c>
      <c r="O123" s="4530">
        <f t="shared" si="33"/>
        <v>0</v>
      </c>
      <c r="P123" s="4531">
        <f t="shared" si="31"/>
        <v>0</v>
      </c>
      <c r="Q123" s="4530">
        <f t="shared" si="31"/>
        <v>0</v>
      </c>
      <c r="R123" s="4530">
        <f>SUM(R124)</f>
        <v>0</v>
      </c>
      <c r="S123" s="4530">
        <f t="shared" ref="S123:U123" si="34">SUM(S124)</f>
        <v>0</v>
      </c>
      <c r="T123" s="4530">
        <f t="shared" si="34"/>
        <v>0</v>
      </c>
      <c r="U123" s="4530">
        <f t="shared" si="34"/>
        <v>0</v>
      </c>
    </row>
    <row r="124" spans="1:21" s="8" customFormat="1" ht="15" customHeight="1">
      <c r="A124" s="4559" t="s">
        <v>835</v>
      </c>
      <c r="B124" s="4233">
        <f t="shared" ref="B124:B129" si="35">SUM(C124:F124)</f>
        <v>0</v>
      </c>
      <c r="C124" s="1170"/>
      <c r="D124" s="1172"/>
      <c r="E124" s="1172"/>
      <c r="F124" s="1171"/>
      <c r="G124" s="4233">
        <f>SUM(H124:I124)</f>
        <v>0</v>
      </c>
      <c r="H124" s="1172"/>
      <c r="I124" s="1222"/>
      <c r="J124" s="1384"/>
      <c r="K124" s="1362"/>
      <c r="L124" s="1385"/>
      <c r="M124" s="1362"/>
      <c r="N124" s="1385"/>
      <c r="O124" s="1362"/>
      <c r="P124" s="1386"/>
      <c r="Q124" s="1362"/>
      <c r="R124" s="1387"/>
      <c r="S124" s="1387"/>
      <c r="T124" s="1387"/>
      <c r="U124" s="1387"/>
    </row>
    <row r="125" spans="1:21" s="8" customFormat="1" ht="15" customHeight="1">
      <c r="A125" s="4560" t="s">
        <v>3879</v>
      </c>
      <c r="B125" s="2899"/>
      <c r="C125" s="1386"/>
      <c r="D125" s="1385"/>
      <c r="E125" s="1385"/>
      <c r="F125" s="1362"/>
      <c r="G125" s="2899"/>
      <c r="H125" s="1385"/>
      <c r="I125" s="1357"/>
      <c r="J125" s="1384"/>
      <c r="K125" s="1362"/>
      <c r="L125" s="1385"/>
      <c r="M125" s="1362"/>
      <c r="N125" s="1385"/>
      <c r="O125" s="1362"/>
      <c r="P125" s="1386"/>
      <c r="Q125" s="1362"/>
      <c r="R125" s="1362"/>
      <c r="S125" s="1362"/>
      <c r="T125" s="1362"/>
      <c r="U125" s="1362"/>
    </row>
    <row r="126" spans="1:21" s="8" customFormat="1" ht="15" customHeight="1">
      <c r="A126" s="4560" t="s">
        <v>3880</v>
      </c>
      <c r="B126" s="2899"/>
      <c r="C126" s="1386"/>
      <c r="D126" s="1385"/>
      <c r="E126" s="1385"/>
      <c r="F126" s="1362"/>
      <c r="G126" s="2899"/>
      <c r="H126" s="1385"/>
      <c r="I126" s="1357"/>
      <c r="J126" s="1384"/>
      <c r="K126" s="1362"/>
      <c r="L126" s="1385"/>
      <c r="M126" s="1362"/>
      <c r="N126" s="1385"/>
      <c r="O126" s="1362"/>
      <c r="P126" s="1386"/>
      <c r="Q126" s="1362"/>
      <c r="R126" s="1362"/>
      <c r="S126" s="1362"/>
      <c r="T126" s="1362"/>
      <c r="U126" s="1362"/>
    </row>
    <row r="127" spans="1:21" s="8" customFormat="1" ht="15" customHeight="1">
      <c r="A127" s="1272" t="s">
        <v>733</v>
      </c>
      <c r="B127" s="1112">
        <f t="shared" si="35"/>
        <v>0</v>
      </c>
      <c r="C127" s="1170"/>
      <c r="D127" s="1172"/>
      <c r="E127" s="1172"/>
      <c r="F127" s="1171"/>
      <c r="G127" s="1112">
        <f>SUM(H127:I127)</f>
        <v>0</v>
      </c>
      <c r="H127" s="1172"/>
      <c r="I127" s="1222"/>
      <c r="J127" s="1376"/>
      <c r="K127" s="1377"/>
      <c r="L127" s="1379"/>
      <c r="M127" s="1377"/>
      <c r="N127" s="1378"/>
      <c r="O127" s="1377"/>
      <c r="P127" s="1379"/>
      <c r="Q127" s="1377"/>
      <c r="R127" s="1362"/>
      <c r="S127" s="1362"/>
      <c r="T127" s="1362"/>
      <c r="U127" s="1362"/>
    </row>
    <row r="128" spans="1:21" s="8" customFormat="1" ht="15" customHeight="1">
      <c r="A128" s="1272" t="s">
        <v>3881</v>
      </c>
      <c r="B128" s="1112">
        <f>SUM(C128:F128)</f>
        <v>0</v>
      </c>
      <c r="C128" s="1170"/>
      <c r="D128" s="1172"/>
      <c r="E128" s="1172"/>
      <c r="F128" s="1171"/>
      <c r="G128" s="1112">
        <f>SUM(H128:I128)</f>
        <v>0</v>
      </c>
      <c r="H128" s="1388"/>
      <c r="I128" s="1222"/>
      <c r="J128" s="1376"/>
      <c r="K128" s="1377"/>
      <c r="L128" s="1379"/>
      <c r="M128" s="1377"/>
      <c r="N128" s="1378"/>
      <c r="O128" s="1377"/>
      <c r="P128" s="1379"/>
      <c r="Q128" s="1377"/>
      <c r="R128" s="1362"/>
      <c r="S128" s="1362"/>
      <c r="T128" s="1362"/>
      <c r="U128" s="1362"/>
    </row>
    <row r="129" spans="1:21" s="8" customFormat="1" ht="15" customHeight="1">
      <c r="A129" s="4561" t="s">
        <v>603</v>
      </c>
      <c r="B129" s="3589">
        <f t="shared" si="35"/>
        <v>0</v>
      </c>
      <c r="C129" s="3799"/>
      <c r="D129" s="3809"/>
      <c r="E129" s="3809"/>
      <c r="F129" s="1183"/>
      <c r="G129" s="3589">
        <f>SUM(H129:I129)</f>
        <v>0</v>
      </c>
      <c r="H129" s="3809"/>
      <c r="I129" s="3890"/>
      <c r="J129" s="4513"/>
      <c r="K129" s="4514"/>
      <c r="L129" s="4516"/>
      <c r="M129" s="4514"/>
      <c r="N129" s="4515"/>
      <c r="O129" s="4514"/>
      <c r="P129" s="4516"/>
      <c r="Q129" s="4514"/>
      <c r="R129" s="4562"/>
      <c r="S129" s="1389"/>
      <c r="T129" s="4562"/>
      <c r="U129" s="1224"/>
    </row>
    <row r="130" spans="1:21" s="7" customFormat="1" ht="18" customHeight="1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>
      <c r="A131" s="9217" t="s">
        <v>3883</v>
      </c>
      <c r="B131" s="9241" t="s">
        <v>3627</v>
      </c>
      <c r="C131" s="9246"/>
      <c r="D131" s="9242"/>
    </row>
    <row r="132" spans="1:21" s="8" customFormat="1" ht="15" customHeight="1">
      <c r="A132" s="8449"/>
      <c r="B132" s="4435" t="s">
        <v>3653</v>
      </c>
      <c r="C132" s="9228" t="s">
        <v>1636</v>
      </c>
      <c r="D132" s="9228"/>
    </row>
    <row r="133" spans="1:21" s="8" customFormat="1" ht="24" customHeight="1">
      <c r="A133" s="8450"/>
      <c r="B133" s="4426" t="s">
        <v>3825</v>
      </c>
      <c r="C133" s="4517" t="s">
        <v>3797</v>
      </c>
      <c r="D133" s="4563" t="s">
        <v>2581</v>
      </c>
    </row>
    <row r="134" spans="1:21" s="8" customFormat="1" ht="18" customHeight="1">
      <c r="A134" s="4564" t="s">
        <v>3884</v>
      </c>
      <c r="B134" s="4565"/>
      <c r="C134" s="4566"/>
      <c r="D134" s="4567"/>
    </row>
    <row r="174" spans="1:2" hidden="1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>
      <formula1>0</formula1>
    </dataValidation>
    <dataValidation type="whole" allowBlank="1" showInputMessage="1" showErrorMessage="1" sqref="B81:Y93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5" t="s">
        <v>23</v>
      </c>
    </row>
    <row r="2" spans="1:17">
      <c r="A2" s="25" t="str">
        <f>CONCATENATE("COMUNA: ",NOMBRE!B2, " (",NOMBRE!C2,NOMBRE!D2,NOMBRE!E2,NOMBRE!F2,NOMBRE!G2,")")</f>
        <v>COMUNA: MAIPU ()</v>
      </c>
    </row>
    <row r="3" spans="1:17">
      <c r="A3" s="25" t="str">
        <f>CONCATENATE("ESTABLECIMIENTO/ESTRATEGIA: ", NOMBRE!B3, " (",NOMBRE!C3,NOMBRE!D3,NOMBRE!E3,NOMBRE!F3,NOMBRE!G3,NOMBRE!H3,")")</f>
        <v>ESTABLECIMIENTO/ESTRATEGIA: PADDS ()</v>
      </c>
    </row>
    <row r="4" spans="1:17">
      <c r="A4" s="25" t="str">
        <f>CONCATENATE("MES: ",NOMBRE!B6, " (",NOMBRE!C6,NOMBRE!D6,")")</f>
        <v>MES: MARZO (03)</v>
      </c>
    </row>
    <row r="5" spans="1:17" ht="18" customHeight="1">
      <c r="A5" s="247" t="str">
        <f>CONCATENATE("AÑO: ",NOMBRE!B7)</f>
        <v>AÑO: 2026</v>
      </c>
    </row>
    <row r="6" spans="1:17" s="522" customFormat="1" ht="18" customHeight="1">
      <c r="A6" s="8070" t="s">
        <v>3885</v>
      </c>
      <c r="B6" s="8070"/>
      <c r="C6" s="8070"/>
      <c r="D6" s="8070"/>
      <c r="E6" s="8070"/>
      <c r="F6" s="8070"/>
      <c r="G6" s="8070"/>
      <c r="H6" s="8070"/>
      <c r="I6" s="8070"/>
      <c r="J6" s="8070"/>
      <c r="K6" s="8070"/>
      <c r="L6" s="8070"/>
      <c r="M6" s="8070"/>
      <c r="N6" s="8070"/>
      <c r="O6" s="8070"/>
      <c r="P6" s="8070"/>
      <c r="Q6" s="8070"/>
    </row>
    <row r="7" spans="1:17" s="522" customFormat="1" ht="18" customHeight="1">
      <c r="A7" s="9292" t="s">
        <v>3886</v>
      </c>
      <c r="B7" s="8070"/>
      <c r="C7" s="8070"/>
      <c r="D7" s="8070"/>
      <c r="E7" s="8070"/>
      <c r="F7" s="8070"/>
      <c r="G7" s="8070"/>
      <c r="H7" s="8070"/>
      <c r="I7" s="8070"/>
      <c r="J7" s="8070"/>
      <c r="K7" s="8070"/>
      <c r="L7" s="8070"/>
      <c r="M7" s="8070"/>
      <c r="N7" s="8070"/>
      <c r="O7" s="8070"/>
      <c r="P7" s="8070"/>
      <c r="Q7" s="8070"/>
    </row>
    <row r="10" spans="1:17" s="7" customFormat="1" ht="17.100000000000001" customHeight="1">
      <c r="A10" s="1" t="s">
        <v>3887</v>
      </c>
    </row>
    <row r="11" spans="1:17" s="7" customFormat="1" ht="17.100000000000001" customHeight="1">
      <c r="A11" s="1" t="s">
        <v>3888</v>
      </c>
      <c r="B11" s="1"/>
      <c r="C11" s="1"/>
      <c r="D11" s="1"/>
      <c r="E11" s="1"/>
    </row>
    <row r="12" spans="1:17" ht="36" customHeight="1">
      <c r="A12" s="9282" t="s">
        <v>3889</v>
      </c>
      <c r="B12" s="9250" t="s">
        <v>3890</v>
      </c>
      <c r="C12" s="9251"/>
      <c r="D12" s="9251"/>
      <c r="E12" s="9256"/>
      <c r="F12" s="9228" t="s">
        <v>3891</v>
      </c>
      <c r="G12" s="9228"/>
      <c r="H12" s="9228"/>
      <c r="I12" s="9250"/>
      <c r="J12" s="9250" t="s">
        <v>3892</v>
      </c>
      <c r="K12" s="9251"/>
      <c r="L12" s="9251"/>
      <c r="M12" s="9256"/>
      <c r="N12" s="9250" t="s">
        <v>3893</v>
      </c>
      <c r="O12" s="9251"/>
      <c r="P12" s="9251"/>
      <c r="Q12" s="9256"/>
    </row>
    <row r="13" spans="1:17">
      <c r="A13" s="7718"/>
      <c r="B13" s="9241" t="s">
        <v>3894</v>
      </c>
      <c r="C13" s="9242"/>
      <c r="D13" s="9241" t="s">
        <v>2466</v>
      </c>
      <c r="E13" s="9242"/>
      <c r="F13" s="9241" t="s">
        <v>3894</v>
      </c>
      <c r="G13" s="9242"/>
      <c r="H13" s="9241" t="s">
        <v>2466</v>
      </c>
      <c r="I13" s="9242"/>
      <c r="J13" s="9241" t="s">
        <v>3894</v>
      </c>
      <c r="K13" s="9242"/>
      <c r="L13" s="9241" t="s">
        <v>2466</v>
      </c>
      <c r="M13" s="9242"/>
      <c r="N13" s="9241" t="s">
        <v>3894</v>
      </c>
      <c r="O13" s="9242"/>
      <c r="P13" s="9241" t="s">
        <v>2466</v>
      </c>
      <c r="Q13" s="9242"/>
    </row>
    <row r="14" spans="1:17">
      <c r="A14" s="7243"/>
      <c r="B14" s="4486" t="s">
        <v>58</v>
      </c>
      <c r="C14" s="4456" t="s">
        <v>59</v>
      </c>
      <c r="D14" s="4486" t="s">
        <v>58</v>
      </c>
      <c r="E14" s="4456" t="s">
        <v>59</v>
      </c>
      <c r="F14" s="4486" t="s">
        <v>58</v>
      </c>
      <c r="G14" s="4456" t="s">
        <v>59</v>
      </c>
      <c r="H14" s="4486" t="s">
        <v>58</v>
      </c>
      <c r="I14" s="4479" t="s">
        <v>59</v>
      </c>
      <c r="J14" s="4486" t="s">
        <v>58</v>
      </c>
      <c r="K14" s="4485" t="s">
        <v>59</v>
      </c>
      <c r="L14" s="4524" t="s">
        <v>58</v>
      </c>
      <c r="M14" s="4283" t="s">
        <v>59</v>
      </c>
      <c r="N14" s="4486" t="s">
        <v>58</v>
      </c>
      <c r="O14" s="4456" t="s">
        <v>59</v>
      </c>
      <c r="P14" s="4486" t="s">
        <v>58</v>
      </c>
      <c r="Q14" s="4456" t="s">
        <v>59</v>
      </c>
    </row>
    <row r="15" spans="1:17">
      <c r="A15" s="4568" t="s">
        <v>77</v>
      </c>
      <c r="B15" s="4569">
        <f t="shared" ref="B15:Q15" si="0">SUM(B16:B27)</f>
        <v>0</v>
      </c>
      <c r="C15" s="4570">
        <f t="shared" si="0"/>
        <v>0</v>
      </c>
      <c r="D15" s="4569">
        <f t="shared" si="0"/>
        <v>0</v>
      </c>
      <c r="E15" s="4570">
        <f t="shared" si="0"/>
        <v>0</v>
      </c>
      <c r="F15" s="4569">
        <f t="shared" si="0"/>
        <v>0</v>
      </c>
      <c r="G15" s="4570">
        <f t="shared" si="0"/>
        <v>0</v>
      </c>
      <c r="H15" s="4569">
        <f t="shared" si="0"/>
        <v>0</v>
      </c>
      <c r="I15" s="4570">
        <f t="shared" si="0"/>
        <v>0</v>
      </c>
      <c r="J15" s="4569">
        <f t="shared" si="0"/>
        <v>0</v>
      </c>
      <c r="K15" s="4570">
        <f t="shared" si="0"/>
        <v>0</v>
      </c>
      <c r="L15" s="4571">
        <f t="shared" si="0"/>
        <v>0</v>
      </c>
      <c r="M15" s="4572">
        <f t="shared" si="0"/>
        <v>0</v>
      </c>
      <c r="N15" s="4569">
        <f t="shared" si="0"/>
        <v>0</v>
      </c>
      <c r="O15" s="4570">
        <f t="shared" si="0"/>
        <v>0</v>
      </c>
      <c r="P15" s="4569">
        <f t="shared" si="0"/>
        <v>0</v>
      </c>
      <c r="Q15" s="4570">
        <f t="shared" si="0"/>
        <v>0</v>
      </c>
    </row>
    <row r="16" spans="1:17">
      <c r="A16" s="1925" t="s">
        <v>1238</v>
      </c>
      <c r="B16" s="4298"/>
      <c r="C16" s="2870"/>
      <c r="D16" s="4573">
        <f t="shared" ref="D16:E27" si="1">SUM(H16+L16)</f>
        <v>0</v>
      </c>
      <c r="E16" s="885">
        <f t="shared" si="1"/>
        <v>0</v>
      </c>
      <c r="F16" s="1932"/>
      <c r="G16" s="881"/>
      <c r="H16" s="1163"/>
      <c r="I16" s="876"/>
      <c r="J16" s="1932"/>
      <c r="K16" s="881"/>
      <c r="L16" s="4500"/>
      <c r="M16" s="2328"/>
      <c r="N16" s="1932"/>
      <c r="O16" s="881"/>
      <c r="P16" s="4511"/>
      <c r="Q16" s="4509"/>
    </row>
    <row r="17" spans="1:17">
      <c r="A17" s="1925" t="s">
        <v>1243</v>
      </c>
      <c r="B17" s="1476">
        <f>SUM(F17+J17)</f>
        <v>0</v>
      </c>
      <c r="C17" s="885">
        <f>SUM(G17+K17)</f>
        <v>0</v>
      </c>
      <c r="D17" s="1374">
        <f t="shared" si="1"/>
        <v>0</v>
      </c>
      <c r="E17" s="885">
        <f t="shared" si="1"/>
        <v>0</v>
      </c>
      <c r="F17" s="1163"/>
      <c r="G17" s="877"/>
      <c r="H17" s="1163"/>
      <c r="I17" s="876"/>
      <c r="J17" s="1163"/>
      <c r="K17" s="877"/>
      <c r="L17" s="3780"/>
      <c r="M17" s="3779"/>
      <c r="N17" s="4511"/>
      <c r="O17" s="4509"/>
      <c r="P17" s="4511"/>
      <c r="Q17" s="4509"/>
    </row>
    <row r="18" spans="1:17">
      <c r="A18" s="1925" t="s">
        <v>1246</v>
      </c>
      <c r="B18" s="1932"/>
      <c r="C18" s="881"/>
      <c r="D18" s="1374">
        <f t="shared" si="1"/>
        <v>0</v>
      </c>
      <c r="E18" s="885">
        <f t="shared" si="1"/>
        <v>0</v>
      </c>
      <c r="F18" s="1932"/>
      <c r="G18" s="881"/>
      <c r="H18" s="1163"/>
      <c r="I18" s="876"/>
      <c r="J18" s="1932"/>
      <c r="K18" s="881"/>
      <c r="L18" s="3780"/>
      <c r="M18" s="877"/>
      <c r="N18" s="1932"/>
      <c r="O18" s="881"/>
      <c r="P18" s="4511"/>
      <c r="Q18" s="4509"/>
    </row>
    <row r="19" spans="1:17">
      <c r="A19" s="1925" t="s">
        <v>1274</v>
      </c>
      <c r="B19" s="1476">
        <f>SUM(F19+J19)</f>
        <v>0</v>
      </c>
      <c r="C19" s="885">
        <f>SUM(G19+K19)</f>
        <v>0</v>
      </c>
      <c r="D19" s="1374">
        <f t="shared" si="1"/>
        <v>0</v>
      </c>
      <c r="E19" s="885">
        <f t="shared" si="1"/>
        <v>0</v>
      </c>
      <c r="F19" s="1233"/>
      <c r="G19" s="2821"/>
      <c r="H19" s="1233"/>
      <c r="I19" s="876"/>
      <c r="J19" s="1163"/>
      <c r="K19" s="877"/>
      <c r="L19" s="3780"/>
      <c r="M19" s="877"/>
      <c r="N19" s="4511"/>
      <c r="O19" s="4509"/>
      <c r="P19" s="1379"/>
      <c r="Q19" s="1377"/>
    </row>
    <row r="20" spans="1:17">
      <c r="A20" s="1925" t="s">
        <v>3224</v>
      </c>
      <c r="B20" s="1476">
        <f>SUM(F20+J20)</f>
        <v>0</v>
      </c>
      <c r="C20" s="885">
        <f>SUM(G20+K20)</f>
        <v>0</v>
      </c>
      <c r="D20" s="1374">
        <f t="shared" si="1"/>
        <v>0</v>
      </c>
      <c r="E20" s="885">
        <f t="shared" si="1"/>
        <v>0</v>
      </c>
      <c r="F20" s="657"/>
      <c r="G20" s="4574"/>
      <c r="H20" s="1163"/>
      <c r="I20" s="876"/>
      <c r="J20" s="638"/>
      <c r="K20" s="3924"/>
      <c r="L20" s="3886"/>
      <c r="M20" s="877"/>
      <c r="N20" s="4511"/>
      <c r="O20" s="4509"/>
      <c r="P20" s="1379"/>
      <c r="Q20" s="1377"/>
    </row>
    <row r="21" spans="1:17">
      <c r="A21" s="1925" t="s">
        <v>1241</v>
      </c>
      <c r="B21" s="1932"/>
      <c r="C21" s="881"/>
      <c r="D21" s="1374">
        <f t="shared" si="1"/>
        <v>0</v>
      </c>
      <c r="E21" s="885">
        <f t="shared" si="1"/>
        <v>0</v>
      </c>
      <c r="F21" s="643"/>
      <c r="G21" s="4575"/>
      <c r="H21" s="1163"/>
      <c r="I21" s="876"/>
      <c r="J21" s="643"/>
      <c r="K21" s="4575"/>
      <c r="L21" s="3780"/>
      <c r="M21" s="877"/>
      <c r="N21" s="1386"/>
      <c r="O21" s="1301"/>
      <c r="P21" s="1379"/>
      <c r="Q21" s="1377"/>
    </row>
    <row r="22" spans="1:17">
      <c r="A22" s="1331" t="s">
        <v>3895</v>
      </c>
      <c r="B22" s="1932"/>
      <c r="C22" s="881"/>
      <c r="D22" s="1374">
        <f t="shared" si="1"/>
        <v>0</v>
      </c>
      <c r="E22" s="885">
        <f t="shared" si="1"/>
        <v>0</v>
      </c>
      <c r="F22" s="643"/>
      <c r="G22" s="4575"/>
      <c r="H22" s="1163"/>
      <c r="I22" s="876"/>
      <c r="J22" s="643"/>
      <c r="K22" s="4575"/>
      <c r="L22" s="3780"/>
      <c r="M22" s="3779"/>
      <c r="N22" s="1386"/>
      <c r="O22" s="1301"/>
      <c r="P22" s="1379"/>
      <c r="Q22" s="1377"/>
    </row>
    <row r="23" spans="1:17">
      <c r="A23" s="1331" t="s">
        <v>3896</v>
      </c>
      <c r="B23" s="1476">
        <f t="shared" ref="B23:C27" si="2">SUM(F23+J23)</f>
        <v>0</v>
      </c>
      <c r="C23" s="885">
        <f t="shared" si="2"/>
        <v>0</v>
      </c>
      <c r="D23" s="1476">
        <f t="shared" si="1"/>
        <v>0</v>
      </c>
      <c r="E23" s="885">
        <f t="shared" si="1"/>
        <v>0</v>
      </c>
      <c r="F23" s="1163"/>
      <c r="G23" s="877"/>
      <c r="H23" s="1163"/>
      <c r="I23" s="876"/>
      <c r="J23" s="1163"/>
      <c r="K23" s="877"/>
      <c r="L23" s="3780"/>
      <c r="M23" s="877"/>
      <c r="N23" s="1379"/>
      <c r="O23" s="1377"/>
      <c r="P23" s="4511"/>
      <c r="Q23" s="4509"/>
    </row>
    <row r="24" spans="1:17">
      <c r="A24" s="1925" t="s">
        <v>3897</v>
      </c>
      <c r="B24" s="1476">
        <f t="shared" si="2"/>
        <v>0</v>
      </c>
      <c r="C24" s="885">
        <f t="shared" si="2"/>
        <v>0</v>
      </c>
      <c r="D24" s="1476">
        <f t="shared" si="1"/>
        <v>0</v>
      </c>
      <c r="E24" s="885">
        <f t="shared" si="1"/>
        <v>0</v>
      </c>
      <c r="F24" s="1163"/>
      <c r="G24" s="877"/>
      <c r="H24" s="678"/>
      <c r="I24" s="4576"/>
      <c r="J24" s="4577"/>
      <c r="K24" s="4578"/>
      <c r="L24" s="4577"/>
      <c r="M24" s="4578"/>
      <c r="N24" s="4511"/>
      <c r="O24" s="4509"/>
      <c r="P24" s="679"/>
      <c r="Q24" s="4579"/>
    </row>
    <row r="25" spans="1:17">
      <c r="A25" s="1331" t="s">
        <v>1270</v>
      </c>
      <c r="B25" s="1476">
        <f t="shared" si="2"/>
        <v>0</v>
      </c>
      <c r="C25" s="885">
        <f t="shared" si="2"/>
        <v>0</v>
      </c>
      <c r="D25" s="1476">
        <f t="shared" si="1"/>
        <v>0</v>
      </c>
      <c r="E25" s="885">
        <f t="shared" si="1"/>
        <v>0</v>
      </c>
      <c r="F25" s="1163"/>
      <c r="G25" s="877"/>
      <c r="H25" s="4577"/>
      <c r="I25" s="4578"/>
      <c r="J25" s="678"/>
      <c r="K25" s="4576"/>
      <c r="L25" s="4580"/>
      <c r="M25" s="4581"/>
      <c r="N25" s="4511"/>
      <c r="O25" s="4509"/>
      <c r="P25" s="4582"/>
      <c r="Q25" s="1377"/>
    </row>
    <row r="26" spans="1:17">
      <c r="A26" s="1331" t="s">
        <v>2470</v>
      </c>
      <c r="B26" s="1476">
        <f t="shared" si="2"/>
        <v>0</v>
      </c>
      <c r="C26" s="885">
        <f t="shared" si="2"/>
        <v>0</v>
      </c>
      <c r="D26" s="1374">
        <f t="shared" si="1"/>
        <v>0</v>
      </c>
      <c r="E26" s="885">
        <f t="shared" si="1"/>
        <v>0</v>
      </c>
      <c r="F26" s="1163"/>
      <c r="G26" s="877"/>
      <c r="H26" s="4580"/>
      <c r="I26" s="4581"/>
      <c r="J26" s="1163"/>
      <c r="K26" s="877"/>
      <c r="L26" s="4580"/>
      <c r="M26" s="4581"/>
      <c r="N26" s="4583"/>
      <c r="O26" s="766"/>
      <c r="P26" s="4582"/>
      <c r="Q26" s="4584"/>
    </row>
    <row r="27" spans="1:17">
      <c r="A27" s="1331" t="s">
        <v>3898</v>
      </c>
      <c r="B27" s="1374">
        <f t="shared" si="2"/>
        <v>0</v>
      </c>
      <c r="C27" s="1373">
        <f t="shared" si="2"/>
        <v>0</v>
      </c>
      <c r="D27" s="1374">
        <f t="shared" si="1"/>
        <v>0</v>
      </c>
      <c r="E27" s="1373">
        <f t="shared" si="1"/>
        <v>0</v>
      </c>
      <c r="F27" s="678"/>
      <c r="G27" s="4585"/>
      <c r="H27" s="4586"/>
      <c r="I27" s="4585"/>
      <c r="J27" s="4586"/>
      <c r="K27" s="4585"/>
      <c r="L27" s="4586"/>
      <c r="M27" s="4585"/>
      <c r="N27" s="4587"/>
      <c r="O27" s="4588"/>
      <c r="P27" s="4587"/>
      <c r="Q27" s="4588"/>
    </row>
    <row r="28" spans="1:17" s="5" customFormat="1" ht="18" customHeight="1">
      <c r="A28" s="9293" t="s">
        <v>3899</v>
      </c>
      <c r="B28" s="9294"/>
      <c r="C28" s="9294"/>
      <c r="D28" s="9294"/>
      <c r="E28" s="9294"/>
      <c r="F28" s="9294"/>
      <c r="G28" s="4589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240" t="s">
        <v>3889</v>
      </c>
      <c r="B29" s="9228" t="s">
        <v>3900</v>
      </c>
      <c r="C29" s="9228"/>
      <c r="D29" s="9228"/>
      <c r="E29" s="9228"/>
      <c r="F29" s="9228" t="s">
        <v>3901</v>
      </c>
      <c r="G29" s="9228"/>
      <c r="H29" s="9228"/>
      <c r="I29" s="9228"/>
      <c r="J29" s="9228" t="s">
        <v>3902</v>
      </c>
      <c r="K29" s="9228"/>
      <c r="L29" s="9228"/>
      <c r="M29" s="9228"/>
      <c r="N29" s="9250" t="s">
        <v>3903</v>
      </c>
      <c r="O29" s="9251"/>
      <c r="P29" s="9251"/>
      <c r="Q29" s="9256"/>
    </row>
    <row r="30" spans="1:17">
      <c r="A30" s="7663"/>
      <c r="B30" s="9241" t="s">
        <v>3894</v>
      </c>
      <c r="C30" s="9242"/>
      <c r="D30" s="9241" t="s">
        <v>2466</v>
      </c>
      <c r="E30" s="9242"/>
      <c r="F30" s="9241" t="s">
        <v>3894</v>
      </c>
      <c r="G30" s="9242"/>
      <c r="H30" s="9241" t="s">
        <v>2466</v>
      </c>
      <c r="I30" s="9242"/>
      <c r="J30" s="9241" t="s">
        <v>3894</v>
      </c>
      <c r="K30" s="9242"/>
      <c r="L30" s="9241" t="s">
        <v>2466</v>
      </c>
      <c r="M30" s="9242"/>
      <c r="N30" s="9241" t="s">
        <v>3894</v>
      </c>
      <c r="O30" s="9242"/>
      <c r="P30" s="9241" t="s">
        <v>2466</v>
      </c>
      <c r="Q30" s="9242"/>
    </row>
    <row r="31" spans="1:17">
      <c r="A31" s="7241"/>
      <c r="B31" s="4486" t="s">
        <v>58</v>
      </c>
      <c r="C31" s="4456" t="s">
        <v>59</v>
      </c>
      <c r="D31" s="4486" t="s">
        <v>58</v>
      </c>
      <c r="E31" s="4456" t="s">
        <v>59</v>
      </c>
      <c r="F31" s="4486" t="s">
        <v>58</v>
      </c>
      <c r="G31" s="4456" t="s">
        <v>59</v>
      </c>
      <c r="H31" s="4486" t="s">
        <v>58</v>
      </c>
      <c r="I31" s="4456" t="s">
        <v>59</v>
      </c>
      <c r="J31" s="4486" t="s">
        <v>58</v>
      </c>
      <c r="K31" s="4456" t="s">
        <v>59</v>
      </c>
      <c r="L31" s="4486" t="s">
        <v>58</v>
      </c>
      <c r="M31" s="4456" t="s">
        <v>59</v>
      </c>
      <c r="N31" s="4486" t="s">
        <v>58</v>
      </c>
      <c r="O31" s="4456" t="s">
        <v>59</v>
      </c>
      <c r="P31" s="4486" t="s">
        <v>58</v>
      </c>
      <c r="Q31" s="4456" t="s">
        <v>59</v>
      </c>
    </row>
    <row r="32" spans="1:17">
      <c r="A32" s="4493" t="s">
        <v>77</v>
      </c>
      <c r="B32" s="4571">
        <f>SUM(B33+B36+B38+B39+B40)</f>
        <v>0</v>
      </c>
      <c r="C32" s="4590">
        <f>SUM(C33+C36+C38+C39+C40)</f>
        <v>0</v>
      </c>
      <c r="D32" s="4571">
        <f>SUM(D33:D40)</f>
        <v>0</v>
      </c>
      <c r="E32" s="4590">
        <f>SUM(E33:E40)</f>
        <v>0</v>
      </c>
      <c r="F32" s="4571">
        <f>SUM(F33+F36+F38+F39+F40+F41+F42+F43)</f>
        <v>0</v>
      </c>
      <c r="G32" s="4572">
        <f>SUM(G33+G36+G38+G39+G40+G41+G42+G43)</f>
        <v>0</v>
      </c>
      <c r="H32" s="4571">
        <f>SUM(H33:H43)</f>
        <v>0</v>
      </c>
      <c r="I32" s="4572">
        <f>SUM(I33:I43)</f>
        <v>0</v>
      </c>
      <c r="J32" s="4571">
        <f>SUM(J33+J36+J38+J39+J40+J41+J42+J43)</f>
        <v>0</v>
      </c>
      <c r="K32" s="4572">
        <f>SUM(K33+K36+K38+K39+K40+K41+K42+K43)</f>
        <v>0</v>
      </c>
      <c r="L32" s="4571">
        <f>SUM(L33:L43)</f>
        <v>0</v>
      </c>
      <c r="M32" s="4572">
        <f>SUM(M33:M43)</f>
        <v>0</v>
      </c>
      <c r="N32" s="4571">
        <f>SUM(N33+N36+N38+N39+N40+N41+N42+N43)</f>
        <v>0</v>
      </c>
      <c r="O32" s="4572">
        <f>SUM(O33+O36+O38+O39+O40+O41+O42+O43)</f>
        <v>0</v>
      </c>
      <c r="P32" s="4571">
        <f>SUM(P33:P43)</f>
        <v>0</v>
      </c>
      <c r="Q32" s="4590">
        <f>SUM(Q33:Q43)</f>
        <v>0</v>
      </c>
    </row>
    <row r="33" spans="1:21">
      <c r="A33" s="4183" t="s">
        <v>1243</v>
      </c>
      <c r="B33" s="4591">
        <f>SUM(F33+J33)</f>
        <v>0</v>
      </c>
      <c r="C33" s="4592">
        <f>SUM(G33+K33)</f>
        <v>0</v>
      </c>
      <c r="D33" s="4591">
        <f>SUM(H33+L33)</f>
        <v>0</v>
      </c>
      <c r="E33" s="4592">
        <f>SUM(I33+M33)</f>
        <v>0</v>
      </c>
      <c r="F33" s="4223"/>
      <c r="G33" s="2328"/>
      <c r="H33" s="4223"/>
      <c r="I33" s="2328"/>
      <c r="J33" s="4223"/>
      <c r="K33" s="2328"/>
      <c r="L33" s="4223"/>
      <c r="M33" s="2328"/>
      <c r="N33" s="4505"/>
      <c r="O33" s="4503"/>
      <c r="P33" s="4505"/>
      <c r="Q33" s="4503"/>
    </row>
    <row r="34" spans="1:21">
      <c r="A34" s="1925" t="s">
        <v>1272</v>
      </c>
      <c r="B34" s="1932"/>
      <c r="C34" s="881"/>
      <c r="D34" s="4593">
        <f t="shared" ref="D34:E43" si="3">SUM(H34+L34)</f>
        <v>0</v>
      </c>
      <c r="E34" s="4594">
        <f t="shared" si="3"/>
        <v>0</v>
      </c>
      <c r="F34" s="1932"/>
      <c r="G34" s="881"/>
      <c r="H34" s="1163"/>
      <c r="I34" s="877"/>
      <c r="J34" s="1932"/>
      <c r="K34" s="881"/>
      <c r="L34" s="1163"/>
      <c r="M34" s="877"/>
      <c r="N34" s="1932"/>
      <c r="O34" s="881"/>
      <c r="P34" s="4511"/>
      <c r="Q34" s="4509"/>
    </row>
    <row r="35" spans="1:21">
      <c r="A35" s="1925" t="s">
        <v>3224</v>
      </c>
      <c r="B35" s="4593">
        <f t="shared" ref="B35:C35" si="4">SUM(F35+J35)</f>
        <v>0</v>
      </c>
      <c r="C35" s="4594">
        <f t="shared" si="4"/>
        <v>0</v>
      </c>
      <c r="D35" s="4593">
        <f t="shared" si="3"/>
        <v>0</v>
      </c>
      <c r="E35" s="4594">
        <f t="shared" si="3"/>
        <v>0</v>
      </c>
      <c r="F35" s="1163"/>
      <c r="G35" s="877"/>
      <c r="H35" s="1163"/>
      <c r="I35" s="877"/>
      <c r="J35" s="1163"/>
      <c r="K35" s="877"/>
      <c r="L35" s="1163"/>
      <c r="M35" s="877"/>
      <c r="N35" s="4511"/>
      <c r="O35" s="4509"/>
      <c r="P35" s="4511"/>
      <c r="Q35" s="4509"/>
    </row>
    <row r="36" spans="1:21">
      <c r="A36" s="1925" t="s">
        <v>1270</v>
      </c>
      <c r="B36" s="4593">
        <f>SUM(F36+J36)</f>
        <v>0</v>
      </c>
      <c r="C36" s="4594">
        <f>SUM(G36+K36)</f>
        <v>0</v>
      </c>
      <c r="D36" s="4593">
        <f t="shared" si="3"/>
        <v>0</v>
      </c>
      <c r="E36" s="4594">
        <f t="shared" si="3"/>
        <v>0</v>
      </c>
      <c r="F36" s="1163"/>
      <c r="G36" s="877"/>
      <c r="H36" s="1163"/>
      <c r="I36" s="877"/>
      <c r="J36" s="1163"/>
      <c r="K36" s="877"/>
      <c r="L36" s="1163"/>
      <c r="M36" s="877"/>
      <c r="N36" s="4511"/>
      <c r="O36" s="4509"/>
      <c r="P36" s="4511"/>
      <c r="Q36" s="4509"/>
    </row>
    <row r="37" spans="1:21">
      <c r="A37" s="1925" t="s">
        <v>1224</v>
      </c>
      <c r="B37" s="1932"/>
      <c r="C37" s="881"/>
      <c r="D37" s="4593">
        <f t="shared" si="3"/>
        <v>0</v>
      </c>
      <c r="E37" s="4594">
        <f t="shared" si="3"/>
        <v>0</v>
      </c>
      <c r="F37" s="1932"/>
      <c r="G37" s="881"/>
      <c r="H37" s="1163"/>
      <c r="I37" s="877"/>
      <c r="J37" s="1932"/>
      <c r="K37" s="881"/>
      <c r="L37" s="1163"/>
      <c r="M37" s="877"/>
      <c r="N37" s="1932"/>
      <c r="O37" s="881"/>
      <c r="P37" s="4511"/>
      <c r="Q37" s="4509"/>
    </row>
    <row r="38" spans="1:21">
      <c r="A38" s="1925" t="s">
        <v>3904</v>
      </c>
      <c r="B38" s="4593">
        <f t="shared" ref="B38:C43" si="5">SUM(F38+J38)</f>
        <v>0</v>
      </c>
      <c r="C38" s="4594">
        <f t="shared" si="5"/>
        <v>0</v>
      </c>
      <c r="D38" s="4593">
        <f t="shared" si="3"/>
        <v>0</v>
      </c>
      <c r="E38" s="4594">
        <f t="shared" si="3"/>
        <v>0</v>
      </c>
      <c r="F38" s="638"/>
      <c r="G38" s="3924"/>
      <c r="H38" s="638"/>
      <c r="I38" s="3924"/>
      <c r="J38" s="638"/>
      <c r="K38" s="3924"/>
      <c r="L38" s="638"/>
      <c r="M38" s="3924"/>
      <c r="N38" s="1379"/>
      <c r="O38" s="4509"/>
      <c r="P38" s="4511"/>
      <c r="Q38" s="1377"/>
    </row>
    <row r="39" spans="1:21">
      <c r="A39" s="1925" t="s">
        <v>3897</v>
      </c>
      <c r="B39" s="4593">
        <f t="shared" si="5"/>
        <v>0</v>
      </c>
      <c r="C39" s="4594">
        <f t="shared" si="5"/>
        <v>0</v>
      </c>
      <c r="D39" s="4593">
        <f t="shared" si="3"/>
        <v>0</v>
      </c>
      <c r="E39" s="4594">
        <f t="shared" si="3"/>
        <v>0</v>
      </c>
      <c r="F39" s="1170"/>
      <c r="G39" s="1174"/>
      <c r="H39" s="1170"/>
      <c r="I39" s="1174"/>
      <c r="J39" s="1170"/>
      <c r="K39" s="1174"/>
      <c r="L39" s="1170"/>
      <c r="M39" s="1174"/>
      <c r="N39" s="1379"/>
      <c r="O39" s="4509"/>
      <c r="P39" s="4511"/>
      <c r="Q39" s="4509"/>
    </row>
    <row r="40" spans="1:21">
      <c r="A40" s="1925" t="s">
        <v>2470</v>
      </c>
      <c r="B40" s="4593">
        <f t="shared" si="5"/>
        <v>0</v>
      </c>
      <c r="C40" s="4594">
        <f t="shared" si="5"/>
        <v>0</v>
      </c>
      <c r="D40" s="4593">
        <f t="shared" si="3"/>
        <v>0</v>
      </c>
      <c r="E40" s="4594">
        <f t="shared" si="3"/>
        <v>0</v>
      </c>
      <c r="F40" s="1170"/>
      <c r="G40" s="1174"/>
      <c r="H40" s="1170"/>
      <c r="I40" s="1174"/>
      <c r="J40" s="1170"/>
      <c r="K40" s="1174"/>
      <c r="L40" s="1170"/>
      <c r="M40" s="1174"/>
      <c r="N40" s="1379"/>
      <c r="O40" s="4509"/>
      <c r="P40" s="680"/>
      <c r="Q40" s="4509"/>
    </row>
    <row r="41" spans="1:21">
      <c r="A41" s="1925" t="s">
        <v>1228</v>
      </c>
      <c r="B41" s="4593">
        <f t="shared" si="5"/>
        <v>0</v>
      </c>
      <c r="C41" s="4594">
        <f t="shared" si="5"/>
        <v>0</v>
      </c>
      <c r="D41" s="4593">
        <f t="shared" si="3"/>
        <v>0</v>
      </c>
      <c r="E41" s="4594">
        <f t="shared" si="3"/>
        <v>0</v>
      </c>
      <c r="F41" s="1170"/>
      <c r="G41" s="1171"/>
      <c r="H41" s="1170"/>
      <c r="I41" s="1174"/>
      <c r="J41" s="1172"/>
      <c r="K41" s="1174"/>
      <c r="L41" s="1170"/>
      <c r="M41" s="1174"/>
      <c r="N41" s="1378"/>
      <c r="O41" s="4509"/>
      <c r="P41" s="4511"/>
      <c r="Q41" s="4509"/>
    </row>
    <row r="42" spans="1:21">
      <c r="A42" s="1925" t="s">
        <v>3895</v>
      </c>
      <c r="B42" s="4593">
        <f t="shared" si="5"/>
        <v>0</v>
      </c>
      <c r="C42" s="4594">
        <f t="shared" si="5"/>
        <v>0</v>
      </c>
      <c r="D42" s="4593">
        <f t="shared" si="3"/>
        <v>0</v>
      </c>
      <c r="E42" s="4594">
        <f t="shared" si="3"/>
        <v>0</v>
      </c>
      <c r="F42" s="1163"/>
      <c r="G42" s="3779"/>
      <c r="H42" s="1163"/>
      <c r="I42" s="877"/>
      <c r="J42" s="3780"/>
      <c r="K42" s="877"/>
      <c r="L42" s="1163"/>
      <c r="M42" s="877"/>
      <c r="N42" s="1378"/>
      <c r="O42" s="4509"/>
      <c r="P42" s="680"/>
      <c r="Q42" s="4509"/>
    </row>
    <row r="43" spans="1:21">
      <c r="A43" s="3588" t="s">
        <v>3905</v>
      </c>
      <c r="B43" s="4595">
        <f t="shared" si="5"/>
        <v>0</v>
      </c>
      <c r="C43" s="4596">
        <f t="shared" si="5"/>
        <v>0</v>
      </c>
      <c r="D43" s="4595">
        <f t="shared" si="3"/>
        <v>0</v>
      </c>
      <c r="E43" s="4596">
        <f t="shared" si="3"/>
        <v>0</v>
      </c>
      <c r="F43" s="2635"/>
      <c r="G43" s="4467"/>
      <c r="H43" s="2635"/>
      <c r="I43" s="183"/>
      <c r="J43" s="4518"/>
      <c r="K43" s="183"/>
      <c r="L43" s="2635"/>
      <c r="M43" s="183"/>
      <c r="N43" s="4597"/>
      <c r="O43" s="4598"/>
      <c r="P43" s="4516"/>
      <c r="Q43" s="4514"/>
    </row>
    <row r="44" spans="1:21" s="5" customFormat="1" ht="17.100000000000001" customHeight="1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9291" t="s">
        <v>3907</v>
      </c>
      <c r="B45" s="9228" t="s">
        <v>3908</v>
      </c>
      <c r="C45" s="9228"/>
      <c r="D45" s="9228"/>
      <c r="E45" s="9228"/>
      <c r="F45" s="9228" t="s">
        <v>3909</v>
      </c>
      <c r="G45" s="9228"/>
      <c r="H45" s="9228"/>
      <c r="I45" s="9228"/>
      <c r="J45" s="9228" t="s">
        <v>3910</v>
      </c>
      <c r="K45" s="9228"/>
      <c r="L45" s="9228"/>
      <c r="M45" s="9250"/>
      <c r="N45" s="9228" t="s">
        <v>3911</v>
      </c>
      <c r="O45" s="9228"/>
      <c r="P45" s="9228"/>
      <c r="Q45" s="9228"/>
      <c r="R45" s="9256" t="s">
        <v>3912</v>
      </c>
      <c r="S45" s="9228"/>
      <c r="T45" s="9228"/>
      <c r="U45" s="9228"/>
    </row>
    <row r="46" spans="1:21">
      <c r="A46" s="9291"/>
      <c r="B46" s="9241" t="s">
        <v>3894</v>
      </c>
      <c r="C46" s="9242"/>
      <c r="D46" s="9241" t="s">
        <v>2466</v>
      </c>
      <c r="E46" s="9242"/>
      <c r="F46" s="9241" t="s">
        <v>3894</v>
      </c>
      <c r="G46" s="9242"/>
      <c r="H46" s="9241" t="s">
        <v>2466</v>
      </c>
      <c r="I46" s="9242"/>
      <c r="J46" s="9241" t="s">
        <v>3894</v>
      </c>
      <c r="K46" s="9242"/>
      <c r="L46" s="9241" t="s">
        <v>2466</v>
      </c>
      <c r="M46" s="9242"/>
      <c r="N46" s="9241" t="s">
        <v>3894</v>
      </c>
      <c r="O46" s="9242"/>
      <c r="P46" s="9241" t="s">
        <v>2466</v>
      </c>
      <c r="Q46" s="9242"/>
      <c r="R46" s="9241" t="s">
        <v>3894</v>
      </c>
      <c r="S46" s="9242"/>
      <c r="T46" s="9241" t="s">
        <v>2466</v>
      </c>
      <c r="U46" s="9242"/>
    </row>
    <row r="47" spans="1:21">
      <c r="A47" s="9291"/>
      <c r="B47" s="4486" t="s">
        <v>58</v>
      </c>
      <c r="C47" s="4456" t="s">
        <v>59</v>
      </c>
      <c r="D47" s="4486" t="s">
        <v>58</v>
      </c>
      <c r="E47" s="4456" t="s">
        <v>59</v>
      </c>
      <c r="F47" s="4486" t="s">
        <v>58</v>
      </c>
      <c r="G47" s="4456" t="s">
        <v>59</v>
      </c>
      <c r="H47" s="4486" t="s">
        <v>58</v>
      </c>
      <c r="I47" s="4456" t="s">
        <v>59</v>
      </c>
      <c r="J47" s="4486" t="s">
        <v>58</v>
      </c>
      <c r="K47" s="4456" t="s">
        <v>59</v>
      </c>
      <c r="L47" s="4486" t="s">
        <v>58</v>
      </c>
      <c r="M47" s="4479" t="s">
        <v>59</v>
      </c>
      <c r="N47" s="4486" t="s">
        <v>58</v>
      </c>
      <c r="O47" s="4456" t="s">
        <v>59</v>
      </c>
      <c r="P47" s="4486" t="s">
        <v>58</v>
      </c>
      <c r="Q47" s="4456" t="s">
        <v>59</v>
      </c>
      <c r="R47" s="4484" t="s">
        <v>58</v>
      </c>
      <c r="S47" s="4456" t="s">
        <v>59</v>
      </c>
      <c r="T47" s="4486" t="s">
        <v>58</v>
      </c>
      <c r="U47" s="4456" t="s">
        <v>59</v>
      </c>
    </row>
    <row r="48" spans="1:21">
      <c r="A48" s="4599" t="s">
        <v>77</v>
      </c>
      <c r="B48" s="4527">
        <f t="shared" ref="B48:M48" si="6">SUM(B49:B52)</f>
        <v>0</v>
      </c>
      <c r="C48" s="4558">
        <f t="shared" si="6"/>
        <v>0</v>
      </c>
      <c r="D48" s="4496">
        <f t="shared" si="6"/>
        <v>0</v>
      </c>
      <c r="E48" s="4558">
        <f t="shared" si="6"/>
        <v>0</v>
      </c>
      <c r="F48" s="4527">
        <f t="shared" si="6"/>
        <v>0</v>
      </c>
      <c r="G48" s="4496">
        <f t="shared" si="6"/>
        <v>0</v>
      </c>
      <c r="H48" s="4527">
        <f t="shared" si="6"/>
        <v>0</v>
      </c>
      <c r="I48" s="4496">
        <f t="shared" si="6"/>
        <v>0</v>
      </c>
      <c r="J48" s="4527">
        <f t="shared" si="6"/>
        <v>0</v>
      </c>
      <c r="K48" s="4496">
        <f t="shared" si="6"/>
        <v>0</v>
      </c>
      <c r="L48" s="4527">
        <f t="shared" si="6"/>
        <v>0</v>
      </c>
      <c r="M48" s="4600">
        <f t="shared" si="6"/>
        <v>0</v>
      </c>
      <c r="N48" s="4527">
        <f>SUM(N49)</f>
        <v>0</v>
      </c>
      <c r="O48" s="4558">
        <f>SUM(O49)</f>
        <v>0</v>
      </c>
      <c r="P48" s="4496">
        <f>SUM(P49)</f>
        <v>0</v>
      </c>
      <c r="Q48" s="4539">
        <f>SUM(Q49)</f>
        <v>0</v>
      </c>
      <c r="R48" s="4496">
        <f t="shared" ref="R48:U48" si="7">SUM(R49:R52)</f>
        <v>0</v>
      </c>
      <c r="S48" s="4558">
        <f t="shared" si="7"/>
        <v>0</v>
      </c>
      <c r="T48" s="4527">
        <f t="shared" si="7"/>
        <v>0</v>
      </c>
      <c r="U48" s="4558">
        <f t="shared" si="7"/>
        <v>0</v>
      </c>
    </row>
    <row r="49" spans="1:21">
      <c r="A49" s="4153" t="s">
        <v>3913</v>
      </c>
      <c r="B49" s="4499">
        <f t="shared" ref="B49:E52" si="8">SUM(F49+J49)</f>
        <v>0</v>
      </c>
      <c r="C49" s="4601">
        <f t="shared" si="8"/>
        <v>0</v>
      </c>
      <c r="D49" s="4499">
        <f t="shared" si="8"/>
        <v>0</v>
      </c>
      <c r="E49" s="4601">
        <f t="shared" si="8"/>
        <v>0</v>
      </c>
      <c r="F49" s="4224"/>
      <c r="G49" s="2328"/>
      <c r="H49" s="4223"/>
      <c r="I49" s="2328"/>
      <c r="J49" s="4223"/>
      <c r="K49" s="2328"/>
      <c r="L49" s="4223"/>
      <c r="M49" s="2572"/>
      <c r="N49" s="4223"/>
      <c r="O49" s="2328"/>
      <c r="P49" s="4223"/>
      <c r="Q49" s="2328"/>
      <c r="R49" s="4224"/>
      <c r="S49" s="2328"/>
      <c r="T49" s="4223"/>
      <c r="U49" s="2328"/>
    </row>
    <row r="50" spans="1:21">
      <c r="A50" s="1135" t="s">
        <v>3914</v>
      </c>
      <c r="B50" s="1969">
        <f t="shared" si="8"/>
        <v>0</v>
      </c>
      <c r="C50" s="4144">
        <f t="shared" si="8"/>
        <v>0</v>
      </c>
      <c r="D50" s="1969">
        <f t="shared" si="8"/>
        <v>0</v>
      </c>
      <c r="E50" s="4144">
        <f t="shared" si="8"/>
        <v>0</v>
      </c>
      <c r="F50" s="3780"/>
      <c r="G50" s="877"/>
      <c r="H50" s="1163"/>
      <c r="I50" s="877"/>
      <c r="J50" s="1163"/>
      <c r="K50" s="877"/>
      <c r="L50" s="1163"/>
      <c r="M50" s="876"/>
      <c r="N50" s="1932"/>
      <c r="O50" s="4300"/>
      <c r="P50" s="1932"/>
      <c r="Q50" s="4300"/>
      <c r="R50" s="3780"/>
      <c r="S50" s="877"/>
      <c r="T50" s="1163"/>
      <c r="U50" s="877"/>
    </row>
    <row r="51" spans="1:21">
      <c r="A51" s="1135" t="s">
        <v>3915</v>
      </c>
      <c r="B51" s="1969">
        <f t="shared" si="8"/>
        <v>0</v>
      </c>
      <c r="C51" s="4144">
        <f t="shared" si="8"/>
        <v>0</v>
      </c>
      <c r="D51" s="1969">
        <f t="shared" si="8"/>
        <v>0</v>
      </c>
      <c r="E51" s="4144">
        <f t="shared" si="8"/>
        <v>0</v>
      </c>
      <c r="F51" s="3780"/>
      <c r="G51" s="877"/>
      <c r="H51" s="1163"/>
      <c r="I51" s="877"/>
      <c r="J51" s="1163"/>
      <c r="K51" s="877"/>
      <c r="L51" s="1163"/>
      <c r="M51" s="876"/>
      <c r="N51" s="4602"/>
      <c r="O51" s="881"/>
      <c r="P51" s="4603"/>
      <c r="Q51" s="881"/>
      <c r="R51" s="3780"/>
      <c r="S51" s="877"/>
      <c r="T51" s="1163"/>
      <c r="U51" s="877"/>
    </row>
    <row r="52" spans="1:21">
      <c r="A52" s="3327" t="s">
        <v>3916</v>
      </c>
      <c r="B52" s="2530">
        <f t="shared" si="8"/>
        <v>0</v>
      </c>
      <c r="C52" s="4604">
        <f t="shared" si="8"/>
        <v>0</v>
      </c>
      <c r="D52" s="2530">
        <f t="shared" si="8"/>
        <v>0</v>
      </c>
      <c r="E52" s="4604">
        <f t="shared" si="8"/>
        <v>0</v>
      </c>
      <c r="F52" s="4518"/>
      <c r="G52" s="183"/>
      <c r="H52" s="2635"/>
      <c r="I52" s="183"/>
      <c r="J52" s="2635"/>
      <c r="K52" s="183"/>
      <c r="L52" s="2635"/>
      <c r="M52" s="185"/>
      <c r="N52" s="2927"/>
      <c r="O52" s="4034"/>
      <c r="P52" s="4304"/>
      <c r="Q52" s="4605"/>
      <c r="R52" s="4518"/>
      <c r="S52" s="183"/>
      <c r="T52" s="2635"/>
      <c r="U52" s="183"/>
    </row>
    <row r="53" spans="1:21" s="5" customFormat="1" ht="17.100000000000001" customHeight="1">
      <c r="A53" s="4606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9291" t="s">
        <v>3918</v>
      </c>
      <c r="B54" s="9250" t="s">
        <v>3919</v>
      </c>
      <c r="C54" s="9251"/>
      <c r="D54" s="9251"/>
      <c r="E54" s="9256"/>
      <c r="F54" s="9250" t="s">
        <v>3920</v>
      </c>
      <c r="G54" s="9251"/>
      <c r="H54" s="9251"/>
      <c r="I54" s="9256"/>
      <c r="J54" s="9250" t="s">
        <v>3921</v>
      </c>
      <c r="K54" s="9251"/>
      <c r="L54" s="9251"/>
      <c r="M54" s="9256"/>
      <c r="N54" s="9256" t="s">
        <v>3922</v>
      </c>
      <c r="O54" s="9228"/>
      <c r="P54" s="9228"/>
      <c r="Q54" s="9228"/>
    </row>
    <row r="55" spans="1:21">
      <c r="A55" s="9291"/>
      <c r="B55" s="9241" t="s">
        <v>3894</v>
      </c>
      <c r="C55" s="9242"/>
      <c r="D55" s="9241" t="s">
        <v>2466</v>
      </c>
      <c r="E55" s="9242"/>
      <c r="F55" s="9241" t="s">
        <v>3894</v>
      </c>
      <c r="G55" s="9242"/>
      <c r="H55" s="9241" t="s">
        <v>2466</v>
      </c>
      <c r="I55" s="9242"/>
      <c r="J55" s="9241" t="s">
        <v>3894</v>
      </c>
      <c r="K55" s="9242"/>
      <c r="L55" s="9241" t="s">
        <v>2466</v>
      </c>
      <c r="M55" s="9242"/>
      <c r="N55" s="9241" t="s">
        <v>3894</v>
      </c>
      <c r="O55" s="9242"/>
      <c r="P55" s="9241" t="s">
        <v>2466</v>
      </c>
      <c r="Q55" s="9242"/>
    </row>
    <row r="56" spans="1:21">
      <c r="A56" s="9291"/>
      <c r="B56" s="4521" t="s">
        <v>58</v>
      </c>
      <c r="C56" s="4471" t="s">
        <v>59</v>
      </c>
      <c r="D56" s="4522" t="s">
        <v>58</v>
      </c>
      <c r="E56" s="4471" t="s">
        <v>59</v>
      </c>
      <c r="F56" s="4521" t="s">
        <v>58</v>
      </c>
      <c r="G56" s="4471" t="s">
        <v>59</v>
      </c>
      <c r="H56" s="4522" t="s">
        <v>58</v>
      </c>
      <c r="I56" s="4471" t="s">
        <v>59</v>
      </c>
      <c r="J56" s="4486" t="s">
        <v>58</v>
      </c>
      <c r="K56" s="4456" t="s">
        <v>59</v>
      </c>
      <c r="L56" s="4486" t="s">
        <v>58</v>
      </c>
      <c r="M56" s="4456" t="s">
        <v>59</v>
      </c>
      <c r="N56" s="4522" t="s">
        <v>58</v>
      </c>
      <c r="O56" s="4471" t="s">
        <v>59</v>
      </c>
      <c r="P56" s="4521" t="s">
        <v>58</v>
      </c>
      <c r="Q56" s="4471" t="s">
        <v>59</v>
      </c>
    </row>
    <row r="57" spans="1:21">
      <c r="A57" s="4599" t="s">
        <v>77</v>
      </c>
      <c r="B57" s="4607">
        <f t="shared" ref="B57:E57" si="9">SUM(B58:B62)</f>
        <v>0</v>
      </c>
      <c r="C57" s="4608">
        <f t="shared" si="9"/>
        <v>0</v>
      </c>
      <c r="D57" s="4609">
        <f t="shared" si="9"/>
        <v>0</v>
      </c>
      <c r="E57" s="4608">
        <f t="shared" si="9"/>
        <v>0</v>
      </c>
      <c r="F57" s="4607">
        <f>SUM(F58:F63)</f>
        <v>0</v>
      </c>
      <c r="G57" s="4608">
        <f t="shared" ref="G57:P57" si="10">SUM(G58:G63)</f>
        <v>0</v>
      </c>
      <c r="H57" s="4609">
        <f t="shared" si="10"/>
        <v>0</v>
      </c>
      <c r="I57" s="4608">
        <f>SUM(I58:I63)</f>
        <v>0</v>
      </c>
      <c r="J57" s="704">
        <f t="shared" si="10"/>
        <v>0</v>
      </c>
      <c r="K57" s="523">
        <f t="shared" si="10"/>
        <v>0</v>
      </c>
      <c r="L57" s="4610">
        <f t="shared" si="10"/>
        <v>0</v>
      </c>
      <c r="M57" s="4611">
        <f t="shared" si="10"/>
        <v>0</v>
      </c>
      <c r="N57" s="4612">
        <f>SUM(N58:N63)</f>
        <v>0</v>
      </c>
      <c r="O57" s="4611">
        <f t="shared" si="10"/>
        <v>0</v>
      </c>
      <c r="P57" s="4609">
        <f t="shared" si="10"/>
        <v>0</v>
      </c>
      <c r="Q57" s="4613">
        <f>SUM(Q58:Q63)</f>
        <v>0</v>
      </c>
    </row>
    <row r="58" spans="1:21">
      <c r="A58" s="4614" t="s">
        <v>3923</v>
      </c>
      <c r="B58" s="4499">
        <f t="shared" ref="B58:E63" si="11">SUM(F58+J58)</f>
        <v>0</v>
      </c>
      <c r="C58" s="2696">
        <f t="shared" si="11"/>
        <v>0</v>
      </c>
      <c r="D58" s="4498">
        <f t="shared" si="11"/>
        <v>0</v>
      </c>
      <c r="E58" s="2696">
        <f t="shared" si="11"/>
        <v>0</v>
      </c>
      <c r="F58" s="4223"/>
      <c r="G58" s="4225"/>
      <c r="H58" s="4224"/>
      <c r="I58" s="4225"/>
      <c r="J58" s="4224"/>
      <c r="K58" s="4225"/>
      <c r="L58" s="4223"/>
      <c r="M58" s="4225"/>
      <c r="N58" s="4505"/>
      <c r="O58" s="4503"/>
      <c r="P58" s="4505"/>
      <c r="Q58" s="4503"/>
    </row>
    <row r="59" spans="1:21">
      <c r="A59" s="1135" t="s">
        <v>3856</v>
      </c>
      <c r="B59" s="1476">
        <f t="shared" si="11"/>
        <v>0</v>
      </c>
      <c r="C59" s="885">
        <f t="shared" si="11"/>
        <v>0</v>
      </c>
      <c r="D59" s="4507">
        <f t="shared" si="11"/>
        <v>0</v>
      </c>
      <c r="E59" s="885">
        <f t="shared" si="11"/>
        <v>0</v>
      </c>
      <c r="F59" s="1163"/>
      <c r="G59" s="877"/>
      <c r="H59" s="3780"/>
      <c r="I59" s="877"/>
      <c r="J59" s="3780"/>
      <c r="K59" s="877"/>
      <c r="L59" s="1163"/>
      <c r="M59" s="877"/>
      <c r="N59" s="4511"/>
      <c r="O59" s="4509"/>
      <c r="P59" s="4511"/>
      <c r="Q59" s="4509"/>
    </row>
    <row r="60" spans="1:21">
      <c r="A60" s="4615" t="s">
        <v>3924</v>
      </c>
      <c r="B60" s="1476">
        <f t="shared" si="11"/>
        <v>0</v>
      </c>
      <c r="C60" s="885">
        <f t="shared" si="11"/>
        <v>0</v>
      </c>
      <c r="D60" s="4507">
        <f t="shared" si="11"/>
        <v>0</v>
      </c>
      <c r="E60" s="885">
        <f t="shared" si="11"/>
        <v>0</v>
      </c>
      <c r="F60" s="1163"/>
      <c r="G60" s="3779"/>
      <c r="H60" s="3780"/>
      <c r="I60" s="3779"/>
      <c r="J60" s="3780"/>
      <c r="K60" s="3779"/>
      <c r="L60" s="1163"/>
      <c r="M60" s="3779"/>
      <c r="N60" s="4511"/>
      <c r="O60" s="4509"/>
      <c r="P60" s="4511"/>
      <c r="Q60" s="4509"/>
    </row>
    <row r="61" spans="1:21">
      <c r="A61" s="4615" t="s">
        <v>3925</v>
      </c>
      <c r="B61" s="1476">
        <f t="shared" si="11"/>
        <v>0</v>
      </c>
      <c r="C61" s="885">
        <f t="shared" si="11"/>
        <v>0</v>
      </c>
      <c r="D61" s="4507">
        <f t="shared" si="11"/>
        <v>0</v>
      </c>
      <c r="E61" s="885">
        <f t="shared" si="11"/>
        <v>0</v>
      </c>
      <c r="F61" s="1163"/>
      <c r="G61" s="3779"/>
      <c r="H61" s="3780"/>
      <c r="I61" s="3779"/>
      <c r="J61" s="3780"/>
      <c r="K61" s="3779"/>
      <c r="L61" s="1163"/>
      <c r="M61" s="3779"/>
      <c r="N61" s="4511"/>
      <c r="O61" s="4509"/>
      <c r="P61" s="4511"/>
      <c r="Q61" s="4509"/>
    </row>
    <row r="62" spans="1:21">
      <c r="A62" s="1135" t="s">
        <v>3926</v>
      </c>
      <c r="B62" s="1476">
        <f t="shared" si="11"/>
        <v>0</v>
      </c>
      <c r="C62" s="885">
        <f t="shared" si="11"/>
        <v>0</v>
      </c>
      <c r="D62" s="4507">
        <f t="shared" si="11"/>
        <v>0</v>
      </c>
      <c r="E62" s="885">
        <f t="shared" si="11"/>
        <v>0</v>
      </c>
      <c r="F62" s="1163"/>
      <c r="G62" s="3779"/>
      <c r="H62" s="3780"/>
      <c r="I62" s="3779"/>
      <c r="J62" s="3780"/>
      <c r="K62" s="3779"/>
      <c r="L62" s="1163"/>
      <c r="M62" s="3779"/>
      <c r="N62" s="4511"/>
      <c r="O62" s="4509"/>
      <c r="P62" s="4511"/>
      <c r="Q62" s="4509"/>
    </row>
    <row r="63" spans="1:21">
      <c r="A63" s="4616" t="s">
        <v>3927</v>
      </c>
      <c r="B63" s="2530">
        <f t="shared" si="11"/>
        <v>0</v>
      </c>
      <c r="C63" s="291">
        <f t="shared" si="11"/>
        <v>0</v>
      </c>
      <c r="D63" s="4542">
        <f t="shared" si="11"/>
        <v>0</v>
      </c>
      <c r="E63" s="291">
        <f t="shared" si="11"/>
        <v>0</v>
      </c>
      <c r="F63" s="2635"/>
      <c r="G63" s="4467"/>
      <c r="H63" s="4518"/>
      <c r="I63" s="4467"/>
      <c r="J63" s="4518"/>
      <c r="K63" s="4467"/>
      <c r="L63" s="2635"/>
      <c r="M63" s="4467"/>
      <c r="N63" s="4617"/>
      <c r="O63" s="524"/>
      <c r="P63" s="4617"/>
      <c r="Q63" s="524"/>
    </row>
    <row r="64" spans="1:21" s="5" customFormat="1" ht="17.100000000000001" customHeight="1">
      <c r="A64" s="2" t="s">
        <v>3928</v>
      </c>
      <c r="B64" s="34"/>
      <c r="C64" s="34"/>
      <c r="D64" s="34"/>
      <c r="E64" s="34"/>
    </row>
    <row r="65" spans="1:9" ht="27" customHeight="1">
      <c r="A65" s="9284" t="s">
        <v>3929</v>
      </c>
      <c r="B65" s="9228" t="s">
        <v>3930</v>
      </c>
      <c r="C65" s="9228"/>
      <c r="D65" s="9228"/>
      <c r="E65" s="9228"/>
      <c r="F65" s="9276" t="s">
        <v>3931</v>
      </c>
      <c r="G65" s="7240" t="s">
        <v>3932</v>
      </c>
    </row>
    <row r="66" spans="1:9">
      <c r="A66" s="9284"/>
      <c r="B66" s="9241" t="s">
        <v>3894</v>
      </c>
      <c r="C66" s="9242"/>
      <c r="D66" s="9241" t="s">
        <v>2466</v>
      </c>
      <c r="E66" s="9242"/>
      <c r="F66" s="7653"/>
      <c r="G66" s="7663"/>
    </row>
    <row r="67" spans="1:9" ht="22.5" customHeight="1">
      <c r="A67" s="9284"/>
      <c r="B67" s="4486" t="s">
        <v>58</v>
      </c>
      <c r="C67" s="4456" t="s">
        <v>59</v>
      </c>
      <c r="D67" s="4486" t="s">
        <v>58</v>
      </c>
      <c r="E67" s="4456" t="s">
        <v>59</v>
      </c>
      <c r="F67" s="9278"/>
      <c r="G67" s="7241"/>
    </row>
    <row r="68" spans="1:9">
      <c r="A68" s="4618" t="s">
        <v>77</v>
      </c>
      <c r="B68" s="4527">
        <f t="shared" ref="B68:G68" si="12">SUM(B69:B72)</f>
        <v>0</v>
      </c>
      <c r="C68" s="4496">
        <f t="shared" si="12"/>
        <v>0</v>
      </c>
      <c r="D68" s="4527">
        <f t="shared" si="12"/>
        <v>0</v>
      </c>
      <c r="E68" s="4496">
        <f t="shared" si="12"/>
        <v>0</v>
      </c>
      <c r="F68" s="4527">
        <f t="shared" si="12"/>
        <v>0</v>
      </c>
      <c r="G68" s="4557">
        <f t="shared" si="12"/>
        <v>0</v>
      </c>
    </row>
    <row r="69" spans="1:9">
      <c r="A69" s="4153" t="s">
        <v>98</v>
      </c>
      <c r="B69" s="1926"/>
      <c r="C69" s="748"/>
      <c r="D69" s="1423"/>
      <c r="E69" s="748"/>
      <c r="F69" s="36"/>
      <c r="G69" s="4534"/>
    </row>
    <row r="70" spans="1:9">
      <c r="A70" s="1112" t="s">
        <v>3933</v>
      </c>
      <c r="B70" s="1163"/>
      <c r="C70" s="877"/>
      <c r="D70" s="3780"/>
      <c r="E70" s="877"/>
      <c r="F70" s="3886"/>
      <c r="G70" s="1211"/>
    </row>
    <row r="71" spans="1:9">
      <c r="A71" s="1112" t="s">
        <v>3934</v>
      </c>
      <c r="B71" s="1163"/>
      <c r="C71" s="877"/>
      <c r="D71" s="3780"/>
      <c r="E71" s="877"/>
      <c r="F71" s="3886"/>
      <c r="G71" s="1211"/>
    </row>
    <row r="72" spans="1:9">
      <c r="A72" s="3589" t="s">
        <v>105</v>
      </c>
      <c r="B72" s="3799"/>
      <c r="C72" s="3592"/>
      <c r="D72" s="3809"/>
      <c r="E72" s="3592"/>
      <c r="F72" s="1218"/>
      <c r="G72" s="3887"/>
    </row>
    <row r="73" spans="1:9" s="5" customFormat="1" ht="17.100000000000001" customHeight="1">
      <c r="A73" s="4606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9285" t="s">
        <v>3936</v>
      </c>
      <c r="B74" s="9228" t="s">
        <v>3937</v>
      </c>
      <c r="C74" s="9228"/>
      <c r="D74" s="9228"/>
      <c r="E74" s="9228"/>
      <c r="F74" s="9228" t="s">
        <v>3938</v>
      </c>
      <c r="G74" s="9228"/>
      <c r="H74" s="9228"/>
      <c r="I74" s="9228"/>
    </row>
    <row r="75" spans="1:9">
      <c r="A75" s="9286"/>
      <c r="B75" s="9241" t="s">
        <v>3894</v>
      </c>
      <c r="C75" s="9242"/>
      <c r="D75" s="9241" t="s">
        <v>2466</v>
      </c>
      <c r="E75" s="9242"/>
      <c r="F75" s="9241" t="s">
        <v>3894</v>
      </c>
      <c r="G75" s="9242"/>
      <c r="H75" s="9241" t="s">
        <v>2466</v>
      </c>
      <c r="I75" s="9242"/>
    </row>
    <row r="76" spans="1:9">
      <c r="A76" s="9287"/>
      <c r="B76" s="4486" t="s">
        <v>58</v>
      </c>
      <c r="C76" s="4485" t="s">
        <v>59</v>
      </c>
      <c r="D76" s="4484" t="s">
        <v>58</v>
      </c>
      <c r="E76" s="4456" t="s">
        <v>59</v>
      </c>
      <c r="F76" s="4486" t="s">
        <v>58</v>
      </c>
      <c r="G76" s="4456" t="s">
        <v>59</v>
      </c>
      <c r="H76" s="4486" t="s">
        <v>58</v>
      </c>
      <c r="I76" s="4485" t="s">
        <v>59</v>
      </c>
    </row>
    <row r="77" spans="1:9">
      <c r="A77" s="4599" t="s">
        <v>77</v>
      </c>
      <c r="B77" s="4610">
        <f t="shared" ref="B77:I77" si="13">SUM(B78:B79)</f>
        <v>0</v>
      </c>
      <c r="C77" s="4612">
        <f t="shared" si="13"/>
        <v>0</v>
      </c>
      <c r="D77" s="4610">
        <f t="shared" si="13"/>
        <v>0</v>
      </c>
      <c r="E77" s="4612">
        <f t="shared" si="13"/>
        <v>0</v>
      </c>
      <c r="F77" s="4619">
        <f t="shared" si="13"/>
        <v>0</v>
      </c>
      <c r="G77" s="4613">
        <f t="shared" si="13"/>
        <v>0</v>
      </c>
      <c r="H77" s="4619">
        <f t="shared" si="13"/>
        <v>0</v>
      </c>
      <c r="I77" s="4613">
        <f t="shared" si="13"/>
        <v>0</v>
      </c>
    </row>
    <row r="78" spans="1:9">
      <c r="A78" s="4153" t="s">
        <v>3939</v>
      </c>
      <c r="B78" s="4223"/>
      <c r="C78" s="2328"/>
      <c r="D78" s="4224"/>
      <c r="E78" s="4225"/>
      <c r="F78" s="4505"/>
      <c r="G78" s="4503"/>
      <c r="H78" s="4505"/>
      <c r="I78" s="4503"/>
    </row>
    <row r="79" spans="1:9">
      <c r="A79" s="3700" t="s">
        <v>3940</v>
      </c>
      <c r="B79" s="2635"/>
      <c r="C79" s="183"/>
      <c r="D79" s="4518"/>
      <c r="E79" s="183"/>
      <c r="F79" s="4617"/>
      <c r="G79" s="524"/>
      <c r="H79" s="4617"/>
      <c r="I79" s="524"/>
    </row>
    <row r="80" spans="1:9" s="5" customFormat="1" ht="17.100000000000001" customHeight="1">
      <c r="A80" s="13" t="s">
        <v>3941</v>
      </c>
    </row>
    <row r="81" spans="1:7" s="5" customFormat="1" ht="17.100000000000001" customHeight="1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>
      <c r="A82" s="9243" t="s">
        <v>3943</v>
      </c>
      <c r="B82" s="9256" t="s">
        <v>77</v>
      </c>
      <c r="C82" s="8472" t="s">
        <v>3944</v>
      </c>
      <c r="D82" s="9275"/>
      <c r="E82" s="9276"/>
    </row>
    <row r="83" spans="1:7" ht="11.25" customHeight="1">
      <c r="A83" s="9244"/>
      <c r="B83" s="9256"/>
      <c r="C83" s="8354"/>
      <c r="D83" s="9277"/>
      <c r="E83" s="9278"/>
    </row>
    <row r="84" spans="1:7" ht="21">
      <c r="A84" s="9245"/>
      <c r="B84" s="9276"/>
      <c r="C84" s="4517" t="s">
        <v>3894</v>
      </c>
      <c r="D84" s="4620" t="s">
        <v>2466</v>
      </c>
      <c r="E84" s="4621" t="s">
        <v>3945</v>
      </c>
    </row>
    <row r="85" spans="1:7">
      <c r="A85" s="4153" t="s">
        <v>1196</v>
      </c>
      <c r="B85" s="4233">
        <f>SUM(C85:E85)</f>
        <v>0</v>
      </c>
      <c r="C85" s="1423"/>
      <c r="D85" s="748"/>
      <c r="E85" s="4534"/>
    </row>
    <row r="86" spans="1:7">
      <c r="A86" s="1921" t="s">
        <v>3946</v>
      </c>
      <c r="B86" s="2660">
        <f>SUM(C86:E86)</f>
        <v>0</v>
      </c>
      <c r="C86" s="4518"/>
      <c r="D86" s="183"/>
      <c r="E86" s="2661"/>
    </row>
    <row r="87" spans="1:7" s="5" customFormat="1" ht="17.100000000000001" customHeight="1">
      <c r="A87" s="4622" t="s">
        <v>3947</v>
      </c>
      <c r="B87" s="4623"/>
      <c r="C87" s="4624"/>
      <c r="D87" s="4624"/>
      <c r="E87" s="4624"/>
      <c r="F87" s="4625"/>
    </row>
    <row r="88" spans="1:7" ht="24.75" customHeight="1">
      <c r="A88" s="9243" t="s">
        <v>3948</v>
      </c>
      <c r="B88" s="9288" t="s">
        <v>77</v>
      </c>
      <c r="C88" s="9250" t="s">
        <v>3949</v>
      </c>
      <c r="D88" s="9253"/>
      <c r="E88" s="9275" t="s">
        <v>3950</v>
      </c>
      <c r="F88" s="9276"/>
    </row>
    <row r="89" spans="1:7">
      <c r="A89" s="9244"/>
      <c r="B89" s="9289"/>
      <c r="C89" s="9241" t="s">
        <v>2466</v>
      </c>
      <c r="D89" s="9255"/>
      <c r="E89" s="9277"/>
      <c r="F89" s="9278"/>
    </row>
    <row r="90" spans="1:7" ht="21">
      <c r="A90" s="9245"/>
      <c r="B90" s="9290"/>
      <c r="C90" s="4517" t="s">
        <v>58</v>
      </c>
      <c r="D90" s="4478" t="s">
        <v>59</v>
      </c>
      <c r="E90" s="4626" t="s">
        <v>3951</v>
      </c>
      <c r="F90" s="4543" t="s">
        <v>3952</v>
      </c>
    </row>
    <row r="91" spans="1:7">
      <c r="A91" s="4153" t="s">
        <v>1196</v>
      </c>
      <c r="B91" s="4233">
        <f>SUM(C91:D91)</f>
        <v>0</v>
      </c>
      <c r="C91" s="1423"/>
      <c r="D91" s="785"/>
      <c r="E91" s="3254"/>
      <c r="F91" s="4225"/>
    </row>
    <row r="92" spans="1:7">
      <c r="A92" s="3700" t="s">
        <v>3953</v>
      </c>
      <c r="B92" s="2660">
        <f>SUM(C92:D92)</f>
        <v>0</v>
      </c>
      <c r="C92" s="4518"/>
      <c r="D92" s="176"/>
      <c r="E92" s="159"/>
      <c r="F92" s="4467"/>
    </row>
    <row r="93" spans="1:7" s="5" customFormat="1" ht="17.100000000000001" customHeight="1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>
      <c r="A94" s="9243" t="s">
        <v>3955</v>
      </c>
      <c r="B94" s="7240" t="s">
        <v>77</v>
      </c>
      <c r="C94" s="9250" t="s">
        <v>3956</v>
      </c>
      <c r="D94" s="9256"/>
    </row>
    <row r="95" spans="1:7">
      <c r="A95" s="9244"/>
      <c r="B95" s="7663"/>
      <c r="C95" s="9241" t="s">
        <v>2466</v>
      </c>
      <c r="D95" s="9242"/>
    </row>
    <row r="96" spans="1:7">
      <c r="A96" s="9245"/>
      <c r="B96" s="7241"/>
      <c r="C96" s="4484" t="s">
        <v>58</v>
      </c>
      <c r="D96" s="4456" t="s">
        <v>59</v>
      </c>
    </row>
    <row r="97" spans="1:9" ht="14.25" customHeight="1">
      <c r="A97" s="4153" t="s">
        <v>3957</v>
      </c>
      <c r="B97" s="4222">
        <f>SUM(C97:D97)</f>
        <v>0</v>
      </c>
      <c r="C97" s="4224"/>
      <c r="D97" s="2328"/>
    </row>
    <row r="98" spans="1:9" ht="14.25" customHeight="1">
      <c r="A98" s="4627" t="s">
        <v>3958</v>
      </c>
      <c r="B98" s="2660">
        <f>SUM(C98:D98)</f>
        <v>0</v>
      </c>
      <c r="C98" s="4518"/>
      <c r="D98" s="183"/>
    </row>
    <row r="99" spans="1:9" s="5" customFormat="1" ht="17.100000000000001" customHeight="1">
      <c r="A99" s="4606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>
      <c r="A100" s="9243" t="s">
        <v>3960</v>
      </c>
      <c r="B100" s="9228" t="s">
        <v>3961</v>
      </c>
      <c r="C100" s="9228"/>
      <c r="D100" s="9228"/>
      <c r="E100" s="9228"/>
    </row>
    <row r="101" spans="1:9">
      <c r="A101" s="9244"/>
      <c r="B101" s="9241" t="s">
        <v>3894</v>
      </c>
      <c r="C101" s="9242"/>
      <c r="D101" s="9241" t="s">
        <v>2466</v>
      </c>
      <c r="E101" s="9242"/>
    </row>
    <row r="102" spans="1:9">
      <c r="A102" s="9245"/>
      <c r="B102" s="4486" t="s">
        <v>58</v>
      </c>
      <c r="C102" s="4456" t="s">
        <v>59</v>
      </c>
      <c r="D102" s="4486" t="s">
        <v>58</v>
      </c>
      <c r="E102" s="4456" t="s">
        <v>59</v>
      </c>
    </row>
    <row r="103" spans="1:9">
      <c r="A103" s="4599" t="s">
        <v>77</v>
      </c>
      <c r="B103" s="4571">
        <f>SUM(B104:B106)</f>
        <v>0</v>
      </c>
      <c r="C103" s="4590">
        <f>SUM(C104:C106)</f>
        <v>0</v>
      </c>
      <c r="D103" s="4571">
        <f>SUM(D104:D106)</f>
        <v>0</v>
      </c>
      <c r="E103" s="4590">
        <f>SUM(E104:E106)</f>
        <v>0</v>
      </c>
    </row>
    <row r="104" spans="1:9">
      <c r="A104" s="4153" t="s">
        <v>3962</v>
      </c>
      <c r="B104" s="4223"/>
      <c r="C104" s="4225"/>
      <c r="D104" s="4223"/>
      <c r="E104" s="4225"/>
    </row>
    <row r="105" spans="1:9">
      <c r="A105" s="1135" t="s">
        <v>3963</v>
      </c>
      <c r="B105" s="1163"/>
      <c r="C105" s="3779"/>
      <c r="D105" s="1163"/>
      <c r="E105" s="3779"/>
    </row>
    <row r="106" spans="1:9">
      <c r="A106" s="3700" t="s">
        <v>603</v>
      </c>
      <c r="B106" s="3799"/>
      <c r="C106" s="1183"/>
      <c r="D106" s="3799"/>
      <c r="E106" s="1183"/>
    </row>
    <row r="107" spans="1:9" s="5" customFormat="1" ht="17.100000000000001" customHeight="1">
      <c r="A107" s="4606" t="s">
        <v>3964</v>
      </c>
      <c r="B107" s="525"/>
      <c r="C107" s="525"/>
      <c r="D107" s="525"/>
      <c r="E107" s="525"/>
      <c r="F107" s="7"/>
      <c r="G107" s="7"/>
    </row>
    <row r="108" spans="1:9">
      <c r="A108" s="9243" t="s">
        <v>3965</v>
      </c>
      <c r="B108" s="9217" t="s">
        <v>193</v>
      </c>
      <c r="C108" s="9256" t="s">
        <v>3966</v>
      </c>
      <c r="D108" s="9228"/>
      <c r="E108" s="9228"/>
      <c r="F108" s="9228"/>
      <c r="G108" s="9228"/>
    </row>
    <row r="109" spans="1:9">
      <c r="A109" s="9244"/>
      <c r="B109" s="8449"/>
      <c r="C109" s="9241" t="s">
        <v>3894</v>
      </c>
      <c r="D109" s="9242"/>
      <c r="E109" s="9241" t="s">
        <v>2466</v>
      </c>
      <c r="F109" s="9242"/>
      <c r="G109" s="7240" t="s">
        <v>3967</v>
      </c>
    </row>
    <row r="110" spans="1:9">
      <c r="A110" s="9245"/>
      <c r="B110" s="8450"/>
      <c r="C110" s="4484" t="s">
        <v>58</v>
      </c>
      <c r="D110" s="4456" t="s">
        <v>59</v>
      </c>
      <c r="E110" s="4484" t="s">
        <v>58</v>
      </c>
      <c r="F110" s="4456" t="s">
        <v>59</v>
      </c>
      <c r="G110" s="7241"/>
    </row>
    <row r="111" spans="1:9">
      <c r="A111" s="4153" t="s">
        <v>3968</v>
      </c>
      <c r="B111" s="4222">
        <f>SUM(C111:G111)</f>
        <v>0</v>
      </c>
      <c r="C111" s="4223"/>
      <c r="D111" s="2328"/>
      <c r="E111" s="4223"/>
      <c r="F111" s="2328"/>
      <c r="G111" s="4534"/>
    </row>
    <row r="112" spans="1:9">
      <c r="A112" s="1135" t="s">
        <v>3969</v>
      </c>
      <c r="B112" s="1263">
        <f>SUM(C112:G112)</f>
        <v>0</v>
      </c>
      <c r="C112" s="1163"/>
      <c r="D112" s="877"/>
      <c r="E112" s="1163"/>
      <c r="F112" s="877"/>
      <c r="G112" s="1211"/>
    </row>
    <row r="113" spans="1:12">
      <c r="A113" s="1135" t="s">
        <v>3970</v>
      </c>
      <c r="B113" s="1263">
        <f>SUM(C113:G113)</f>
        <v>0</v>
      </c>
      <c r="C113" s="1170"/>
      <c r="D113" s="1174"/>
      <c r="E113" s="1170"/>
      <c r="F113" s="1174"/>
      <c r="G113" s="1220"/>
    </row>
    <row r="114" spans="1:12">
      <c r="A114" s="3327" t="s">
        <v>3971</v>
      </c>
      <c r="B114" s="3989">
        <f>SUM(C114:G114)</f>
        <v>0</v>
      </c>
      <c r="C114" s="3799"/>
      <c r="D114" s="3592"/>
      <c r="E114" s="3799"/>
      <c r="F114" s="3592"/>
      <c r="G114" s="3887"/>
    </row>
    <row r="115" spans="1:12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>
      <c r="A116" s="9217" t="s">
        <v>3973</v>
      </c>
      <c r="B116" s="9250" t="s">
        <v>3974</v>
      </c>
      <c r="C116" s="9251"/>
      <c r="D116" s="9251"/>
      <c r="E116" s="9256"/>
      <c r="F116" s="9250" t="s">
        <v>3975</v>
      </c>
      <c r="G116" s="9251"/>
      <c r="H116" s="9251"/>
      <c r="I116" s="9256"/>
      <c r="K116" s="27"/>
      <c r="L116" s="116"/>
    </row>
    <row r="117" spans="1:12">
      <c r="A117" s="8449"/>
      <c r="B117" s="9241" t="s">
        <v>3894</v>
      </c>
      <c r="C117" s="9242"/>
      <c r="D117" s="9241" t="s">
        <v>2466</v>
      </c>
      <c r="E117" s="9242"/>
      <c r="F117" s="9241" t="s">
        <v>3894</v>
      </c>
      <c r="G117" s="9242"/>
      <c r="H117" s="9241" t="s">
        <v>2466</v>
      </c>
      <c r="I117" s="9242"/>
    </row>
    <row r="118" spans="1:12">
      <c r="A118" s="8450"/>
      <c r="B118" s="4486" t="s">
        <v>58</v>
      </c>
      <c r="C118" s="4485" t="s">
        <v>59</v>
      </c>
      <c r="D118" s="4484" t="s">
        <v>58</v>
      </c>
      <c r="E118" s="4485" t="s">
        <v>59</v>
      </c>
      <c r="F118" s="4486" t="s">
        <v>58</v>
      </c>
      <c r="G118" s="4485" t="s">
        <v>59</v>
      </c>
      <c r="H118" s="4484" t="s">
        <v>58</v>
      </c>
      <c r="I118" s="4485" t="s">
        <v>59</v>
      </c>
    </row>
    <row r="119" spans="1:12">
      <c r="A119" s="1226" t="s">
        <v>3428</v>
      </c>
      <c r="B119" s="1932"/>
      <c r="C119" s="881"/>
      <c r="D119" s="4224"/>
      <c r="E119" s="2328"/>
      <c r="F119" s="1932"/>
      <c r="G119" s="881"/>
      <c r="H119" s="4224"/>
      <c r="I119" s="2328"/>
    </row>
    <row r="120" spans="1:12">
      <c r="A120" s="2657" t="s">
        <v>3976</v>
      </c>
      <c r="B120" s="2635"/>
      <c r="C120" s="183"/>
      <c r="D120" s="4518"/>
      <c r="E120" s="183"/>
      <c r="F120" s="2926"/>
      <c r="G120" s="526"/>
      <c r="H120" s="4628"/>
      <c r="I120" s="526"/>
    </row>
    <row r="121" spans="1:12" s="5" customFormat="1" ht="17.100000000000001" customHeight="1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>
      <c r="A122" s="9217" t="s">
        <v>3978</v>
      </c>
      <c r="B122" s="7240" t="s">
        <v>3979</v>
      </c>
      <c r="C122" s="9228"/>
      <c r="D122" s="9228" t="s">
        <v>3980</v>
      </c>
      <c r="E122" s="9228"/>
      <c r="F122" s="9228"/>
      <c r="G122" s="8"/>
      <c r="H122" s="8"/>
      <c r="I122" s="8"/>
    </row>
    <row r="123" spans="1:12">
      <c r="A123" s="8301"/>
      <c r="B123" s="4486" t="s">
        <v>58</v>
      </c>
      <c r="C123" s="4456" t="s">
        <v>59</v>
      </c>
      <c r="D123" s="4486" t="s">
        <v>2402</v>
      </c>
      <c r="E123" s="4629" t="s">
        <v>3981</v>
      </c>
      <c r="F123" s="4456" t="s">
        <v>3982</v>
      </c>
      <c r="G123" s="8"/>
      <c r="H123" s="8"/>
      <c r="I123" s="8"/>
    </row>
    <row r="124" spans="1:12">
      <c r="A124" s="4232" t="s">
        <v>3983</v>
      </c>
      <c r="B124" s="4224"/>
      <c r="C124" s="2572"/>
      <c r="D124" s="1926"/>
      <c r="E124" s="786"/>
      <c r="F124" s="36"/>
      <c r="G124" s="681"/>
      <c r="H124" s="8"/>
      <c r="I124" s="8"/>
    </row>
    <row r="125" spans="1:12">
      <c r="A125" s="2657" t="s">
        <v>3984</v>
      </c>
      <c r="B125" s="4518"/>
      <c r="C125" s="183"/>
      <c r="D125" s="2635"/>
      <c r="E125" s="155"/>
      <c r="F125" s="4467"/>
      <c r="G125" s="8"/>
      <c r="H125" s="8"/>
      <c r="I125" s="8"/>
    </row>
    <row r="138" spans="1:2" hidden="1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>
      <formula1>0</formula1>
    </dataValidation>
    <dataValidation operator="greaterThanOrEqual" allowBlank="1" showInputMessage="1" showErrorMessage="1" errorTitle="Error de ingreso" error="Debe ingresar sólo números." sqref="F65:G67"/>
    <dataValidation allowBlank="1" showInputMessage="1" showErrorMessage="1" errorTitle="Error de ingreso" error="Debe ingresar sólo números." sqref="B65:E65"/>
    <dataValidation type="whole" operator="greaterThanOrEqual" allowBlank="1" showInputMessage="1" showErrorMessage="1" sqref="B23:C27 B15:Q15 B19:C20 B48:U48 B17:C17 B32:Q32">
      <formula1>0</formula1>
    </dataValidation>
    <dataValidation type="whole" allowBlank="1" showInputMessage="1" showErrorMessage="1" sqref="B37:C37 B16:C16 B21:C22 B34:C34 B18:C18 F16:Q27 P33:Q43 F33:O34 F37:O43 F35:O36">
      <formula1>0</formula1>
      <formula2>9.99999999999999E+40</formula2>
    </dataValidation>
    <dataValidation type="whole" allowBlank="1" showInputMessage="1" showErrorMessage="1" sqref="F49:U52 B104:E106 C111:G114 B119:I120 B124:F125">
      <formula1>0</formula1>
      <formula2>9.99999999999999E+38</formula2>
    </dataValidation>
    <dataValidation type="whole" allowBlank="1" showInputMessage="1" showErrorMessage="1" sqref="B69:G72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CK32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>
      <c r="A1" s="25" t="s">
        <v>23</v>
      </c>
      <c r="CA1"/>
      <c r="CB1"/>
      <c r="CC1"/>
      <c r="CD1"/>
      <c r="CE1"/>
      <c r="CF1"/>
      <c r="CH1"/>
      <c r="CI1"/>
      <c r="CJ1"/>
    </row>
    <row r="2" spans="1:89">
      <c r="A2" s="25" t="str">
        <f>CONCATENATE("COMUNA: ",NOMBRE!B2, " (",NOMBRE!C2,NOMBRE!D2,NOMBRE!E2,NOMBRE!F2,NOMBRE!G2,")")</f>
        <v>COMUNA: MAIPU ()</v>
      </c>
      <c r="CA2"/>
      <c r="CB2"/>
      <c r="CC2"/>
      <c r="CD2"/>
      <c r="CE2"/>
      <c r="CF2"/>
      <c r="CH2"/>
      <c r="CI2"/>
      <c r="CJ2"/>
    </row>
    <row r="3" spans="1:89">
      <c r="A3" s="25" t="str">
        <f>CONCATENATE("ESTABLECIMIENTO/ESTRATEGIA: ", NOMBRE!B3, " (",NOMBRE!C3,NOMBRE!D3,NOMBRE!E3,NOMBRE!F3,NOMBRE!G3,NOMBRE!H3,")")</f>
        <v>ESTABLECIMIENTO/ESTRATEGIA: PADDS ()</v>
      </c>
      <c r="CA3"/>
      <c r="CB3"/>
      <c r="CC3"/>
      <c r="CD3"/>
      <c r="CE3"/>
      <c r="CF3"/>
      <c r="CH3"/>
      <c r="CI3"/>
      <c r="CJ3"/>
    </row>
    <row r="4" spans="1:89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>
      <c r="A6" s="7244" t="s">
        <v>3985</v>
      </c>
      <c r="B6" s="7244"/>
      <c r="C6" s="7244"/>
      <c r="D6" s="7244"/>
      <c r="E6" s="7244"/>
      <c r="F6" s="7244"/>
      <c r="G6" s="7244"/>
      <c r="H6" s="7244"/>
      <c r="I6" s="7244"/>
      <c r="J6" s="7244"/>
      <c r="K6" s="7244"/>
      <c r="L6" s="7244"/>
      <c r="M6" s="7244"/>
      <c r="N6" s="7244"/>
      <c r="O6" s="7244"/>
      <c r="P6" s="7244"/>
      <c r="Q6" s="7244"/>
      <c r="R6" s="7244"/>
      <c r="S6" s="7244"/>
      <c r="T6" s="7244"/>
      <c r="CA6"/>
      <c r="CB6"/>
      <c r="CC6"/>
      <c r="CD6"/>
      <c r="CE6"/>
      <c r="CF6"/>
      <c r="CH6"/>
      <c r="CI6"/>
      <c r="CJ6"/>
    </row>
    <row r="7" spans="1:89">
      <c r="CA7"/>
      <c r="CB7"/>
      <c r="CC7"/>
      <c r="CD7"/>
      <c r="CE7"/>
      <c r="CF7"/>
      <c r="CH7"/>
      <c r="CI7"/>
      <c r="CJ7"/>
    </row>
    <row r="8" spans="1:89" s="20" customFormat="1" ht="17.100000000000001" customHeight="1">
      <c r="A8" s="9336" t="s">
        <v>3986</v>
      </c>
      <c r="B8" s="9336"/>
      <c r="C8" s="9336"/>
      <c r="D8" s="9336"/>
      <c r="E8" s="9336"/>
      <c r="F8" s="9336"/>
      <c r="G8" s="9336"/>
      <c r="H8" s="9336"/>
      <c r="I8" s="9336"/>
      <c r="J8" s="9336"/>
      <c r="K8" s="26"/>
    </row>
    <row r="9" spans="1:89" ht="20.100000000000001" customHeight="1">
      <c r="A9" s="9304" t="s">
        <v>3987</v>
      </c>
      <c r="B9" s="9140"/>
      <c r="C9" s="9304" t="s">
        <v>77</v>
      </c>
      <c r="D9" s="9304"/>
      <c r="E9" s="9140"/>
      <c r="F9" s="9305" t="s">
        <v>101</v>
      </c>
      <c r="G9" s="9306"/>
      <c r="H9" s="9306"/>
      <c r="I9" s="9306"/>
      <c r="J9" s="9306"/>
      <c r="K9" s="9306"/>
      <c r="L9" s="9306"/>
      <c r="M9" s="9306"/>
      <c r="N9" s="9306"/>
      <c r="O9" s="9306"/>
      <c r="P9" s="9306"/>
      <c r="Q9" s="9306"/>
      <c r="R9" s="9306"/>
      <c r="S9" s="9306"/>
      <c r="T9" s="9306"/>
      <c r="U9" s="9306"/>
      <c r="V9" s="9306"/>
      <c r="W9" s="9306"/>
      <c r="X9" s="9306"/>
      <c r="Y9" s="9306"/>
      <c r="Z9" s="9306"/>
      <c r="AA9" s="9306"/>
      <c r="AB9" s="9306"/>
      <c r="AC9" s="9306"/>
      <c r="AD9" s="9306"/>
      <c r="AE9" s="9306"/>
      <c r="AF9" s="9306"/>
      <c r="AG9" s="9306"/>
      <c r="AH9" s="9306"/>
      <c r="AI9" s="9306"/>
      <c r="AJ9" s="9306"/>
      <c r="AK9" s="9306"/>
      <c r="AL9" s="9306"/>
      <c r="AM9" s="9338"/>
      <c r="AN9" s="9339" t="s">
        <v>3988</v>
      </c>
      <c r="AO9" s="9329" t="s">
        <v>609</v>
      </c>
      <c r="AP9" s="9329" t="s">
        <v>36</v>
      </c>
      <c r="AQ9" s="9329" t="s">
        <v>37</v>
      </c>
      <c r="AR9" s="9332" t="s">
        <v>498</v>
      </c>
      <c r="AS9" s="9333" t="s">
        <v>3989</v>
      </c>
      <c r="AT9" s="9322" t="s">
        <v>1299</v>
      </c>
      <c r="AU9" s="9319" t="s">
        <v>3015</v>
      </c>
      <c r="AV9" s="9322" t="s">
        <v>3990</v>
      </c>
      <c r="AW9" s="9325" t="s">
        <v>3991</v>
      </c>
      <c r="CA9"/>
      <c r="CB9"/>
      <c r="CC9"/>
      <c r="CD9"/>
      <c r="CE9"/>
      <c r="CF9"/>
      <c r="CH9"/>
      <c r="CI9"/>
      <c r="CJ9"/>
    </row>
    <row r="10" spans="1:89" ht="18" customHeight="1">
      <c r="A10" s="7872"/>
      <c r="B10" s="7797"/>
      <c r="C10" s="9337"/>
      <c r="D10" s="9337"/>
      <c r="E10" s="9280"/>
      <c r="F10" s="9305" t="s">
        <v>103</v>
      </c>
      <c r="G10" s="9309"/>
      <c r="H10" s="9306" t="s">
        <v>42</v>
      </c>
      <c r="I10" s="9309"/>
      <c r="J10" s="9306" t="s">
        <v>3992</v>
      </c>
      <c r="K10" s="9309"/>
      <c r="L10" s="9305" t="s">
        <v>44</v>
      </c>
      <c r="M10" s="9309"/>
      <c r="N10" s="9328" t="s">
        <v>45</v>
      </c>
      <c r="O10" s="9237"/>
      <c r="P10" s="9328" t="s">
        <v>46</v>
      </c>
      <c r="Q10" s="9237"/>
      <c r="R10" s="9328" t="s">
        <v>47</v>
      </c>
      <c r="S10" s="9237"/>
      <c r="T10" s="9328" t="s">
        <v>48</v>
      </c>
      <c r="U10" s="9237"/>
      <c r="V10" s="9328" t="s">
        <v>49</v>
      </c>
      <c r="W10" s="9237"/>
      <c r="X10" s="9328" t="s">
        <v>50</v>
      </c>
      <c r="Y10" s="9237"/>
      <c r="Z10" s="9328" t="s">
        <v>51</v>
      </c>
      <c r="AA10" s="9237"/>
      <c r="AB10" s="9328" t="s">
        <v>52</v>
      </c>
      <c r="AC10" s="9237"/>
      <c r="AD10" s="9328" t="s">
        <v>53</v>
      </c>
      <c r="AE10" s="9237"/>
      <c r="AF10" s="9328" t="s">
        <v>54</v>
      </c>
      <c r="AG10" s="9237"/>
      <c r="AH10" s="9328" t="s">
        <v>55</v>
      </c>
      <c r="AI10" s="9237"/>
      <c r="AJ10" s="9328" t="s">
        <v>56</v>
      </c>
      <c r="AK10" s="9237"/>
      <c r="AL10" s="9328" t="s">
        <v>481</v>
      </c>
      <c r="AM10" s="9342"/>
      <c r="AN10" s="9340"/>
      <c r="AO10" s="9330"/>
      <c r="AP10" s="9330"/>
      <c r="AQ10" s="9330"/>
      <c r="AR10" s="7686"/>
      <c r="AS10" s="9334"/>
      <c r="AT10" s="9323"/>
      <c r="AU10" s="9320"/>
      <c r="AV10" s="9323"/>
      <c r="AW10" s="9326"/>
      <c r="CA10"/>
      <c r="CB10"/>
      <c r="CC10"/>
      <c r="CD10"/>
      <c r="CE10"/>
      <c r="CF10"/>
      <c r="CH10"/>
      <c r="CI10"/>
      <c r="CJ10"/>
    </row>
    <row r="11" spans="1:89" ht="18" customHeight="1">
      <c r="A11" s="9337"/>
      <c r="B11" s="9280"/>
      <c r="C11" s="4636" t="s">
        <v>79</v>
      </c>
      <c r="D11" s="4637" t="s">
        <v>58</v>
      </c>
      <c r="E11" s="4630" t="s">
        <v>59</v>
      </c>
      <c r="F11" s="4638" t="s">
        <v>58</v>
      </c>
      <c r="G11" s="4634" t="s">
        <v>59</v>
      </c>
      <c r="H11" s="4639" t="s">
        <v>58</v>
      </c>
      <c r="I11" s="4634" t="s">
        <v>59</v>
      </c>
      <c r="J11" s="4639" t="s">
        <v>58</v>
      </c>
      <c r="K11" s="4634" t="s">
        <v>59</v>
      </c>
      <c r="L11" s="4638" t="s">
        <v>58</v>
      </c>
      <c r="M11" s="4634" t="s">
        <v>59</v>
      </c>
      <c r="N11" s="4638" t="s">
        <v>58</v>
      </c>
      <c r="O11" s="4634" t="s">
        <v>59</v>
      </c>
      <c r="P11" s="4638" t="s">
        <v>58</v>
      </c>
      <c r="Q11" s="4634" t="s">
        <v>59</v>
      </c>
      <c r="R11" s="4638" t="s">
        <v>58</v>
      </c>
      <c r="S11" s="4634" t="s">
        <v>59</v>
      </c>
      <c r="T11" s="4638" t="s">
        <v>58</v>
      </c>
      <c r="U11" s="4634" t="s">
        <v>59</v>
      </c>
      <c r="V11" s="4638" t="s">
        <v>58</v>
      </c>
      <c r="W11" s="4634" t="s">
        <v>59</v>
      </c>
      <c r="X11" s="4638" t="s">
        <v>58</v>
      </c>
      <c r="Y11" s="4634" t="s">
        <v>59</v>
      </c>
      <c r="Z11" s="4638" t="s">
        <v>58</v>
      </c>
      <c r="AA11" s="4634" t="s">
        <v>59</v>
      </c>
      <c r="AB11" s="4638" t="s">
        <v>58</v>
      </c>
      <c r="AC11" s="4634" t="s">
        <v>59</v>
      </c>
      <c r="AD11" s="4638" t="s">
        <v>58</v>
      </c>
      <c r="AE11" s="4634" t="s">
        <v>59</v>
      </c>
      <c r="AF11" s="4638" t="s">
        <v>58</v>
      </c>
      <c r="AG11" s="4634" t="s">
        <v>59</v>
      </c>
      <c r="AH11" s="4638" t="s">
        <v>58</v>
      </c>
      <c r="AI11" s="4634" t="s">
        <v>59</v>
      </c>
      <c r="AJ11" s="4638" t="s">
        <v>58</v>
      </c>
      <c r="AK11" s="4634" t="s">
        <v>59</v>
      </c>
      <c r="AL11" s="4638" t="s">
        <v>58</v>
      </c>
      <c r="AM11" s="4632" t="s">
        <v>59</v>
      </c>
      <c r="AN11" s="9341"/>
      <c r="AO11" s="9331"/>
      <c r="AP11" s="9331"/>
      <c r="AQ11" s="9331"/>
      <c r="AR11" s="9113"/>
      <c r="AS11" s="9335"/>
      <c r="AT11" s="9324"/>
      <c r="AU11" s="9321"/>
      <c r="AV11" s="9324"/>
      <c r="AW11" s="9327"/>
      <c r="CA11"/>
      <c r="CB11"/>
      <c r="CC11"/>
      <c r="CD11"/>
      <c r="CE11"/>
      <c r="CF11"/>
      <c r="CH11"/>
      <c r="CI11"/>
      <c r="CJ11"/>
    </row>
    <row r="12" spans="1:89" s="17" customFormat="1" ht="15" customHeight="1">
      <c r="A12" s="9315" t="s">
        <v>3993</v>
      </c>
      <c r="B12" s="4642" t="s">
        <v>3994</v>
      </c>
      <c r="C12" s="4499">
        <f>+D12+E12</f>
        <v>0</v>
      </c>
      <c r="D12" s="4498">
        <f>+F12+H12+J12+L12+N12+P12+R12+T12+V12+X12+Z12+AB12+AD12+AF12+AH12+AJ12+AL12</f>
        <v>0</v>
      </c>
      <c r="E12" s="4601">
        <f>+G12+I12+K12+M12+O12+Q12+S12+U12+W12+Y12+AA12+AC12+AE12+AG12+AI12+AK12+AM12</f>
        <v>0</v>
      </c>
      <c r="F12" s="638"/>
      <c r="G12" s="3924"/>
      <c r="H12" s="204"/>
      <c r="I12" s="3924"/>
      <c r="J12" s="204"/>
      <c r="K12" s="3924"/>
      <c r="L12" s="204"/>
      <c r="M12" s="3924"/>
      <c r="N12" s="204"/>
      <c r="O12" s="3924"/>
      <c r="P12" s="204"/>
      <c r="Q12" s="3924"/>
      <c r="R12" s="204"/>
      <c r="S12" s="3924"/>
      <c r="T12" s="204"/>
      <c r="U12" s="3924"/>
      <c r="V12" s="204"/>
      <c r="W12" s="3924"/>
      <c r="X12" s="204"/>
      <c r="Y12" s="3924"/>
      <c r="Z12" s="204"/>
      <c r="AA12" s="3924"/>
      <c r="AB12" s="204"/>
      <c r="AC12" s="3924"/>
      <c r="AD12" s="204"/>
      <c r="AE12" s="3924"/>
      <c r="AF12" s="204"/>
      <c r="AG12" s="3924"/>
      <c r="AH12" s="204"/>
      <c r="AI12" s="3924"/>
      <c r="AJ12" s="204"/>
      <c r="AK12" s="3924"/>
      <c r="AL12" s="204"/>
      <c r="AM12" s="3903"/>
      <c r="AN12" s="454"/>
      <c r="AO12" s="4643"/>
      <c r="AP12" s="145"/>
      <c r="AQ12" s="145"/>
      <c r="AR12" s="4644"/>
      <c r="AS12" s="5235"/>
      <c r="AT12" s="5341"/>
      <c r="AU12" s="37"/>
      <c r="AV12" s="663"/>
      <c r="AW12" s="2048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>
      <c r="A13" s="9316"/>
      <c r="B13" s="3943" t="s">
        <v>3995</v>
      </c>
      <c r="C13" s="1476">
        <f t="shared" ref="C13:C28" si="0">+D13+E13</f>
        <v>0</v>
      </c>
      <c r="D13" s="4507">
        <f t="shared" ref="D13:E27" si="1">+F13+H13+J13+L13+N13+P13+R13+T13+V13+X13+Z13+AB13+AD13+AF13+AH13+AJ13+AL13</f>
        <v>0</v>
      </c>
      <c r="E13" s="4146">
        <f t="shared" si="1"/>
        <v>0</v>
      </c>
      <c r="F13" s="1170"/>
      <c r="G13" s="1174"/>
      <c r="H13" s="1172"/>
      <c r="I13" s="1174"/>
      <c r="J13" s="1172"/>
      <c r="K13" s="1174"/>
      <c r="L13" s="1172"/>
      <c r="M13" s="1174"/>
      <c r="N13" s="1172"/>
      <c r="O13" s="1174"/>
      <c r="P13" s="1172"/>
      <c r="Q13" s="1174"/>
      <c r="R13" s="1172"/>
      <c r="S13" s="1174"/>
      <c r="T13" s="1172"/>
      <c r="U13" s="1174"/>
      <c r="V13" s="1172"/>
      <c r="W13" s="1174"/>
      <c r="X13" s="1172"/>
      <c r="Y13" s="1174"/>
      <c r="Z13" s="1172"/>
      <c r="AA13" s="1174"/>
      <c r="AB13" s="1172"/>
      <c r="AC13" s="1174"/>
      <c r="AD13" s="1172"/>
      <c r="AE13" s="1174"/>
      <c r="AF13" s="1172"/>
      <c r="AG13" s="1174"/>
      <c r="AH13" s="1172"/>
      <c r="AI13" s="1174"/>
      <c r="AJ13" s="1172"/>
      <c r="AK13" s="1174"/>
      <c r="AL13" s="1172"/>
      <c r="AM13" s="1173"/>
      <c r="AN13" s="1311"/>
      <c r="AO13" s="1219"/>
      <c r="AP13" s="1219"/>
      <c r="AQ13" s="1219"/>
      <c r="AR13" s="35"/>
      <c r="AS13" s="5236"/>
      <c r="AT13" s="5473"/>
      <c r="AU13" s="35"/>
      <c r="AV13" s="5473"/>
      <c r="AW13" s="1171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>
      <c r="A14" s="9317"/>
      <c r="B14" s="3944" t="s">
        <v>3996</v>
      </c>
      <c r="C14" s="4268">
        <f t="shared" si="0"/>
        <v>0</v>
      </c>
      <c r="D14" s="4494">
        <f t="shared" si="1"/>
        <v>0</v>
      </c>
      <c r="E14" s="1336">
        <f t="shared" si="1"/>
        <v>0</v>
      </c>
      <c r="F14" s="3799"/>
      <c r="G14" s="3592"/>
      <c r="H14" s="3809"/>
      <c r="I14" s="3592"/>
      <c r="J14" s="3809"/>
      <c r="K14" s="3592"/>
      <c r="L14" s="3809"/>
      <c r="M14" s="3592"/>
      <c r="N14" s="3809"/>
      <c r="O14" s="3592"/>
      <c r="P14" s="3809"/>
      <c r="Q14" s="3592"/>
      <c r="R14" s="3809"/>
      <c r="S14" s="3592"/>
      <c r="T14" s="3809"/>
      <c r="U14" s="3592"/>
      <c r="V14" s="3809"/>
      <c r="W14" s="3592"/>
      <c r="X14" s="3809"/>
      <c r="Y14" s="3592"/>
      <c r="Z14" s="3809"/>
      <c r="AA14" s="3592"/>
      <c r="AB14" s="3809"/>
      <c r="AC14" s="3592"/>
      <c r="AD14" s="3809"/>
      <c r="AE14" s="3592"/>
      <c r="AF14" s="3809"/>
      <c r="AG14" s="3592"/>
      <c r="AH14" s="3809"/>
      <c r="AI14" s="3592"/>
      <c r="AJ14" s="3809"/>
      <c r="AK14" s="3592"/>
      <c r="AL14" s="3809"/>
      <c r="AM14" s="3810"/>
      <c r="AN14" s="4033"/>
      <c r="AO14" s="3590"/>
      <c r="AP14" s="3590"/>
      <c r="AQ14" s="3590"/>
      <c r="AR14" s="1218"/>
      <c r="AS14" s="5237"/>
      <c r="AT14" s="3887"/>
      <c r="AU14" s="1218"/>
      <c r="AV14" s="3887"/>
      <c r="AW14" s="1183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>
      <c r="A15" s="8135" t="s">
        <v>3997</v>
      </c>
      <c r="B15" s="4382" t="s">
        <v>3998</v>
      </c>
      <c r="C15" s="4645">
        <f t="shared" si="0"/>
        <v>0</v>
      </c>
      <c r="D15" s="4646">
        <f t="shared" si="1"/>
        <v>0</v>
      </c>
      <c r="E15" s="4647">
        <f t="shared" si="1"/>
        <v>0</v>
      </c>
      <c r="F15" s="1926"/>
      <c r="G15" s="748"/>
      <c r="H15" s="1423"/>
      <c r="I15" s="748"/>
      <c r="J15" s="1423"/>
      <c r="K15" s="3796"/>
      <c r="L15" s="1423"/>
      <c r="M15" s="3796"/>
      <c r="N15" s="1423"/>
      <c r="O15" s="3796"/>
      <c r="P15" s="1423"/>
      <c r="Q15" s="3796"/>
      <c r="R15" s="1423"/>
      <c r="S15" s="3796"/>
      <c r="T15" s="1423"/>
      <c r="U15" s="3796"/>
      <c r="V15" s="1423"/>
      <c r="W15" s="3796"/>
      <c r="X15" s="1423"/>
      <c r="Y15" s="3796"/>
      <c r="Z15" s="1423"/>
      <c r="AA15" s="3796"/>
      <c r="AB15" s="1423"/>
      <c r="AC15" s="3796"/>
      <c r="AD15" s="1423"/>
      <c r="AE15" s="3796"/>
      <c r="AF15" s="1423"/>
      <c r="AG15" s="3796"/>
      <c r="AH15" s="1423"/>
      <c r="AI15" s="3796"/>
      <c r="AJ15" s="1423"/>
      <c r="AK15" s="3796"/>
      <c r="AL15" s="1423"/>
      <c r="AM15" s="36"/>
      <c r="AN15" s="3909"/>
      <c r="AO15" s="786"/>
      <c r="AP15" s="786"/>
      <c r="AQ15" s="786"/>
      <c r="AR15" s="36"/>
      <c r="AS15" s="5472"/>
      <c r="AT15" s="5474"/>
      <c r="AU15" s="36"/>
      <c r="AV15" s="5474"/>
      <c r="AW15" s="3796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>
      <c r="A16" s="8135"/>
      <c r="B16" s="4648" t="s">
        <v>3999</v>
      </c>
      <c r="C16" s="4645">
        <f t="shared" si="0"/>
        <v>0</v>
      </c>
      <c r="D16" s="4646">
        <f t="shared" si="1"/>
        <v>0</v>
      </c>
      <c r="E16" s="4649">
        <f t="shared" si="1"/>
        <v>0</v>
      </c>
      <c r="F16" s="1926"/>
      <c r="G16" s="748"/>
      <c r="H16" s="1423"/>
      <c r="I16" s="748"/>
      <c r="J16" s="1423"/>
      <c r="K16" s="3796"/>
      <c r="L16" s="1423"/>
      <c r="M16" s="3796"/>
      <c r="N16" s="1423"/>
      <c r="O16" s="3796"/>
      <c r="P16" s="1423"/>
      <c r="Q16" s="3796"/>
      <c r="R16" s="1423"/>
      <c r="S16" s="3796"/>
      <c r="T16" s="1423"/>
      <c r="U16" s="3796"/>
      <c r="V16" s="1423"/>
      <c r="W16" s="3796"/>
      <c r="X16" s="1423"/>
      <c r="Y16" s="3796"/>
      <c r="Z16" s="1423"/>
      <c r="AA16" s="3796"/>
      <c r="AB16" s="1423"/>
      <c r="AC16" s="3796"/>
      <c r="AD16" s="1423"/>
      <c r="AE16" s="3796"/>
      <c r="AF16" s="1423"/>
      <c r="AG16" s="3796"/>
      <c r="AH16" s="1423"/>
      <c r="AI16" s="3796"/>
      <c r="AJ16" s="1423"/>
      <c r="AK16" s="3796"/>
      <c r="AL16" s="1423"/>
      <c r="AM16" s="36"/>
      <c r="AN16" s="3909"/>
      <c r="AO16" s="786"/>
      <c r="AP16" s="786"/>
      <c r="AQ16" s="786"/>
      <c r="AR16" s="36"/>
      <c r="AS16" s="5472"/>
      <c r="AT16" s="5474"/>
      <c r="AU16" s="36"/>
      <c r="AV16" s="5474"/>
      <c r="AW16" s="3796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>
      <c r="A17" s="8135"/>
      <c r="B17" s="4648" t="s">
        <v>4000</v>
      </c>
      <c r="C17" s="4645">
        <f t="shared" si="0"/>
        <v>0</v>
      </c>
      <c r="D17" s="2732">
        <f>+F17+H17+J17+L17+N17+P17+R17+T17+V17+X17+Z17+AB17+AD17+AF17+AH17+AJ17+AL17</f>
        <v>0</v>
      </c>
      <c r="E17" s="4649">
        <f t="shared" si="1"/>
        <v>0</v>
      </c>
      <c r="F17" s="1926"/>
      <c r="G17" s="748"/>
      <c r="H17" s="1423"/>
      <c r="I17" s="748"/>
      <c r="J17" s="1423"/>
      <c r="K17" s="3796"/>
      <c r="L17" s="1423"/>
      <c r="M17" s="3796"/>
      <c r="N17" s="1423"/>
      <c r="O17" s="3796"/>
      <c r="P17" s="1423"/>
      <c r="Q17" s="3796"/>
      <c r="R17" s="1423"/>
      <c r="S17" s="3796"/>
      <c r="T17" s="1423"/>
      <c r="U17" s="3796"/>
      <c r="V17" s="1423"/>
      <c r="W17" s="3796"/>
      <c r="X17" s="1423"/>
      <c r="Y17" s="3796"/>
      <c r="Z17" s="1423"/>
      <c r="AA17" s="3796"/>
      <c r="AB17" s="1423"/>
      <c r="AC17" s="3796"/>
      <c r="AD17" s="1423"/>
      <c r="AE17" s="3796"/>
      <c r="AF17" s="1423"/>
      <c r="AG17" s="3796"/>
      <c r="AH17" s="1423"/>
      <c r="AI17" s="3796"/>
      <c r="AJ17" s="1423"/>
      <c r="AK17" s="3796"/>
      <c r="AL17" s="1423"/>
      <c r="AM17" s="36"/>
      <c r="AN17" s="3909"/>
      <c r="AO17" s="786"/>
      <c r="AP17" s="786"/>
      <c r="AQ17" s="786"/>
      <c r="AR17" s="36"/>
      <c r="AS17" s="5472"/>
      <c r="AT17" s="5474"/>
      <c r="AU17" s="36"/>
      <c r="AV17" s="5474"/>
      <c r="AW17" s="3796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>
      <c r="A18" s="8135"/>
      <c r="B18" s="4648" t="s">
        <v>4001</v>
      </c>
      <c r="C18" s="4645">
        <f t="shared" si="0"/>
        <v>0</v>
      </c>
      <c r="D18" s="4646">
        <f t="shared" si="1"/>
        <v>0</v>
      </c>
      <c r="E18" s="4649">
        <f t="shared" si="1"/>
        <v>0</v>
      </c>
      <c r="F18" s="1926"/>
      <c r="G18" s="748"/>
      <c r="H18" s="1423"/>
      <c r="I18" s="748"/>
      <c r="J18" s="1423"/>
      <c r="K18" s="3796"/>
      <c r="L18" s="1423"/>
      <c r="M18" s="3796"/>
      <c r="N18" s="1423"/>
      <c r="O18" s="3796"/>
      <c r="P18" s="1423"/>
      <c r="Q18" s="3796"/>
      <c r="R18" s="1423"/>
      <c r="S18" s="3796"/>
      <c r="T18" s="1423"/>
      <c r="U18" s="3796"/>
      <c r="V18" s="1423"/>
      <c r="W18" s="3796"/>
      <c r="X18" s="1423"/>
      <c r="Y18" s="3796"/>
      <c r="Z18" s="1423"/>
      <c r="AA18" s="3796"/>
      <c r="AB18" s="1423"/>
      <c r="AC18" s="3796"/>
      <c r="AD18" s="1423"/>
      <c r="AE18" s="3796"/>
      <c r="AF18" s="1423"/>
      <c r="AG18" s="3796"/>
      <c r="AH18" s="1423"/>
      <c r="AI18" s="3796"/>
      <c r="AJ18" s="1423"/>
      <c r="AK18" s="3796"/>
      <c r="AL18" s="1423"/>
      <c r="AM18" s="36"/>
      <c r="AN18" s="3909"/>
      <c r="AO18" s="786"/>
      <c r="AP18" s="786"/>
      <c r="AQ18" s="786"/>
      <c r="AR18" s="36"/>
      <c r="AS18" s="5472"/>
      <c r="AT18" s="5474"/>
      <c r="AU18" s="36"/>
      <c r="AV18" s="5474"/>
      <c r="AW18" s="3796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>
      <c r="A19" s="8135"/>
      <c r="B19" s="4648" t="s">
        <v>4002</v>
      </c>
      <c r="C19" s="4645">
        <f t="shared" si="0"/>
        <v>0</v>
      </c>
      <c r="D19" s="4646">
        <f t="shared" si="1"/>
        <v>0</v>
      </c>
      <c r="E19" s="4649">
        <f t="shared" si="1"/>
        <v>0</v>
      </c>
      <c r="F19" s="1926"/>
      <c r="G19" s="748"/>
      <c r="H19" s="1423"/>
      <c r="I19" s="748"/>
      <c r="J19" s="1423"/>
      <c r="K19" s="3796"/>
      <c r="L19" s="1423"/>
      <c r="M19" s="3796"/>
      <c r="N19" s="1423"/>
      <c r="O19" s="3796"/>
      <c r="P19" s="1423"/>
      <c r="Q19" s="3796"/>
      <c r="R19" s="1423"/>
      <c r="S19" s="3796"/>
      <c r="T19" s="1423"/>
      <c r="U19" s="3796"/>
      <c r="V19" s="1423"/>
      <c r="W19" s="3796"/>
      <c r="X19" s="1423"/>
      <c r="Y19" s="3796"/>
      <c r="Z19" s="1423"/>
      <c r="AA19" s="3796"/>
      <c r="AB19" s="1423"/>
      <c r="AC19" s="3796"/>
      <c r="AD19" s="1423"/>
      <c r="AE19" s="3796"/>
      <c r="AF19" s="1423"/>
      <c r="AG19" s="3796"/>
      <c r="AH19" s="1423"/>
      <c r="AI19" s="3796"/>
      <c r="AJ19" s="1423"/>
      <c r="AK19" s="3796"/>
      <c r="AL19" s="1423"/>
      <c r="AM19" s="36"/>
      <c r="AN19" s="3909"/>
      <c r="AO19" s="786"/>
      <c r="AP19" s="786"/>
      <c r="AQ19" s="786"/>
      <c r="AR19" s="36"/>
      <c r="AS19" s="5472"/>
      <c r="AT19" s="5474"/>
      <c r="AU19" s="36"/>
      <c r="AV19" s="5474"/>
      <c r="AW19" s="3796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>
      <c r="A20" s="8135"/>
      <c r="B20" s="4648" t="s">
        <v>4003</v>
      </c>
      <c r="C20" s="4645">
        <f t="shared" si="0"/>
        <v>0</v>
      </c>
      <c r="D20" s="4646">
        <f t="shared" si="1"/>
        <v>0</v>
      </c>
      <c r="E20" s="4649">
        <f t="shared" si="1"/>
        <v>0</v>
      </c>
      <c r="F20" s="1926"/>
      <c r="G20" s="748"/>
      <c r="H20" s="1423"/>
      <c r="I20" s="748"/>
      <c r="J20" s="1423"/>
      <c r="K20" s="3796"/>
      <c r="L20" s="1423"/>
      <c r="M20" s="3796"/>
      <c r="N20" s="1423"/>
      <c r="O20" s="3796"/>
      <c r="P20" s="1423"/>
      <c r="Q20" s="3796"/>
      <c r="R20" s="1423"/>
      <c r="S20" s="3796"/>
      <c r="T20" s="1423"/>
      <c r="U20" s="3796"/>
      <c r="V20" s="1423"/>
      <c r="W20" s="3796"/>
      <c r="X20" s="1423"/>
      <c r="Y20" s="3796"/>
      <c r="Z20" s="1423"/>
      <c r="AA20" s="3796"/>
      <c r="AB20" s="1423"/>
      <c r="AC20" s="3796"/>
      <c r="AD20" s="1423"/>
      <c r="AE20" s="3796"/>
      <c r="AF20" s="1423"/>
      <c r="AG20" s="3796"/>
      <c r="AH20" s="1423"/>
      <c r="AI20" s="3796"/>
      <c r="AJ20" s="1423"/>
      <c r="AK20" s="3796"/>
      <c r="AL20" s="1423"/>
      <c r="AM20" s="36"/>
      <c r="AN20" s="3909"/>
      <c r="AO20" s="786"/>
      <c r="AP20" s="786"/>
      <c r="AQ20" s="786"/>
      <c r="AR20" s="36"/>
      <c r="AS20" s="5472"/>
      <c r="AT20" s="5474"/>
      <c r="AU20" s="36"/>
      <c r="AV20" s="5474"/>
      <c r="AW20" s="3796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>
      <c r="A21" s="8135"/>
      <c r="B21" s="4648" t="s">
        <v>4004</v>
      </c>
      <c r="C21" s="4645">
        <f t="shared" si="0"/>
        <v>0</v>
      </c>
      <c r="D21" s="4646">
        <f t="shared" si="1"/>
        <v>0</v>
      </c>
      <c r="E21" s="4649">
        <f t="shared" si="1"/>
        <v>0</v>
      </c>
      <c r="F21" s="1926"/>
      <c r="G21" s="748"/>
      <c r="H21" s="1423"/>
      <c r="I21" s="748"/>
      <c r="J21" s="1423"/>
      <c r="K21" s="3796"/>
      <c r="L21" s="1423"/>
      <c r="M21" s="3796"/>
      <c r="N21" s="1423"/>
      <c r="O21" s="3796"/>
      <c r="P21" s="1423"/>
      <c r="Q21" s="3796"/>
      <c r="R21" s="1423"/>
      <c r="S21" s="3796"/>
      <c r="T21" s="1423"/>
      <c r="U21" s="3796"/>
      <c r="V21" s="1423"/>
      <c r="W21" s="3796"/>
      <c r="X21" s="1423"/>
      <c r="Y21" s="3796"/>
      <c r="Z21" s="1423"/>
      <c r="AA21" s="3796"/>
      <c r="AB21" s="1423"/>
      <c r="AC21" s="3796"/>
      <c r="AD21" s="1423"/>
      <c r="AE21" s="3796"/>
      <c r="AF21" s="1423"/>
      <c r="AG21" s="3796"/>
      <c r="AH21" s="1423"/>
      <c r="AI21" s="3796"/>
      <c r="AJ21" s="1423"/>
      <c r="AK21" s="3796"/>
      <c r="AL21" s="1423"/>
      <c r="AM21" s="36"/>
      <c r="AN21" s="3909"/>
      <c r="AO21" s="786"/>
      <c r="AP21" s="786"/>
      <c r="AQ21" s="786"/>
      <c r="AR21" s="36"/>
      <c r="AS21" s="5472"/>
      <c r="AT21" s="5474"/>
      <c r="AU21" s="36"/>
      <c r="AV21" s="5474"/>
      <c r="AW21" s="3796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>
      <c r="A22" s="8135"/>
      <c r="B22" s="4648" t="s">
        <v>4005</v>
      </c>
      <c r="C22" s="4645">
        <f t="shared" si="0"/>
        <v>0</v>
      </c>
      <c r="D22" s="4646">
        <f t="shared" si="1"/>
        <v>0</v>
      </c>
      <c r="E22" s="4649">
        <f t="shared" si="1"/>
        <v>0</v>
      </c>
      <c r="F22" s="1926"/>
      <c r="G22" s="748"/>
      <c r="H22" s="1423"/>
      <c r="I22" s="748"/>
      <c r="J22" s="1423"/>
      <c r="K22" s="3796"/>
      <c r="L22" s="1423"/>
      <c r="M22" s="3796"/>
      <c r="N22" s="1423"/>
      <c r="O22" s="3796"/>
      <c r="P22" s="1423"/>
      <c r="Q22" s="3796"/>
      <c r="R22" s="1423"/>
      <c r="S22" s="3796"/>
      <c r="T22" s="1423"/>
      <c r="U22" s="3796"/>
      <c r="V22" s="1423"/>
      <c r="W22" s="3796"/>
      <c r="X22" s="1423"/>
      <c r="Y22" s="3796"/>
      <c r="Z22" s="1423"/>
      <c r="AA22" s="3796"/>
      <c r="AB22" s="1423"/>
      <c r="AC22" s="3796"/>
      <c r="AD22" s="1423"/>
      <c r="AE22" s="3796"/>
      <c r="AF22" s="1423"/>
      <c r="AG22" s="3796"/>
      <c r="AH22" s="1423"/>
      <c r="AI22" s="3796"/>
      <c r="AJ22" s="1423"/>
      <c r="AK22" s="3796"/>
      <c r="AL22" s="1423"/>
      <c r="AM22" s="36"/>
      <c r="AN22" s="3909"/>
      <c r="AO22" s="786"/>
      <c r="AP22" s="786"/>
      <c r="AQ22" s="786"/>
      <c r="AR22" s="36"/>
      <c r="AS22" s="5472"/>
      <c r="AT22" s="5474"/>
      <c r="AU22" s="36"/>
      <c r="AV22" s="5474"/>
      <c r="AW22" s="3796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>
      <c r="A23" s="8135"/>
      <c r="B23" s="4648" t="s">
        <v>4006</v>
      </c>
      <c r="C23" s="4645">
        <f t="shared" si="0"/>
        <v>0</v>
      </c>
      <c r="D23" s="4650">
        <f t="shared" si="1"/>
        <v>0</v>
      </c>
      <c r="E23" s="4651">
        <f t="shared" si="1"/>
        <v>0</v>
      </c>
      <c r="F23" s="1163"/>
      <c r="G23" s="877"/>
      <c r="H23" s="3780"/>
      <c r="I23" s="877"/>
      <c r="J23" s="3780"/>
      <c r="K23" s="3779"/>
      <c r="L23" s="3780"/>
      <c r="M23" s="3779"/>
      <c r="N23" s="3780"/>
      <c r="O23" s="3779"/>
      <c r="P23" s="3780"/>
      <c r="Q23" s="3779"/>
      <c r="R23" s="3780"/>
      <c r="S23" s="3779"/>
      <c r="T23" s="3780"/>
      <c r="U23" s="3779"/>
      <c r="V23" s="3780"/>
      <c r="W23" s="3779"/>
      <c r="X23" s="3780"/>
      <c r="Y23" s="3779"/>
      <c r="Z23" s="3780"/>
      <c r="AA23" s="3779"/>
      <c r="AB23" s="3780"/>
      <c r="AC23" s="3779"/>
      <c r="AD23" s="3780"/>
      <c r="AE23" s="3779"/>
      <c r="AF23" s="3780"/>
      <c r="AG23" s="3779"/>
      <c r="AH23" s="3780"/>
      <c r="AI23" s="3779"/>
      <c r="AJ23" s="3780"/>
      <c r="AK23" s="3779"/>
      <c r="AL23" s="3780"/>
      <c r="AM23" s="3886"/>
      <c r="AN23" s="879"/>
      <c r="AO23" s="1992"/>
      <c r="AP23" s="1992"/>
      <c r="AQ23" s="1992"/>
      <c r="AR23" s="3886"/>
      <c r="AS23" s="5203"/>
      <c r="AT23" s="3883"/>
      <c r="AU23" s="3886"/>
      <c r="AV23" s="3883"/>
      <c r="AW23" s="3779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>
      <c r="A24" s="8135"/>
      <c r="B24" s="4652" t="s">
        <v>4007</v>
      </c>
      <c r="C24" s="4645">
        <f t="shared" si="0"/>
        <v>0</v>
      </c>
      <c r="D24" s="4650">
        <f t="shared" si="1"/>
        <v>0</v>
      </c>
      <c r="E24" s="4651">
        <f t="shared" si="1"/>
        <v>0</v>
      </c>
      <c r="F24" s="1163"/>
      <c r="G24" s="877"/>
      <c r="H24" s="3780"/>
      <c r="I24" s="877"/>
      <c r="J24" s="3780"/>
      <c r="K24" s="3779"/>
      <c r="L24" s="3780"/>
      <c r="M24" s="3779"/>
      <c r="N24" s="3780"/>
      <c r="O24" s="3779"/>
      <c r="P24" s="3780"/>
      <c r="Q24" s="3779"/>
      <c r="R24" s="3780"/>
      <c r="S24" s="3779"/>
      <c r="T24" s="3780"/>
      <c r="U24" s="3779"/>
      <c r="V24" s="3780"/>
      <c r="W24" s="3779"/>
      <c r="X24" s="3780"/>
      <c r="Y24" s="3779"/>
      <c r="Z24" s="3780"/>
      <c r="AA24" s="3779"/>
      <c r="AB24" s="3780"/>
      <c r="AC24" s="3779"/>
      <c r="AD24" s="3780"/>
      <c r="AE24" s="3779"/>
      <c r="AF24" s="3780"/>
      <c r="AG24" s="3779"/>
      <c r="AH24" s="3780"/>
      <c r="AI24" s="3779"/>
      <c r="AJ24" s="3780"/>
      <c r="AK24" s="3779"/>
      <c r="AL24" s="3780"/>
      <c r="AM24" s="3886"/>
      <c r="AN24" s="879"/>
      <c r="AO24" s="1992"/>
      <c r="AP24" s="1992"/>
      <c r="AQ24" s="1992"/>
      <c r="AR24" s="3886"/>
      <c r="AS24" s="5203"/>
      <c r="AT24" s="3883"/>
      <c r="AU24" s="3886"/>
      <c r="AV24" s="3883"/>
      <c r="AW24" s="3779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>
      <c r="A25" s="8135"/>
      <c r="B25" s="3943" t="s">
        <v>4008</v>
      </c>
      <c r="C25" s="4645">
        <f t="shared" si="0"/>
        <v>0</v>
      </c>
      <c r="D25" s="4650">
        <f t="shared" si="1"/>
        <v>0</v>
      </c>
      <c r="E25" s="4651">
        <f t="shared" si="1"/>
        <v>0</v>
      </c>
      <c r="F25" s="1163"/>
      <c r="G25" s="877"/>
      <c r="H25" s="3780"/>
      <c r="I25" s="877"/>
      <c r="J25" s="3780"/>
      <c r="K25" s="3779"/>
      <c r="L25" s="3780"/>
      <c r="M25" s="3779"/>
      <c r="N25" s="3780"/>
      <c r="O25" s="3779"/>
      <c r="P25" s="3780"/>
      <c r="Q25" s="3779"/>
      <c r="R25" s="3780"/>
      <c r="S25" s="3779"/>
      <c r="T25" s="3780"/>
      <c r="U25" s="3779"/>
      <c r="V25" s="3780"/>
      <c r="W25" s="3779"/>
      <c r="X25" s="3780"/>
      <c r="Y25" s="3779"/>
      <c r="Z25" s="3780"/>
      <c r="AA25" s="3779"/>
      <c r="AB25" s="3780"/>
      <c r="AC25" s="3779"/>
      <c r="AD25" s="3780"/>
      <c r="AE25" s="3779"/>
      <c r="AF25" s="3780"/>
      <c r="AG25" s="3779"/>
      <c r="AH25" s="3780"/>
      <c r="AI25" s="3779"/>
      <c r="AJ25" s="3780"/>
      <c r="AK25" s="3779"/>
      <c r="AL25" s="3780"/>
      <c r="AM25" s="3886"/>
      <c r="AN25" s="879"/>
      <c r="AO25" s="1992"/>
      <c r="AP25" s="1992"/>
      <c r="AQ25" s="1992"/>
      <c r="AR25" s="3886"/>
      <c r="AS25" s="5203"/>
      <c r="AT25" s="3883"/>
      <c r="AU25" s="3886"/>
      <c r="AV25" s="3883"/>
      <c r="AW25" s="3779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>
      <c r="A26" s="8135"/>
      <c r="B26" s="4653" t="s">
        <v>4009</v>
      </c>
      <c r="C26" s="4645">
        <f t="shared" si="0"/>
        <v>0</v>
      </c>
      <c r="D26" s="4650">
        <f t="shared" si="1"/>
        <v>0</v>
      </c>
      <c r="E26" s="4651">
        <f t="shared" si="1"/>
        <v>0</v>
      </c>
      <c r="F26" s="1163"/>
      <c r="G26" s="877"/>
      <c r="H26" s="3780"/>
      <c r="I26" s="877"/>
      <c r="J26" s="3780"/>
      <c r="K26" s="3779"/>
      <c r="L26" s="3780"/>
      <c r="M26" s="3779"/>
      <c r="N26" s="3780"/>
      <c r="O26" s="3779"/>
      <c r="P26" s="3780"/>
      <c r="Q26" s="3779"/>
      <c r="R26" s="3780"/>
      <c r="S26" s="3779"/>
      <c r="T26" s="3780"/>
      <c r="U26" s="3779"/>
      <c r="V26" s="3780"/>
      <c r="W26" s="3779"/>
      <c r="X26" s="3780"/>
      <c r="Y26" s="3779"/>
      <c r="Z26" s="3780"/>
      <c r="AA26" s="3779"/>
      <c r="AB26" s="3780"/>
      <c r="AC26" s="3779"/>
      <c r="AD26" s="3780"/>
      <c r="AE26" s="3779"/>
      <c r="AF26" s="3780"/>
      <c r="AG26" s="3779"/>
      <c r="AH26" s="3780"/>
      <c r="AI26" s="3779"/>
      <c r="AJ26" s="3780"/>
      <c r="AK26" s="3779"/>
      <c r="AL26" s="3780"/>
      <c r="AM26" s="3886"/>
      <c r="AN26" s="879"/>
      <c r="AO26" s="1992"/>
      <c r="AP26" s="1992"/>
      <c r="AQ26" s="1992"/>
      <c r="AR26" s="3886"/>
      <c r="AS26" s="5203"/>
      <c r="AT26" s="3883"/>
      <c r="AU26" s="3886"/>
      <c r="AV26" s="3883"/>
      <c r="AW26" s="3779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>
      <c r="A27" s="9318"/>
      <c r="B27" s="3943" t="s">
        <v>914</v>
      </c>
      <c r="C27" s="682">
        <f t="shared" si="0"/>
        <v>0</v>
      </c>
      <c r="D27" s="4650">
        <f t="shared" si="1"/>
        <v>0</v>
      </c>
      <c r="E27" s="1393">
        <f t="shared" si="1"/>
        <v>0</v>
      </c>
      <c r="F27" s="1163"/>
      <c r="G27" s="877"/>
      <c r="H27" s="3780"/>
      <c r="I27" s="877"/>
      <c r="J27" s="3780"/>
      <c r="K27" s="3779"/>
      <c r="L27" s="3780"/>
      <c r="M27" s="3779"/>
      <c r="N27" s="3780"/>
      <c r="O27" s="3779"/>
      <c r="P27" s="3780"/>
      <c r="Q27" s="3779"/>
      <c r="R27" s="3780"/>
      <c r="S27" s="3779"/>
      <c r="T27" s="3780"/>
      <c r="U27" s="3779"/>
      <c r="V27" s="3780"/>
      <c r="W27" s="3779"/>
      <c r="X27" s="3780"/>
      <c r="Y27" s="3779"/>
      <c r="Z27" s="3780"/>
      <c r="AA27" s="3779"/>
      <c r="AB27" s="3780"/>
      <c r="AC27" s="3779"/>
      <c r="AD27" s="3780"/>
      <c r="AE27" s="3779"/>
      <c r="AF27" s="3780"/>
      <c r="AG27" s="3779"/>
      <c r="AH27" s="3780"/>
      <c r="AI27" s="3779"/>
      <c r="AJ27" s="3780"/>
      <c r="AK27" s="3779"/>
      <c r="AL27" s="3780"/>
      <c r="AM27" s="1218"/>
      <c r="AN27" s="879"/>
      <c r="AO27" s="1992"/>
      <c r="AP27" s="1992"/>
      <c r="AQ27" s="1992"/>
      <c r="AR27" s="3886"/>
      <c r="AS27" s="5203"/>
      <c r="AT27" s="3883"/>
      <c r="AU27" s="3886"/>
      <c r="AV27" s="3883"/>
      <c r="AW27" s="3779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>
      <c r="A28" s="9305" t="s">
        <v>77</v>
      </c>
      <c r="B28" s="9309"/>
      <c r="C28" s="4654">
        <f t="shared" si="0"/>
        <v>0</v>
      </c>
      <c r="D28" s="4496">
        <f>+F28+H28+J28+L28+N28+P28+R28+T28+V28+X28+Z28+AB28+AD28+AF28+AH28+AJ28+AL28</f>
        <v>0</v>
      </c>
      <c r="E28" s="4558">
        <f>+G28+I28+K28+M28+O28+Q28+S28+U28+W28+Y28+AA28+AC28+AE28+AG28+AI28+AK28+AM28</f>
        <v>0</v>
      </c>
      <c r="F28" s="4527">
        <f>SUM(F12:F27)</f>
        <v>0</v>
      </c>
      <c r="G28" s="4496">
        <f>SUM(G12:G27)</f>
        <v>0</v>
      </c>
      <c r="H28" s="4527">
        <f t="shared" ref="H28:AW28" si="11">SUM(H12:H27)</f>
        <v>0</v>
      </c>
      <c r="I28" s="4496">
        <f t="shared" si="11"/>
        <v>0</v>
      </c>
      <c r="J28" s="4527">
        <f t="shared" si="11"/>
        <v>0</v>
      </c>
      <c r="K28" s="4496">
        <f t="shared" si="11"/>
        <v>0</v>
      </c>
      <c r="L28" s="4527">
        <f t="shared" si="11"/>
        <v>0</v>
      </c>
      <c r="M28" s="4496">
        <f t="shared" si="11"/>
        <v>0</v>
      </c>
      <c r="N28" s="4527">
        <f t="shared" si="11"/>
        <v>0</v>
      </c>
      <c r="O28" s="4496">
        <f t="shared" si="11"/>
        <v>0</v>
      </c>
      <c r="P28" s="4527">
        <f t="shared" si="11"/>
        <v>0</v>
      </c>
      <c r="Q28" s="4496">
        <f t="shared" si="11"/>
        <v>0</v>
      </c>
      <c r="R28" s="4527">
        <f t="shared" si="11"/>
        <v>0</v>
      </c>
      <c r="S28" s="4496">
        <f t="shared" si="11"/>
        <v>0</v>
      </c>
      <c r="T28" s="4527">
        <f t="shared" si="11"/>
        <v>0</v>
      </c>
      <c r="U28" s="4496">
        <f t="shared" si="11"/>
        <v>0</v>
      </c>
      <c r="V28" s="4527">
        <f t="shared" si="11"/>
        <v>0</v>
      </c>
      <c r="W28" s="4496">
        <f t="shared" si="11"/>
        <v>0</v>
      </c>
      <c r="X28" s="4527">
        <f t="shared" si="11"/>
        <v>0</v>
      </c>
      <c r="Y28" s="4496">
        <f t="shared" si="11"/>
        <v>0</v>
      </c>
      <c r="Z28" s="4527">
        <f t="shared" si="11"/>
        <v>0</v>
      </c>
      <c r="AA28" s="4496">
        <f t="shared" si="11"/>
        <v>0</v>
      </c>
      <c r="AB28" s="4527">
        <f t="shared" si="11"/>
        <v>0</v>
      </c>
      <c r="AC28" s="4496">
        <f t="shared" si="11"/>
        <v>0</v>
      </c>
      <c r="AD28" s="4527">
        <f t="shared" si="11"/>
        <v>0</v>
      </c>
      <c r="AE28" s="4496">
        <f t="shared" si="11"/>
        <v>0</v>
      </c>
      <c r="AF28" s="4527">
        <f t="shared" si="11"/>
        <v>0</v>
      </c>
      <c r="AG28" s="4496">
        <f t="shared" si="11"/>
        <v>0</v>
      </c>
      <c r="AH28" s="4527">
        <f t="shared" si="11"/>
        <v>0</v>
      </c>
      <c r="AI28" s="4496">
        <f t="shared" si="11"/>
        <v>0</v>
      </c>
      <c r="AJ28" s="4527">
        <f t="shared" si="11"/>
        <v>0</v>
      </c>
      <c r="AK28" s="4496">
        <f t="shared" si="11"/>
        <v>0</v>
      </c>
      <c r="AL28" s="4527">
        <f>SUM(AL12:AL27)</f>
        <v>0</v>
      </c>
      <c r="AM28" s="4541">
        <f t="shared" si="11"/>
        <v>0</v>
      </c>
      <c r="AN28" s="4540">
        <f t="shared" si="11"/>
        <v>0</v>
      </c>
      <c r="AO28" s="4655">
        <f t="shared" si="11"/>
        <v>0</v>
      </c>
      <c r="AP28" s="4655">
        <f t="shared" si="11"/>
        <v>0</v>
      </c>
      <c r="AQ28" s="4655">
        <f t="shared" si="11"/>
        <v>0</v>
      </c>
      <c r="AR28" s="4600">
        <f t="shared" si="11"/>
        <v>0</v>
      </c>
      <c r="AS28" s="5459">
        <f t="shared" si="11"/>
        <v>0</v>
      </c>
      <c r="AT28" s="5460">
        <f t="shared" si="11"/>
        <v>0</v>
      </c>
      <c r="AU28" s="5475">
        <f t="shared" si="11"/>
        <v>0</v>
      </c>
      <c r="AV28" s="5460">
        <f>SUM(AV12:AV27)</f>
        <v>0</v>
      </c>
      <c r="AW28" s="4558">
        <f t="shared" si="11"/>
        <v>0</v>
      </c>
    </row>
    <row r="29" spans="1:89" s="20" customFormat="1" ht="17.100000000000001" customHeight="1">
      <c r="A29" s="9295" t="s">
        <v>4010</v>
      </c>
      <c r="B29" s="9295"/>
      <c r="C29" s="9295"/>
      <c r="D29" s="9295"/>
      <c r="E29" s="9295"/>
      <c r="F29" s="9295"/>
      <c r="G29" s="9295"/>
      <c r="H29" s="9295"/>
      <c r="I29" s="9295"/>
      <c r="J29" s="9295"/>
      <c r="K29" s="9295"/>
      <c r="L29" s="9295"/>
    </row>
    <row r="30" spans="1:89" s="17" customFormat="1" ht="15" customHeight="1">
      <c r="A30" s="9137" t="s">
        <v>4011</v>
      </c>
      <c r="B30" s="9137" t="s">
        <v>77</v>
      </c>
      <c r="C30" s="9310" t="s">
        <v>3994</v>
      </c>
      <c r="D30" s="9312" t="s">
        <v>3995</v>
      </c>
      <c r="E30" s="9313" t="s">
        <v>3996</v>
      </c>
      <c r="F30" s="9305" t="s">
        <v>4012</v>
      </c>
      <c r="G30" s="9306"/>
      <c r="H30" s="9306"/>
      <c r="I30" s="9306"/>
      <c r="J30" s="9306"/>
      <c r="K30" s="9306"/>
      <c r="L30" s="9306"/>
      <c r="M30" s="9306"/>
      <c r="N30" s="9306"/>
      <c r="O30" s="9306"/>
      <c r="P30" s="9306"/>
      <c r="Q30" s="9306"/>
      <c r="R30" s="9306"/>
      <c r="S30" s="9306"/>
      <c r="T30" s="9306"/>
      <c r="U30" s="9306"/>
      <c r="V30" s="9306"/>
      <c r="W30" s="9306"/>
      <c r="X30" s="9306"/>
      <c r="Y30" s="9306"/>
      <c r="Z30" s="9306"/>
      <c r="AA30" s="9306"/>
      <c r="AB30" s="9306"/>
      <c r="AC30" s="9306"/>
      <c r="AD30" s="9306"/>
      <c r="AE30" s="9306"/>
      <c r="AF30" s="9309"/>
    </row>
    <row r="31" spans="1:89" ht="42">
      <c r="A31" s="8590"/>
      <c r="B31" s="8590"/>
      <c r="C31" s="9311"/>
      <c r="D31" s="8622"/>
      <c r="E31" s="9314"/>
      <c r="F31" s="4656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33" t="s">
        <v>4017</v>
      </c>
      <c r="M31" s="253" t="s">
        <v>4018</v>
      </c>
      <c r="N31" s="253" t="s">
        <v>4002</v>
      </c>
      <c r="O31" s="253" t="s">
        <v>4003</v>
      </c>
      <c r="P31" s="4657" t="s">
        <v>4019</v>
      </c>
      <c r="Q31" s="4658" t="s">
        <v>4004</v>
      </c>
      <c r="R31" s="253" t="s">
        <v>4005</v>
      </c>
      <c r="S31" s="4633" t="s">
        <v>4020</v>
      </c>
      <c r="T31" s="4657" t="s">
        <v>4007</v>
      </c>
      <c r="U31" s="4639" t="s">
        <v>4021</v>
      </c>
      <c r="V31" s="4657" t="s">
        <v>4022</v>
      </c>
      <c r="W31" s="4657" t="s">
        <v>4008</v>
      </c>
      <c r="X31" s="4633" t="s">
        <v>4009</v>
      </c>
      <c r="Y31" s="4657" t="s">
        <v>4023</v>
      </c>
      <c r="Z31" s="4639" t="s">
        <v>4024</v>
      </c>
      <c r="AA31" s="4657" t="s">
        <v>4025</v>
      </c>
      <c r="AB31" s="253" t="s">
        <v>4026</v>
      </c>
      <c r="AC31" s="4657" t="s">
        <v>4027</v>
      </c>
      <c r="AD31" s="4657" t="s">
        <v>4028</v>
      </c>
      <c r="AE31" s="4657" t="s">
        <v>4029</v>
      </c>
      <c r="AF31" s="4634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>
      <c r="A32" s="4382" t="s">
        <v>971</v>
      </c>
      <c r="B32" s="4233">
        <f>SUM(C32:AF32)</f>
        <v>0</v>
      </c>
      <c r="C32" s="204"/>
      <c r="D32" s="204"/>
      <c r="E32" s="3924"/>
      <c r="F32" s="1926"/>
      <c r="G32" s="786"/>
      <c r="H32" s="786"/>
      <c r="I32" s="786"/>
      <c r="J32" s="2252"/>
      <c r="K32" s="827"/>
      <c r="L32" s="827"/>
      <c r="M32" s="827"/>
      <c r="N32" s="827"/>
      <c r="O32" s="827"/>
      <c r="P32" s="827"/>
      <c r="Q32" s="827"/>
      <c r="R32" s="827"/>
      <c r="S32" s="827"/>
      <c r="T32" s="4224"/>
      <c r="U32" s="827"/>
      <c r="V32" s="827"/>
      <c r="W32" s="827"/>
      <c r="X32" s="827"/>
      <c r="Y32" s="827"/>
      <c r="Z32" s="827"/>
      <c r="AA32" s="827"/>
      <c r="AB32" s="827"/>
      <c r="AC32" s="827"/>
      <c r="AD32" s="827"/>
      <c r="AE32" s="827"/>
      <c r="AF32" s="4225"/>
    </row>
    <row r="33" spans="1:32" s="17" customFormat="1" ht="15" customHeight="1">
      <c r="A33" s="4648" t="s">
        <v>599</v>
      </c>
      <c r="B33" s="1112">
        <f>SUM(C33:AF33)</f>
        <v>0</v>
      </c>
      <c r="C33" s="1172"/>
      <c r="D33" s="1172"/>
      <c r="E33" s="1174"/>
      <c r="F33" s="1170"/>
      <c r="G33" s="1219"/>
      <c r="H33" s="1219"/>
      <c r="I33" s="1219"/>
      <c r="J33" s="1173"/>
      <c r="K33" s="1992"/>
      <c r="L33" s="1992"/>
      <c r="M33" s="1992"/>
      <c r="N33" s="1992"/>
      <c r="O33" s="1992"/>
      <c r="P33" s="1992"/>
      <c r="Q33" s="1992"/>
      <c r="R33" s="1992"/>
      <c r="S33" s="1992"/>
      <c r="T33" s="3780"/>
      <c r="U33" s="1992"/>
      <c r="V33" s="1992"/>
      <c r="W33" s="1992"/>
      <c r="X33" s="1992"/>
      <c r="Y33" s="1992"/>
      <c r="Z33" s="1992"/>
      <c r="AA33" s="1992"/>
      <c r="AB33" s="1992"/>
      <c r="AC33" s="1992"/>
      <c r="AD33" s="1992"/>
      <c r="AE33" s="1992"/>
      <c r="AF33" s="3779"/>
    </row>
    <row r="34" spans="1:32" s="17" customFormat="1" ht="15" customHeight="1">
      <c r="A34" s="4648" t="s">
        <v>4031</v>
      </c>
      <c r="B34" s="1112">
        <f t="shared" ref="B34:B45" si="12">SUM(C34:AF34)</f>
        <v>0</v>
      </c>
      <c r="C34" s="1172"/>
      <c r="D34" s="1172"/>
      <c r="E34" s="1174"/>
      <c r="F34" s="1170"/>
      <c r="G34" s="1219"/>
      <c r="H34" s="1219"/>
      <c r="I34" s="1219"/>
      <c r="J34" s="1173"/>
      <c r="K34" s="1992"/>
      <c r="L34" s="1992"/>
      <c r="M34" s="1992"/>
      <c r="N34" s="1992"/>
      <c r="O34" s="1992"/>
      <c r="P34" s="1992"/>
      <c r="Q34" s="1992"/>
      <c r="R34" s="1992"/>
      <c r="S34" s="1992"/>
      <c r="T34" s="3780"/>
      <c r="U34" s="1992"/>
      <c r="V34" s="1992"/>
      <c r="W34" s="1992"/>
      <c r="X34" s="1992"/>
      <c r="Y34" s="1992"/>
      <c r="Z34" s="1992"/>
      <c r="AA34" s="1992"/>
      <c r="AB34" s="1992"/>
      <c r="AC34" s="1992"/>
      <c r="AD34" s="1992"/>
      <c r="AE34" s="1992"/>
      <c r="AF34" s="3779"/>
    </row>
    <row r="35" spans="1:32" s="17" customFormat="1" ht="15" customHeight="1">
      <c r="A35" s="4648" t="s">
        <v>4032</v>
      </c>
      <c r="B35" s="1112">
        <f t="shared" si="12"/>
        <v>0</v>
      </c>
      <c r="C35" s="1172"/>
      <c r="D35" s="1172"/>
      <c r="E35" s="1174"/>
      <c r="F35" s="1170"/>
      <c r="G35" s="1219"/>
      <c r="H35" s="1219"/>
      <c r="I35" s="1219"/>
      <c r="J35" s="1173"/>
      <c r="K35" s="1992"/>
      <c r="L35" s="1992"/>
      <c r="M35" s="1992"/>
      <c r="N35" s="1992"/>
      <c r="O35" s="1992"/>
      <c r="P35" s="1992"/>
      <c r="Q35" s="1992"/>
      <c r="R35" s="1992"/>
      <c r="S35" s="1992"/>
      <c r="T35" s="3780"/>
      <c r="U35" s="1992"/>
      <c r="V35" s="1992"/>
      <c r="W35" s="1992"/>
      <c r="X35" s="1992"/>
      <c r="Y35" s="1992"/>
      <c r="Z35" s="1992"/>
      <c r="AA35" s="1992"/>
      <c r="AB35" s="1992"/>
      <c r="AC35" s="1992"/>
      <c r="AD35" s="1992"/>
      <c r="AE35" s="1992"/>
      <c r="AF35" s="3779"/>
    </row>
    <row r="36" spans="1:32" s="17" customFormat="1" ht="15" customHeight="1">
      <c r="A36" s="4648" t="s">
        <v>601</v>
      </c>
      <c r="B36" s="1112">
        <f t="shared" si="12"/>
        <v>0</v>
      </c>
      <c r="C36" s="1172"/>
      <c r="D36" s="1172"/>
      <c r="E36" s="1174"/>
      <c r="F36" s="1170"/>
      <c r="G36" s="1219"/>
      <c r="H36" s="1219"/>
      <c r="I36" s="1219"/>
      <c r="J36" s="1173"/>
      <c r="K36" s="1992"/>
      <c r="L36" s="1992"/>
      <c r="M36" s="1992"/>
      <c r="N36" s="1992"/>
      <c r="O36" s="1992"/>
      <c r="P36" s="1992"/>
      <c r="Q36" s="1992"/>
      <c r="R36" s="1992"/>
      <c r="S36" s="1992"/>
      <c r="T36" s="3780"/>
      <c r="U36" s="1992"/>
      <c r="V36" s="1992"/>
      <c r="W36" s="1992"/>
      <c r="X36" s="1992"/>
      <c r="Y36" s="1992"/>
      <c r="Z36" s="1992"/>
      <c r="AA36" s="1992"/>
      <c r="AB36" s="1992"/>
      <c r="AC36" s="1992"/>
      <c r="AD36" s="1992"/>
      <c r="AE36" s="1992"/>
      <c r="AF36" s="3779"/>
    </row>
    <row r="37" spans="1:32" s="17" customFormat="1" ht="15" customHeight="1">
      <c r="A37" s="4648" t="s">
        <v>4033</v>
      </c>
      <c r="B37" s="1112">
        <f t="shared" si="12"/>
        <v>0</v>
      </c>
      <c r="C37" s="1172"/>
      <c r="D37" s="1172"/>
      <c r="E37" s="1174"/>
      <c r="F37" s="1170"/>
      <c r="G37" s="1219"/>
      <c r="H37" s="1219"/>
      <c r="I37" s="1219"/>
      <c r="J37" s="1173"/>
      <c r="K37" s="1992"/>
      <c r="L37" s="1992"/>
      <c r="M37" s="1992"/>
      <c r="N37" s="1992"/>
      <c r="O37" s="1992"/>
      <c r="P37" s="1992"/>
      <c r="Q37" s="1992"/>
      <c r="R37" s="1992"/>
      <c r="S37" s="1992"/>
      <c r="T37" s="3780"/>
      <c r="U37" s="1992"/>
      <c r="V37" s="1992"/>
      <c r="W37" s="1992"/>
      <c r="X37" s="1992"/>
      <c r="Y37" s="1992"/>
      <c r="Z37" s="1992"/>
      <c r="AA37" s="1992"/>
      <c r="AB37" s="1992"/>
      <c r="AC37" s="1992"/>
      <c r="AD37" s="1992"/>
      <c r="AE37" s="1992"/>
      <c r="AF37" s="3779"/>
    </row>
    <row r="38" spans="1:32" s="17" customFormat="1" ht="15" customHeight="1">
      <c r="A38" s="4648" t="s">
        <v>515</v>
      </c>
      <c r="B38" s="1112">
        <f t="shared" si="12"/>
        <v>0</v>
      </c>
      <c r="C38" s="1172"/>
      <c r="D38" s="1172"/>
      <c r="E38" s="1174"/>
      <c r="F38" s="1170"/>
      <c r="G38" s="1219"/>
      <c r="H38" s="1219"/>
      <c r="I38" s="1219"/>
      <c r="J38" s="1173"/>
      <c r="K38" s="1992"/>
      <c r="L38" s="1992"/>
      <c r="M38" s="1992"/>
      <c r="N38" s="1992"/>
      <c r="O38" s="1992"/>
      <c r="P38" s="1992"/>
      <c r="Q38" s="1992"/>
      <c r="R38" s="1992"/>
      <c r="S38" s="1992"/>
      <c r="T38" s="3780"/>
      <c r="U38" s="1992"/>
      <c r="V38" s="1992"/>
      <c r="W38" s="1992"/>
      <c r="X38" s="1992"/>
      <c r="Y38" s="1992"/>
      <c r="Z38" s="1992"/>
      <c r="AA38" s="1992"/>
      <c r="AB38" s="1992"/>
      <c r="AC38" s="1992"/>
      <c r="AD38" s="1992"/>
      <c r="AE38" s="1992"/>
      <c r="AF38" s="3779"/>
    </row>
    <row r="39" spans="1:32" s="17" customFormat="1" ht="15" customHeight="1">
      <c r="A39" s="4648" t="s">
        <v>4034</v>
      </c>
      <c r="B39" s="1112">
        <f t="shared" si="12"/>
        <v>0</v>
      </c>
      <c r="C39" s="1172"/>
      <c r="D39" s="1172"/>
      <c r="E39" s="1174"/>
      <c r="F39" s="1170"/>
      <c r="G39" s="1219"/>
      <c r="H39" s="1219"/>
      <c r="I39" s="1219"/>
      <c r="J39" s="1173"/>
      <c r="K39" s="1992"/>
      <c r="L39" s="1992"/>
      <c r="M39" s="1992"/>
      <c r="N39" s="1992"/>
      <c r="O39" s="1992"/>
      <c r="P39" s="1992"/>
      <c r="Q39" s="1992"/>
      <c r="R39" s="1992"/>
      <c r="S39" s="1992"/>
      <c r="T39" s="3780"/>
      <c r="U39" s="1992"/>
      <c r="V39" s="1992"/>
      <c r="W39" s="1992"/>
      <c r="X39" s="1992"/>
      <c r="Y39" s="1992"/>
      <c r="Z39" s="1992"/>
      <c r="AA39" s="1992"/>
      <c r="AB39" s="1992"/>
      <c r="AC39" s="1992"/>
      <c r="AD39" s="1992"/>
      <c r="AE39" s="1992"/>
      <c r="AF39" s="3779"/>
    </row>
    <row r="40" spans="1:32" s="17" customFormat="1" ht="15" customHeight="1">
      <c r="A40" s="4648" t="s">
        <v>4035</v>
      </c>
      <c r="B40" s="1112">
        <f t="shared" si="12"/>
        <v>0</v>
      </c>
      <c r="C40" s="1172"/>
      <c r="D40" s="1172"/>
      <c r="E40" s="1174"/>
      <c r="F40" s="1170"/>
      <c r="G40" s="1219"/>
      <c r="H40" s="1219"/>
      <c r="I40" s="1219"/>
      <c r="J40" s="1173"/>
      <c r="K40" s="1992"/>
      <c r="L40" s="1992"/>
      <c r="M40" s="1992"/>
      <c r="N40" s="1992"/>
      <c r="O40" s="1992"/>
      <c r="P40" s="1992"/>
      <c r="Q40" s="1992"/>
      <c r="R40" s="1992"/>
      <c r="S40" s="1992"/>
      <c r="T40" s="3780"/>
      <c r="U40" s="1992"/>
      <c r="V40" s="1992"/>
      <c r="W40" s="1992"/>
      <c r="X40" s="1992"/>
      <c r="Y40" s="1992"/>
      <c r="Z40" s="1992"/>
      <c r="AA40" s="1992"/>
      <c r="AB40" s="1992"/>
      <c r="AC40" s="1992"/>
      <c r="AD40" s="1992"/>
      <c r="AE40" s="1992"/>
      <c r="AF40" s="3779"/>
    </row>
    <row r="41" spans="1:32" s="17" customFormat="1" ht="15" customHeight="1">
      <c r="A41" s="4648" t="s">
        <v>105</v>
      </c>
      <c r="B41" s="1112">
        <f t="shared" si="12"/>
        <v>0</v>
      </c>
      <c r="C41" s="1172"/>
      <c r="D41" s="1172"/>
      <c r="E41" s="1174"/>
      <c r="F41" s="1170"/>
      <c r="G41" s="1219"/>
      <c r="H41" s="1219"/>
      <c r="I41" s="1219"/>
      <c r="J41" s="1173"/>
      <c r="K41" s="1992"/>
      <c r="L41" s="1992"/>
      <c r="M41" s="1992"/>
      <c r="N41" s="1992"/>
      <c r="O41" s="1992"/>
      <c r="P41" s="1992"/>
      <c r="Q41" s="1992"/>
      <c r="R41" s="1992"/>
      <c r="S41" s="1992"/>
      <c r="T41" s="3780"/>
      <c r="U41" s="1992"/>
      <c r="V41" s="1992"/>
      <c r="W41" s="1992"/>
      <c r="X41" s="1992"/>
      <c r="Y41" s="1992"/>
      <c r="Z41" s="1992"/>
      <c r="AA41" s="1992"/>
      <c r="AB41" s="1992"/>
      <c r="AC41" s="1992"/>
      <c r="AD41" s="1992"/>
      <c r="AE41" s="1992"/>
      <c r="AF41" s="3779"/>
    </row>
    <row r="42" spans="1:32" s="17" customFormat="1" ht="15" customHeight="1">
      <c r="A42" s="4648" t="s">
        <v>4036</v>
      </c>
      <c r="B42" s="1112">
        <f t="shared" si="12"/>
        <v>0</v>
      </c>
      <c r="C42" s="1172"/>
      <c r="D42" s="1172"/>
      <c r="E42" s="1174"/>
      <c r="F42" s="1170"/>
      <c r="G42" s="1219"/>
      <c r="H42" s="1219"/>
      <c r="I42" s="1219"/>
      <c r="J42" s="1173"/>
      <c r="K42" s="1992"/>
      <c r="L42" s="1992"/>
      <c r="M42" s="1992"/>
      <c r="N42" s="1992"/>
      <c r="O42" s="1992"/>
      <c r="P42" s="1992"/>
      <c r="Q42" s="1992"/>
      <c r="R42" s="1992"/>
      <c r="S42" s="1992"/>
      <c r="T42" s="3780"/>
      <c r="U42" s="1992"/>
      <c r="V42" s="1992"/>
      <c r="W42" s="1992"/>
      <c r="X42" s="1992"/>
      <c r="Y42" s="1992"/>
      <c r="Z42" s="1992"/>
      <c r="AA42" s="1992"/>
      <c r="AB42" s="1992"/>
      <c r="AC42" s="1992"/>
      <c r="AD42" s="1992"/>
      <c r="AE42" s="1992"/>
      <c r="AF42" s="3779"/>
    </row>
    <row r="43" spans="1:32" s="17" customFormat="1" ht="15" customHeight="1">
      <c r="A43" s="4648" t="s">
        <v>1050</v>
      </c>
      <c r="B43" s="1112">
        <f t="shared" si="12"/>
        <v>0</v>
      </c>
      <c r="C43" s="1172"/>
      <c r="D43" s="1172"/>
      <c r="E43" s="1174"/>
      <c r="F43" s="1170"/>
      <c r="G43" s="1219"/>
      <c r="H43" s="1219"/>
      <c r="I43" s="1219"/>
      <c r="J43" s="1173"/>
      <c r="K43" s="1992"/>
      <c r="L43" s="1992"/>
      <c r="M43" s="1992"/>
      <c r="N43" s="1992"/>
      <c r="O43" s="1992"/>
      <c r="P43" s="1992"/>
      <c r="Q43" s="1992"/>
      <c r="R43" s="1992"/>
      <c r="S43" s="1992"/>
      <c r="T43" s="3780"/>
      <c r="U43" s="1992"/>
      <c r="V43" s="1992"/>
      <c r="W43" s="1992"/>
      <c r="X43" s="1992"/>
      <c r="Y43" s="1992"/>
      <c r="Z43" s="1992"/>
      <c r="AA43" s="1992"/>
      <c r="AB43" s="1992"/>
      <c r="AC43" s="1992"/>
      <c r="AD43" s="1992"/>
      <c r="AE43" s="1992"/>
      <c r="AF43" s="3779"/>
    </row>
    <row r="44" spans="1:32" s="17" customFormat="1" ht="15" customHeight="1">
      <c r="A44" s="1394" t="s">
        <v>1052</v>
      </c>
      <c r="B44" s="4146">
        <f t="shared" si="12"/>
        <v>0</v>
      </c>
      <c r="C44" s="1172"/>
      <c r="D44" s="1172"/>
      <c r="E44" s="1174"/>
      <c r="F44" s="1170"/>
      <c r="G44" s="1219"/>
      <c r="H44" s="1219"/>
      <c r="I44" s="1219"/>
      <c r="J44" s="1173"/>
      <c r="K44" s="1992"/>
      <c r="L44" s="1992"/>
      <c r="M44" s="1992"/>
      <c r="N44" s="1992"/>
      <c r="O44" s="1992"/>
      <c r="P44" s="1992"/>
      <c r="Q44" s="1992"/>
      <c r="R44" s="1992"/>
      <c r="S44" s="1992"/>
      <c r="T44" s="3780"/>
      <c r="U44" s="1992"/>
      <c r="V44" s="1992"/>
      <c r="W44" s="1992"/>
      <c r="X44" s="1992"/>
      <c r="Y44" s="1992"/>
      <c r="Z44" s="1992"/>
      <c r="AA44" s="1992"/>
      <c r="AB44" s="1992"/>
      <c r="AC44" s="1992"/>
      <c r="AD44" s="1992"/>
      <c r="AE44" s="1992"/>
      <c r="AF44" s="3779"/>
    </row>
    <row r="45" spans="1:32" s="17" customFormat="1" ht="15" customHeight="1">
      <c r="A45" s="4389" t="s">
        <v>4037</v>
      </c>
      <c r="B45" s="1336">
        <f t="shared" si="12"/>
        <v>0</v>
      </c>
      <c r="C45" s="3809"/>
      <c r="D45" s="3809"/>
      <c r="E45" s="3592"/>
      <c r="F45" s="3799"/>
      <c r="G45" s="3590"/>
      <c r="H45" s="3590"/>
      <c r="I45" s="3590"/>
      <c r="J45" s="3810"/>
      <c r="K45" s="3590"/>
      <c r="L45" s="3590"/>
      <c r="M45" s="3590"/>
      <c r="N45" s="3590"/>
      <c r="O45" s="3590"/>
      <c r="P45" s="3590"/>
      <c r="Q45" s="3590"/>
      <c r="R45" s="3590"/>
      <c r="S45" s="3590"/>
      <c r="T45" s="3809"/>
      <c r="U45" s="3590"/>
      <c r="V45" s="3590"/>
      <c r="W45" s="3590"/>
      <c r="X45" s="3590"/>
      <c r="Y45" s="3590"/>
      <c r="Z45" s="3590"/>
      <c r="AA45" s="3590"/>
      <c r="AB45" s="3590"/>
      <c r="AC45" s="3590"/>
      <c r="AD45" s="3590"/>
      <c r="AE45" s="3590"/>
      <c r="AF45" s="1183"/>
    </row>
    <row r="46" spans="1:32" s="17" customFormat="1" ht="15" customHeight="1">
      <c r="A46" s="4556" t="s">
        <v>77</v>
      </c>
      <c r="B46" s="4563">
        <f>SUM(B32:B45)</f>
        <v>0</v>
      </c>
      <c r="C46" s="4496">
        <f>SUM(C32:C45)</f>
        <v>0</v>
      </c>
      <c r="D46" s="4496">
        <f t="shared" ref="D46:AE46" si="13">SUM(D32:D45)</f>
        <v>0</v>
      </c>
      <c r="E46" s="4539">
        <f t="shared" si="13"/>
        <v>0</v>
      </c>
      <c r="F46" s="4527">
        <f t="shared" si="13"/>
        <v>0</v>
      </c>
      <c r="G46" s="4496">
        <f t="shared" si="13"/>
        <v>0</v>
      </c>
      <c r="H46" s="4496">
        <f t="shared" si="13"/>
        <v>0</v>
      </c>
      <c r="I46" s="4496">
        <f>SUM(I32:I45)</f>
        <v>0</v>
      </c>
      <c r="J46" s="4655">
        <f t="shared" si="13"/>
        <v>0</v>
      </c>
      <c r="K46" s="4655">
        <f t="shared" si="13"/>
        <v>0</v>
      </c>
      <c r="L46" s="4655">
        <f t="shared" si="13"/>
        <v>0</v>
      </c>
      <c r="M46" s="4655">
        <f t="shared" si="13"/>
        <v>0</v>
      </c>
      <c r="N46" s="4655">
        <f t="shared" si="13"/>
        <v>0</v>
      </c>
      <c r="O46" s="4655">
        <f t="shared" si="13"/>
        <v>0</v>
      </c>
      <c r="P46" s="4655">
        <f t="shared" si="13"/>
        <v>0</v>
      </c>
      <c r="Q46" s="4655">
        <f t="shared" si="13"/>
        <v>0</v>
      </c>
      <c r="R46" s="4655">
        <f t="shared" si="13"/>
        <v>0</v>
      </c>
      <c r="S46" s="4655">
        <f t="shared" si="13"/>
        <v>0</v>
      </c>
      <c r="T46" s="4655">
        <f t="shared" si="13"/>
        <v>0</v>
      </c>
      <c r="U46" s="4655">
        <f t="shared" si="13"/>
        <v>0</v>
      </c>
      <c r="V46" s="4655">
        <f t="shared" si="13"/>
        <v>0</v>
      </c>
      <c r="W46" s="4655">
        <f t="shared" si="13"/>
        <v>0</v>
      </c>
      <c r="X46" s="4655">
        <f t="shared" si="13"/>
        <v>0</v>
      </c>
      <c r="Y46" s="4655">
        <f t="shared" si="13"/>
        <v>0</v>
      </c>
      <c r="Z46" s="4655">
        <f t="shared" si="13"/>
        <v>0</v>
      </c>
      <c r="AA46" s="4655">
        <f t="shared" si="13"/>
        <v>0</v>
      </c>
      <c r="AB46" s="4655">
        <f t="shared" si="13"/>
        <v>0</v>
      </c>
      <c r="AC46" s="4655">
        <f t="shared" si="13"/>
        <v>0</v>
      </c>
      <c r="AD46" s="4655">
        <f t="shared" si="13"/>
        <v>0</v>
      </c>
      <c r="AE46" s="4655">
        <f t="shared" si="13"/>
        <v>0</v>
      </c>
      <c r="AF46" s="4558">
        <f>SUM(AF32:AF45)</f>
        <v>0</v>
      </c>
    </row>
    <row r="47" spans="1:32" s="20" customFormat="1" ht="17.100000000000001" customHeight="1">
      <c r="A47" s="9295" t="s">
        <v>4038</v>
      </c>
      <c r="B47" s="9295"/>
      <c r="C47" s="9295"/>
      <c r="D47" s="9295"/>
      <c r="E47" s="9295"/>
      <c r="F47" s="9295"/>
      <c r="G47" s="9295"/>
      <c r="H47" s="9295"/>
      <c r="I47" s="9295"/>
      <c r="J47" s="9295"/>
      <c r="K47" s="9295"/>
      <c r="L47" s="9295"/>
      <c r="M47" s="9295"/>
    </row>
    <row r="48" spans="1:32" s="17" customFormat="1" ht="15" customHeight="1">
      <c r="A48" s="9140" t="s">
        <v>4039</v>
      </c>
      <c r="B48" s="9137" t="s">
        <v>77</v>
      </c>
      <c r="C48" s="9310" t="s">
        <v>3994</v>
      </c>
      <c r="D48" s="9312" t="s">
        <v>3995</v>
      </c>
      <c r="E48" s="9313" t="s">
        <v>3996</v>
      </c>
      <c r="F48" s="9305" t="s">
        <v>4012</v>
      </c>
      <c r="G48" s="9306"/>
      <c r="H48" s="9306"/>
      <c r="I48" s="9306"/>
      <c r="J48" s="9306"/>
      <c r="K48" s="9306"/>
      <c r="L48" s="9306"/>
      <c r="M48" s="9306"/>
      <c r="N48" s="9306"/>
      <c r="O48" s="9306"/>
      <c r="P48" s="9306"/>
      <c r="Q48" s="9306"/>
      <c r="R48" s="9306"/>
      <c r="S48" s="9306"/>
      <c r="T48" s="9306"/>
      <c r="U48" s="9306"/>
      <c r="V48" s="9306"/>
      <c r="W48" s="9306"/>
      <c r="X48" s="9306"/>
      <c r="Y48" s="9306"/>
      <c r="Z48" s="9306"/>
      <c r="AA48" s="9306"/>
      <c r="AB48" s="9306"/>
      <c r="AC48" s="9306"/>
      <c r="AD48" s="9306"/>
      <c r="AE48" s="9306"/>
      <c r="AF48" s="9309"/>
    </row>
    <row r="49" spans="1:32" s="17" customFormat="1" ht="42" customHeight="1">
      <c r="A49" s="9280"/>
      <c r="B49" s="8590"/>
      <c r="C49" s="9311"/>
      <c r="D49" s="8622"/>
      <c r="E49" s="9314"/>
      <c r="F49" s="4656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33" t="s">
        <v>4017</v>
      </c>
      <c r="M49" s="253" t="s">
        <v>4040</v>
      </c>
      <c r="N49" s="253" t="s">
        <v>4002</v>
      </c>
      <c r="O49" s="253" t="s">
        <v>4003</v>
      </c>
      <c r="P49" s="4657" t="s">
        <v>4019</v>
      </c>
      <c r="Q49" s="4658" t="s">
        <v>4004</v>
      </c>
      <c r="R49" s="253" t="s">
        <v>4005</v>
      </c>
      <c r="S49" s="4633" t="s">
        <v>4020</v>
      </c>
      <c r="T49" s="4657" t="s">
        <v>4007</v>
      </c>
      <c r="U49" s="4639" t="s">
        <v>4021</v>
      </c>
      <c r="V49" s="4657" t="s">
        <v>4022</v>
      </c>
      <c r="W49" s="4657" t="s">
        <v>4008</v>
      </c>
      <c r="X49" s="4633" t="s">
        <v>4009</v>
      </c>
      <c r="Y49" s="4657" t="s">
        <v>4023</v>
      </c>
      <c r="Z49" s="4639" t="s">
        <v>4024</v>
      </c>
      <c r="AA49" s="4657" t="s">
        <v>4025</v>
      </c>
      <c r="AB49" s="253" t="s">
        <v>4026</v>
      </c>
      <c r="AC49" s="4657" t="s">
        <v>4027</v>
      </c>
      <c r="AD49" s="4657" t="s">
        <v>4028</v>
      </c>
      <c r="AE49" s="4657" t="s">
        <v>4029</v>
      </c>
      <c r="AF49" s="4659" t="s">
        <v>4030</v>
      </c>
    </row>
    <row r="50" spans="1:32" s="17" customFormat="1" ht="15" customHeight="1">
      <c r="A50" s="4274" t="s">
        <v>4041</v>
      </c>
      <c r="B50" s="4275">
        <f>SUM(C50:AF50)</f>
        <v>0</v>
      </c>
      <c r="C50" s="1163"/>
      <c r="D50" s="827"/>
      <c r="E50" s="3779"/>
      <c r="F50" s="3908"/>
      <c r="G50" s="796"/>
      <c r="H50" s="796"/>
      <c r="I50" s="796"/>
      <c r="J50" s="4660"/>
      <c r="K50" s="838"/>
      <c r="L50" s="838"/>
      <c r="M50" s="838"/>
      <c r="N50" s="4022"/>
      <c r="O50" s="796"/>
      <c r="P50" s="796"/>
      <c r="Q50" s="796"/>
      <c r="R50" s="796"/>
      <c r="S50" s="796"/>
      <c r="T50" s="796"/>
      <c r="U50" s="796"/>
      <c r="V50" s="796"/>
      <c r="W50" s="796"/>
      <c r="X50" s="796"/>
      <c r="Y50" s="796"/>
      <c r="Z50" s="4660"/>
      <c r="AA50" s="4660"/>
      <c r="AB50" s="4660"/>
      <c r="AC50" s="4660"/>
      <c r="AD50" s="838"/>
      <c r="AE50" s="4661"/>
      <c r="AF50" s="767"/>
    </row>
    <row r="51" spans="1:32" s="17" customFormat="1" ht="15" customHeight="1">
      <c r="A51" s="4276" t="s">
        <v>4042</v>
      </c>
      <c r="B51" s="1258">
        <f t="shared" ref="B51:B65" si="14">SUM(C51:AF51)</f>
        <v>0</v>
      </c>
      <c r="C51" s="1163"/>
      <c r="D51" s="1992"/>
      <c r="E51" s="3779"/>
      <c r="F51" s="1170"/>
      <c r="G51" s="1219"/>
      <c r="H51" s="1219"/>
      <c r="I51" s="1219"/>
      <c r="J51" s="1173"/>
      <c r="K51" s="1219"/>
      <c r="L51" s="1219"/>
      <c r="M51" s="1219"/>
      <c r="N51" s="1172"/>
      <c r="O51" s="1219"/>
      <c r="P51" s="1219"/>
      <c r="Q51" s="1219"/>
      <c r="R51" s="1219"/>
      <c r="S51" s="1219"/>
      <c r="T51" s="1219"/>
      <c r="U51" s="1219"/>
      <c r="V51" s="1219"/>
      <c r="W51" s="1219"/>
      <c r="X51" s="1219"/>
      <c r="Y51" s="1219"/>
      <c r="Z51" s="1173"/>
      <c r="AA51" s="1173"/>
      <c r="AB51" s="1173"/>
      <c r="AC51" s="1173"/>
      <c r="AD51" s="1219"/>
      <c r="AE51" s="1172"/>
      <c r="AF51" s="1174"/>
    </row>
    <row r="52" spans="1:32" s="17" customFormat="1" ht="15" customHeight="1">
      <c r="A52" s="4276" t="s">
        <v>4043</v>
      </c>
      <c r="B52" s="1258">
        <f t="shared" si="14"/>
        <v>0</v>
      </c>
      <c r="C52" s="1163"/>
      <c r="D52" s="1992"/>
      <c r="E52" s="3779"/>
      <c r="F52" s="1163"/>
      <c r="G52" s="1992"/>
      <c r="H52" s="1992"/>
      <c r="I52" s="1992"/>
      <c r="J52" s="876"/>
      <c r="K52" s="1992"/>
      <c r="L52" s="1992"/>
      <c r="M52" s="1992"/>
      <c r="N52" s="3780"/>
      <c r="O52" s="1992"/>
      <c r="P52" s="1992"/>
      <c r="Q52" s="1992"/>
      <c r="R52" s="1992"/>
      <c r="S52" s="1992"/>
      <c r="T52" s="1992"/>
      <c r="U52" s="1992"/>
      <c r="V52" s="1992"/>
      <c r="W52" s="1992"/>
      <c r="X52" s="1992"/>
      <c r="Y52" s="1992"/>
      <c r="Z52" s="876"/>
      <c r="AA52" s="876"/>
      <c r="AB52" s="876"/>
      <c r="AC52" s="876"/>
      <c r="AD52" s="1992"/>
      <c r="AE52" s="3780"/>
      <c r="AF52" s="877"/>
    </row>
    <row r="53" spans="1:32" s="17" customFormat="1" ht="15" customHeight="1">
      <c r="A53" s="4276" t="s">
        <v>4044</v>
      </c>
      <c r="B53" s="1258">
        <f t="shared" si="14"/>
        <v>0</v>
      </c>
      <c r="C53" s="1163"/>
      <c r="D53" s="1992"/>
      <c r="E53" s="3779"/>
      <c r="F53" s="1163"/>
      <c r="G53" s="1992"/>
      <c r="H53" s="1992"/>
      <c r="I53" s="1992"/>
      <c r="J53" s="876"/>
      <c r="K53" s="1992"/>
      <c r="L53" s="1992"/>
      <c r="M53" s="1992"/>
      <c r="N53" s="3780"/>
      <c r="O53" s="1992"/>
      <c r="P53" s="1992"/>
      <c r="Q53" s="1992"/>
      <c r="R53" s="1992"/>
      <c r="S53" s="1992"/>
      <c r="T53" s="1992"/>
      <c r="U53" s="1992"/>
      <c r="V53" s="1992"/>
      <c r="W53" s="1992"/>
      <c r="X53" s="1992"/>
      <c r="Y53" s="1992"/>
      <c r="Z53" s="876"/>
      <c r="AA53" s="876"/>
      <c r="AB53" s="876"/>
      <c r="AC53" s="876"/>
      <c r="AD53" s="1992"/>
      <c r="AE53" s="3780"/>
      <c r="AF53" s="877"/>
    </row>
    <row r="54" spans="1:32" s="17" customFormat="1" ht="15" customHeight="1">
      <c r="A54" s="4648" t="s">
        <v>4045</v>
      </c>
      <c r="B54" s="1258">
        <f t="shared" si="14"/>
        <v>0</v>
      </c>
      <c r="C54" s="1163"/>
      <c r="D54" s="1992"/>
      <c r="E54" s="3779"/>
      <c r="F54" s="1926"/>
      <c r="G54" s="786"/>
      <c r="H54" s="786"/>
      <c r="I54" s="786"/>
      <c r="J54" s="2252"/>
      <c r="K54" s="786"/>
      <c r="L54" s="786"/>
      <c r="M54" s="786"/>
      <c r="N54" s="1423"/>
      <c r="O54" s="786"/>
      <c r="P54" s="786"/>
      <c r="Q54" s="786"/>
      <c r="R54" s="786"/>
      <c r="S54" s="786"/>
      <c r="T54" s="786"/>
      <c r="U54" s="786"/>
      <c r="V54" s="786"/>
      <c r="W54" s="786"/>
      <c r="X54" s="786"/>
      <c r="Y54" s="786"/>
      <c r="Z54" s="2252"/>
      <c r="AA54" s="2252"/>
      <c r="AB54" s="2252"/>
      <c r="AC54" s="2252"/>
      <c r="AD54" s="786"/>
      <c r="AE54" s="1423"/>
      <c r="AF54" s="748"/>
    </row>
    <row r="55" spans="1:32" s="17" customFormat="1" ht="15" customHeight="1">
      <c r="A55" s="4648" t="s">
        <v>4046</v>
      </c>
      <c r="B55" s="1258">
        <f t="shared" si="14"/>
        <v>0</v>
      </c>
      <c r="C55" s="1163"/>
      <c r="D55" s="1992"/>
      <c r="E55" s="3779"/>
      <c r="F55" s="1926"/>
      <c r="G55" s="786"/>
      <c r="H55" s="786"/>
      <c r="I55" s="786"/>
      <c r="J55" s="2252"/>
      <c r="K55" s="786"/>
      <c r="L55" s="1992"/>
      <c r="M55" s="1992"/>
      <c r="N55" s="1423"/>
      <c r="O55" s="786"/>
      <c r="P55" s="786"/>
      <c r="Q55" s="786"/>
      <c r="R55" s="786"/>
      <c r="S55" s="786"/>
      <c r="T55" s="786"/>
      <c r="U55" s="786"/>
      <c r="V55" s="786"/>
      <c r="W55" s="786"/>
      <c r="X55" s="786"/>
      <c r="Y55" s="786"/>
      <c r="Z55" s="2252"/>
      <c r="AA55" s="2252"/>
      <c r="AB55" s="2252"/>
      <c r="AC55" s="2252"/>
      <c r="AD55" s="786"/>
      <c r="AE55" s="3780"/>
      <c r="AF55" s="877"/>
    </row>
    <row r="56" spans="1:32" s="17" customFormat="1" ht="15" customHeight="1">
      <c r="A56" s="4648" t="s">
        <v>4047</v>
      </c>
      <c r="B56" s="1258">
        <f t="shared" si="14"/>
        <v>0</v>
      </c>
      <c r="C56" s="1163"/>
      <c r="D56" s="1992"/>
      <c r="E56" s="3779"/>
      <c r="F56" s="1163"/>
      <c r="G56" s="1992"/>
      <c r="H56" s="1992"/>
      <c r="I56" s="1992"/>
      <c r="J56" s="876"/>
      <c r="K56" s="1992"/>
      <c r="L56" s="1992"/>
      <c r="M56" s="1992"/>
      <c r="N56" s="3780"/>
      <c r="O56" s="1992"/>
      <c r="P56" s="1992"/>
      <c r="Q56" s="1992"/>
      <c r="R56" s="1992"/>
      <c r="S56" s="1992"/>
      <c r="T56" s="1992"/>
      <c r="U56" s="1992"/>
      <c r="V56" s="1992"/>
      <c r="W56" s="1992"/>
      <c r="X56" s="1992"/>
      <c r="Y56" s="1992"/>
      <c r="Z56" s="876"/>
      <c r="AA56" s="876"/>
      <c r="AB56" s="876"/>
      <c r="AC56" s="876"/>
      <c r="AD56" s="1992"/>
      <c r="AE56" s="3780"/>
      <c r="AF56" s="877"/>
    </row>
    <row r="57" spans="1:32" s="17" customFormat="1" ht="15" customHeight="1">
      <c r="A57" s="4648" t="s">
        <v>4048</v>
      </c>
      <c r="B57" s="1258">
        <f t="shared" si="14"/>
        <v>0</v>
      </c>
      <c r="C57" s="1163"/>
      <c r="D57" s="1992"/>
      <c r="E57" s="3779"/>
      <c r="F57" s="1163"/>
      <c r="G57" s="1992"/>
      <c r="H57" s="1992"/>
      <c r="I57" s="1992"/>
      <c r="J57" s="876"/>
      <c r="K57" s="1992"/>
      <c r="L57" s="1992"/>
      <c r="M57" s="1992"/>
      <c r="N57" s="3780"/>
      <c r="O57" s="1992"/>
      <c r="P57" s="1992"/>
      <c r="Q57" s="1992"/>
      <c r="R57" s="1992"/>
      <c r="S57" s="1992"/>
      <c r="T57" s="1992"/>
      <c r="U57" s="1992"/>
      <c r="V57" s="1992"/>
      <c r="W57" s="1992"/>
      <c r="X57" s="1992"/>
      <c r="Y57" s="1992"/>
      <c r="Z57" s="876"/>
      <c r="AA57" s="876"/>
      <c r="AB57" s="876"/>
      <c r="AC57" s="876"/>
      <c r="AD57" s="1992"/>
      <c r="AE57" s="3780"/>
      <c r="AF57" s="877"/>
    </row>
    <row r="58" spans="1:32" s="17" customFormat="1" ht="15" customHeight="1">
      <c r="A58" s="4648" t="s">
        <v>4049</v>
      </c>
      <c r="B58" s="1258">
        <f t="shared" si="14"/>
        <v>0</v>
      </c>
      <c r="C58" s="1163"/>
      <c r="D58" s="1992"/>
      <c r="E58" s="3779"/>
      <c r="F58" s="1170"/>
      <c r="G58" s="1219"/>
      <c r="H58" s="1219"/>
      <c r="I58" s="1219"/>
      <c r="J58" s="1219"/>
      <c r="K58" s="1172"/>
      <c r="L58" s="1172"/>
      <c r="M58" s="1172"/>
      <c r="N58" s="1172"/>
      <c r="O58" s="1219"/>
      <c r="P58" s="1172"/>
      <c r="Q58" s="1219"/>
      <c r="R58" s="1172"/>
      <c r="S58" s="1219"/>
      <c r="T58" s="1172"/>
      <c r="U58" s="1219"/>
      <c r="V58" s="1172"/>
      <c r="W58" s="1219"/>
      <c r="X58" s="1172"/>
      <c r="Y58" s="1219"/>
      <c r="Z58" s="1172"/>
      <c r="AA58" s="1219"/>
      <c r="AB58" s="1172"/>
      <c r="AC58" s="1219"/>
      <c r="AD58" s="1219"/>
      <c r="AE58" s="1172"/>
      <c r="AF58" s="1174"/>
    </row>
    <row r="59" spans="1:32" s="17" customFormat="1" ht="15" customHeight="1">
      <c r="A59" s="4276" t="s">
        <v>4050</v>
      </c>
      <c r="B59" s="3953">
        <f t="shared" si="14"/>
        <v>0</v>
      </c>
      <c r="C59" s="1926"/>
      <c r="D59" s="786"/>
      <c r="E59" s="3796"/>
      <c r="F59" s="1170"/>
      <c r="G59" s="1219"/>
      <c r="H59" s="1219"/>
      <c r="I59" s="1219"/>
      <c r="J59" s="1992"/>
      <c r="K59" s="3780"/>
      <c r="L59" s="1172"/>
      <c r="M59" s="3780"/>
      <c r="N59" s="1172"/>
      <c r="O59" s="1992"/>
      <c r="P59" s="1172"/>
      <c r="Q59" s="1992"/>
      <c r="R59" s="1172"/>
      <c r="S59" s="1992"/>
      <c r="T59" s="1172"/>
      <c r="U59" s="1219"/>
      <c r="V59" s="1172"/>
      <c r="W59" s="1992"/>
      <c r="X59" s="1172"/>
      <c r="Y59" s="1992"/>
      <c r="Z59" s="1172"/>
      <c r="AA59" s="1219"/>
      <c r="AB59" s="1172"/>
      <c r="AC59" s="1992"/>
      <c r="AD59" s="1992"/>
      <c r="AE59" s="3780"/>
      <c r="AF59" s="877"/>
    </row>
    <row r="60" spans="1:32" s="17" customFormat="1" ht="15" customHeight="1">
      <c r="A60" s="4648" t="s">
        <v>4051</v>
      </c>
      <c r="B60" s="1258">
        <f t="shared" si="14"/>
        <v>0</v>
      </c>
      <c r="C60" s="1170"/>
      <c r="D60" s="1219"/>
      <c r="E60" s="1171"/>
      <c r="F60" s="1163"/>
      <c r="G60" s="1992"/>
      <c r="H60" s="1992"/>
      <c r="I60" s="1992"/>
      <c r="J60" s="876"/>
      <c r="K60" s="1992"/>
      <c r="L60" s="1992"/>
      <c r="M60" s="1992"/>
      <c r="N60" s="3780"/>
      <c r="O60" s="1992"/>
      <c r="P60" s="1992"/>
      <c r="Q60" s="1992"/>
      <c r="R60" s="1992"/>
      <c r="S60" s="1992"/>
      <c r="T60" s="1992"/>
      <c r="U60" s="1992"/>
      <c r="V60" s="3780"/>
      <c r="W60" s="1992"/>
      <c r="X60" s="1992"/>
      <c r="Y60" s="1992"/>
      <c r="Z60" s="876"/>
      <c r="AA60" s="1992"/>
      <c r="AB60" s="3886"/>
      <c r="AC60" s="876"/>
      <c r="AD60" s="1992"/>
      <c r="AE60" s="3780"/>
      <c r="AF60" s="877"/>
    </row>
    <row r="61" spans="1:32" s="17" customFormat="1" ht="15" customHeight="1">
      <c r="A61" s="4648" t="s">
        <v>4052</v>
      </c>
      <c r="B61" s="1258">
        <f t="shared" si="14"/>
        <v>0</v>
      </c>
      <c r="C61" s="1163"/>
      <c r="D61" s="1992"/>
      <c r="E61" s="3779"/>
      <c r="F61" s="1163"/>
      <c r="G61" s="1992"/>
      <c r="H61" s="1992"/>
      <c r="I61" s="1992"/>
      <c r="J61" s="876"/>
      <c r="K61" s="1992"/>
      <c r="L61" s="1992"/>
      <c r="M61" s="1992"/>
      <c r="N61" s="3780"/>
      <c r="O61" s="1992"/>
      <c r="P61" s="1992"/>
      <c r="Q61" s="1992"/>
      <c r="R61" s="1992"/>
      <c r="S61" s="1992"/>
      <c r="T61" s="1992"/>
      <c r="U61" s="1992"/>
      <c r="V61" s="1992"/>
      <c r="W61" s="1992"/>
      <c r="X61" s="1992"/>
      <c r="Y61" s="1992"/>
      <c r="Z61" s="876"/>
      <c r="AA61" s="876"/>
      <c r="AB61" s="876"/>
      <c r="AC61" s="876"/>
      <c r="AD61" s="1992"/>
      <c r="AE61" s="3780"/>
      <c r="AF61" s="877"/>
    </row>
    <row r="62" spans="1:32" s="17" customFormat="1" ht="15" customHeight="1">
      <c r="A62" s="4648" t="s">
        <v>4053</v>
      </c>
      <c r="B62" s="1258">
        <f t="shared" si="14"/>
        <v>0</v>
      </c>
      <c r="C62" s="1163"/>
      <c r="D62" s="1992"/>
      <c r="E62" s="3779"/>
      <c r="F62" s="1163"/>
      <c r="G62" s="1992"/>
      <c r="H62" s="1992"/>
      <c r="I62" s="1992"/>
      <c r="J62" s="876"/>
      <c r="K62" s="1992"/>
      <c r="L62" s="1992"/>
      <c r="M62" s="1992"/>
      <c r="N62" s="3780"/>
      <c r="O62" s="1992"/>
      <c r="P62" s="1992"/>
      <c r="Q62" s="1992"/>
      <c r="R62" s="1992"/>
      <c r="S62" s="1992"/>
      <c r="T62" s="1992"/>
      <c r="U62" s="1992"/>
      <c r="V62" s="1992"/>
      <c r="W62" s="1992"/>
      <c r="X62" s="1992"/>
      <c r="Y62" s="1992"/>
      <c r="Z62" s="876"/>
      <c r="AA62" s="876"/>
      <c r="AB62" s="876"/>
      <c r="AC62" s="876"/>
      <c r="AD62" s="1992"/>
      <c r="AE62" s="3780"/>
      <c r="AF62" s="877"/>
    </row>
    <row r="63" spans="1:32" s="17" customFormat="1" ht="15" customHeight="1">
      <c r="A63" s="4648" t="s">
        <v>4054</v>
      </c>
      <c r="B63" s="1258">
        <f t="shared" si="14"/>
        <v>0</v>
      </c>
      <c r="C63" s="1163"/>
      <c r="D63" s="1992"/>
      <c r="E63" s="3779"/>
      <c r="F63" s="1163"/>
      <c r="G63" s="1992"/>
      <c r="H63" s="1992"/>
      <c r="I63" s="1992"/>
      <c r="J63" s="876"/>
      <c r="K63" s="1992"/>
      <c r="L63" s="1992"/>
      <c r="M63" s="1992"/>
      <c r="N63" s="3780"/>
      <c r="O63" s="1992"/>
      <c r="P63" s="1992"/>
      <c r="Q63" s="1992"/>
      <c r="R63" s="1992"/>
      <c r="S63" s="1992"/>
      <c r="T63" s="1992"/>
      <c r="U63" s="1992"/>
      <c r="V63" s="1992"/>
      <c r="W63" s="1992"/>
      <c r="X63" s="1992"/>
      <c r="Y63" s="1992"/>
      <c r="Z63" s="876"/>
      <c r="AA63" s="876"/>
      <c r="AB63" s="876"/>
      <c r="AC63" s="876"/>
      <c r="AD63" s="1992"/>
      <c r="AE63" s="3780"/>
      <c r="AF63" s="877"/>
    </row>
    <row r="64" spans="1:32" s="17" customFormat="1" ht="21">
      <c r="A64" s="4276" t="s">
        <v>4055</v>
      </c>
      <c r="B64" s="1258">
        <f t="shared" si="14"/>
        <v>0</v>
      </c>
      <c r="C64" s="1163"/>
      <c r="D64" s="1992"/>
      <c r="E64" s="3779"/>
      <c r="F64" s="1163"/>
      <c r="G64" s="1992"/>
      <c r="H64" s="1992"/>
      <c r="I64" s="1992"/>
      <c r="J64" s="876"/>
      <c r="K64" s="1992"/>
      <c r="L64" s="1992"/>
      <c r="M64" s="1992"/>
      <c r="N64" s="3780"/>
      <c r="O64" s="1992"/>
      <c r="P64" s="1992"/>
      <c r="Q64" s="1992"/>
      <c r="R64" s="1992"/>
      <c r="S64" s="1992"/>
      <c r="T64" s="1992"/>
      <c r="U64" s="1992"/>
      <c r="V64" s="1992"/>
      <c r="W64" s="1992"/>
      <c r="X64" s="1992"/>
      <c r="Y64" s="1992"/>
      <c r="Z64" s="876"/>
      <c r="AA64" s="876"/>
      <c r="AB64" s="876"/>
      <c r="AC64" s="876"/>
      <c r="AD64" s="1992"/>
      <c r="AE64" s="3780"/>
      <c r="AF64" s="877"/>
    </row>
    <row r="65" spans="1:89" s="17" customFormat="1" ht="15" customHeight="1">
      <c r="A65" s="3249" t="s">
        <v>4056</v>
      </c>
      <c r="B65" s="3929">
        <f t="shared" si="14"/>
        <v>0</v>
      </c>
      <c r="C65" s="2635"/>
      <c r="D65" s="155"/>
      <c r="E65" s="4467"/>
      <c r="F65" s="3799"/>
      <c r="G65" s="3590"/>
      <c r="H65" s="3590"/>
      <c r="I65" s="3590"/>
      <c r="J65" s="3810"/>
      <c r="K65" s="3590"/>
      <c r="L65" s="3590"/>
      <c r="M65" s="3590"/>
      <c r="N65" s="3809"/>
      <c r="O65" s="3590"/>
      <c r="P65" s="3590"/>
      <c r="Q65" s="3590"/>
      <c r="R65" s="3590"/>
      <c r="S65" s="3590"/>
      <c r="T65" s="3590"/>
      <c r="U65" s="3590"/>
      <c r="V65" s="3590"/>
      <c r="W65" s="3590"/>
      <c r="X65" s="3590"/>
      <c r="Y65" s="3590"/>
      <c r="Z65" s="3810"/>
      <c r="AA65" s="3810"/>
      <c r="AB65" s="3810"/>
      <c r="AC65" s="3810"/>
      <c r="AD65" s="3590"/>
      <c r="AE65" s="3809"/>
      <c r="AF65" s="3592"/>
    </row>
    <row r="66" spans="1:89" s="17" customFormat="1" ht="15" customHeight="1">
      <c r="A66" s="4556" t="s">
        <v>77</v>
      </c>
      <c r="B66" s="2660">
        <f>SUM(B50:B65)</f>
        <v>0</v>
      </c>
      <c r="C66" s="4527">
        <f>SUM(C50:C65)</f>
        <v>0</v>
      </c>
      <c r="D66" s="4655">
        <f>SUM(D50:D65)</f>
        <v>0</v>
      </c>
      <c r="E66" s="4558">
        <f t="shared" ref="E66:AE66" si="15">SUM(E50:E65)</f>
        <v>0</v>
      </c>
      <c r="F66" s="4527">
        <f t="shared" si="15"/>
        <v>0</v>
      </c>
      <c r="G66" s="4655">
        <f t="shared" si="15"/>
        <v>0</v>
      </c>
      <c r="H66" s="4655">
        <f t="shared" si="15"/>
        <v>0</v>
      </c>
      <c r="I66" s="4655">
        <f t="shared" si="15"/>
        <v>0</v>
      </c>
      <c r="J66" s="4541">
        <f t="shared" si="15"/>
        <v>0</v>
      </c>
      <c r="K66" s="4655">
        <f t="shared" si="15"/>
        <v>0</v>
      </c>
      <c r="L66" s="4655">
        <f t="shared" si="15"/>
        <v>0</v>
      </c>
      <c r="M66" s="4655">
        <f t="shared" si="15"/>
        <v>0</v>
      </c>
      <c r="N66" s="4496">
        <f t="shared" si="15"/>
        <v>0</v>
      </c>
      <c r="O66" s="4655">
        <f t="shared" si="15"/>
        <v>0</v>
      </c>
      <c r="P66" s="4655">
        <f t="shared" si="15"/>
        <v>0</v>
      </c>
      <c r="Q66" s="4655">
        <f t="shared" si="15"/>
        <v>0</v>
      </c>
      <c r="R66" s="4655">
        <f t="shared" si="15"/>
        <v>0</v>
      </c>
      <c r="S66" s="4655">
        <f t="shared" si="15"/>
        <v>0</v>
      </c>
      <c r="T66" s="4655">
        <f t="shared" si="15"/>
        <v>0</v>
      </c>
      <c r="U66" s="4655">
        <f t="shared" si="15"/>
        <v>0</v>
      </c>
      <c r="V66" s="4655">
        <f t="shared" si="15"/>
        <v>0</v>
      </c>
      <c r="W66" s="4655">
        <f t="shared" si="15"/>
        <v>0</v>
      </c>
      <c r="X66" s="4655">
        <f t="shared" si="15"/>
        <v>0</v>
      </c>
      <c r="Y66" s="4655">
        <f t="shared" si="15"/>
        <v>0</v>
      </c>
      <c r="Z66" s="4541">
        <f t="shared" si="15"/>
        <v>0</v>
      </c>
      <c r="AA66" s="4541">
        <f t="shared" si="15"/>
        <v>0</v>
      </c>
      <c r="AB66" s="4541">
        <f t="shared" si="15"/>
        <v>0</v>
      </c>
      <c r="AC66" s="4541">
        <f>SUM(AC50:AC65)</f>
        <v>0</v>
      </c>
      <c r="AD66" s="4655">
        <f t="shared" si="15"/>
        <v>0</v>
      </c>
      <c r="AE66" s="4496">
        <f t="shared" si="15"/>
        <v>0</v>
      </c>
      <c r="AF66" s="4539">
        <f>SUM(AF50:AF65)</f>
        <v>0</v>
      </c>
    </row>
    <row r="67" spans="1:89" s="20" customFormat="1" ht="17.100000000000001" customHeight="1">
      <c r="A67" s="9295" t="s">
        <v>4057</v>
      </c>
      <c r="B67" s="9295"/>
      <c r="C67" s="9295"/>
      <c r="D67" s="9295"/>
      <c r="E67" s="9295"/>
      <c r="F67" s="9295"/>
      <c r="G67" s="9295"/>
      <c r="H67" s="9295"/>
      <c r="I67" s="9295"/>
      <c r="J67" s="9295"/>
      <c r="K67" s="9295"/>
      <c r="L67" s="9295"/>
      <c r="M67" s="9295"/>
    </row>
    <row r="68" spans="1:89" s="17" customFormat="1" ht="18.95" customHeight="1">
      <c r="A68" s="9140" t="s">
        <v>4058</v>
      </c>
      <c r="B68" s="9301" t="s">
        <v>4059</v>
      </c>
      <c r="C68" s="9304" t="s">
        <v>4060</v>
      </c>
      <c r="D68" s="9304"/>
      <c r="E68" s="9140"/>
      <c r="F68" s="9305" t="s">
        <v>101</v>
      </c>
      <c r="G68" s="9306"/>
      <c r="H68" s="9306"/>
      <c r="I68" s="9306"/>
      <c r="J68" s="9306"/>
      <c r="K68" s="9306"/>
      <c r="L68" s="9306"/>
      <c r="M68" s="9307"/>
      <c r="N68" s="8596" t="s">
        <v>3015</v>
      </c>
      <c r="O68" s="9297" t="s">
        <v>4061</v>
      </c>
      <c r="P68" s="9299" t="s">
        <v>3991</v>
      </c>
      <c r="Q68" s="9297" t="s">
        <v>609</v>
      </c>
      <c r="R68" s="9299" t="s">
        <v>36</v>
      </c>
      <c r="S68" s="9297" t="s">
        <v>37</v>
      </c>
      <c r="T68" s="7765" t="s">
        <v>498</v>
      </c>
    </row>
    <row r="69" spans="1:89" s="17" customFormat="1" ht="15" customHeight="1">
      <c r="A69" s="7797"/>
      <c r="B69" s="9302"/>
      <c r="C69" s="7872"/>
      <c r="D69" s="7872"/>
      <c r="E69" s="7797"/>
      <c r="F69" s="9305" t="s">
        <v>4062</v>
      </c>
      <c r="G69" s="9309"/>
      <c r="H69" s="9305" t="s">
        <v>1193</v>
      </c>
      <c r="I69" s="9309"/>
      <c r="J69" s="9305" t="s">
        <v>4063</v>
      </c>
      <c r="K69" s="9309"/>
      <c r="L69" s="9305" t="s">
        <v>675</v>
      </c>
      <c r="M69" s="9307"/>
      <c r="N69" s="9308"/>
      <c r="O69" s="9298"/>
      <c r="P69" s="7872"/>
      <c r="Q69" s="9298"/>
      <c r="R69" s="7872"/>
      <c r="S69" s="9298"/>
      <c r="T69" s="7766"/>
    </row>
    <row r="70" spans="1:89" s="17" customFormat="1" ht="21.75" customHeight="1">
      <c r="A70" s="9280"/>
      <c r="B70" s="9303"/>
      <c r="C70" s="4457" t="s">
        <v>79</v>
      </c>
      <c r="D70" s="4639" t="s">
        <v>58</v>
      </c>
      <c r="E70" s="4634" t="s">
        <v>59</v>
      </c>
      <c r="F70" s="4638" t="s">
        <v>58</v>
      </c>
      <c r="G70" s="4634" t="s">
        <v>59</v>
      </c>
      <c r="H70" s="4638" t="s">
        <v>58</v>
      </c>
      <c r="I70" s="4634" t="s">
        <v>59</v>
      </c>
      <c r="J70" s="4638" t="s">
        <v>58</v>
      </c>
      <c r="K70" s="4634" t="s">
        <v>59</v>
      </c>
      <c r="L70" s="4638" t="s">
        <v>58</v>
      </c>
      <c r="M70" s="4662" t="s">
        <v>59</v>
      </c>
      <c r="N70" s="8597"/>
      <c r="O70" s="8588"/>
      <c r="P70" s="9300"/>
      <c r="Q70" s="8588"/>
      <c r="R70" s="9300"/>
      <c r="S70" s="8588"/>
      <c r="T70" s="7767"/>
    </row>
    <row r="71" spans="1:89" s="17" customFormat="1" ht="15" customHeight="1">
      <c r="A71" s="4663" t="s">
        <v>4013</v>
      </c>
      <c r="B71" s="4664"/>
      <c r="C71" s="4665">
        <f>SUM(D71:E71)</f>
        <v>0</v>
      </c>
      <c r="D71" s="1988">
        <f>SUM(F71+H71+J71+L71)</f>
        <v>0</v>
      </c>
      <c r="E71" s="4144">
        <f>SUM(G71+I71+K71+M71)</f>
        <v>0</v>
      </c>
      <c r="F71" s="1926"/>
      <c r="G71" s="748"/>
      <c r="H71" s="1423"/>
      <c r="I71" s="748"/>
      <c r="J71" s="1423"/>
      <c r="K71" s="748"/>
      <c r="L71" s="1423"/>
      <c r="M71" s="785"/>
      <c r="N71" s="5201"/>
      <c r="O71" s="5476"/>
      <c r="P71" s="5402"/>
      <c r="Q71" s="5476"/>
      <c r="R71" s="5402"/>
      <c r="S71" s="5476"/>
      <c r="T71" s="5173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>
      <c r="A72" s="4666" t="s">
        <v>4015</v>
      </c>
      <c r="B72" s="1956"/>
      <c r="C72" s="4665">
        <f t="shared" ref="C72:C84" si="16">SUM(D72:E72)</f>
        <v>0</v>
      </c>
      <c r="D72" s="1988">
        <f t="shared" ref="D72:E84" si="17">SUM(F72+H72+J72+L72)</f>
        <v>0</v>
      </c>
      <c r="E72" s="4144">
        <f t="shared" si="17"/>
        <v>0</v>
      </c>
      <c r="F72" s="1926"/>
      <c r="G72" s="748"/>
      <c r="H72" s="1423"/>
      <c r="I72" s="748"/>
      <c r="J72" s="1423"/>
      <c r="K72" s="748"/>
      <c r="L72" s="1423"/>
      <c r="M72" s="785"/>
      <c r="N72" s="5203"/>
      <c r="O72" s="3883"/>
      <c r="P72" s="3886"/>
      <c r="Q72" s="3883"/>
      <c r="R72" s="3886"/>
      <c r="S72" s="3883"/>
      <c r="T72" s="3779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>
      <c r="A73" s="4666" t="s">
        <v>4064</v>
      </c>
      <c r="B73" s="1956"/>
      <c r="C73" s="4665">
        <f t="shared" si="16"/>
        <v>0</v>
      </c>
      <c r="D73" s="1988">
        <f t="shared" si="17"/>
        <v>0</v>
      </c>
      <c r="E73" s="4144">
        <f t="shared" si="17"/>
        <v>0</v>
      </c>
      <c r="F73" s="1926"/>
      <c r="G73" s="748"/>
      <c r="H73" s="1423"/>
      <c r="I73" s="748"/>
      <c r="J73" s="1423"/>
      <c r="K73" s="748"/>
      <c r="L73" s="1423"/>
      <c r="M73" s="785"/>
      <c r="N73" s="5203"/>
      <c r="O73" s="3883"/>
      <c r="P73" s="3886"/>
      <c r="Q73" s="3883"/>
      <c r="R73" s="3886"/>
      <c r="S73" s="3883"/>
      <c r="T73" s="3779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>
      <c r="A74" s="4666" t="s">
        <v>4065</v>
      </c>
      <c r="B74" s="1956"/>
      <c r="C74" s="4665">
        <f t="shared" si="16"/>
        <v>0</v>
      </c>
      <c r="D74" s="1988">
        <f t="shared" si="17"/>
        <v>0</v>
      </c>
      <c r="E74" s="4144">
        <f t="shared" si="17"/>
        <v>0</v>
      </c>
      <c r="F74" s="1926"/>
      <c r="G74" s="748"/>
      <c r="H74" s="1423"/>
      <c r="I74" s="748"/>
      <c r="J74" s="1423"/>
      <c r="K74" s="748"/>
      <c r="L74" s="1423"/>
      <c r="M74" s="785"/>
      <c r="N74" s="5203"/>
      <c r="O74" s="3883"/>
      <c r="P74" s="3886"/>
      <c r="Q74" s="3883"/>
      <c r="R74" s="3886"/>
      <c r="S74" s="3883"/>
      <c r="T74" s="3779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>
      <c r="A75" s="4666" t="s">
        <v>4021</v>
      </c>
      <c r="B75" s="1956"/>
      <c r="C75" s="4665">
        <f>SUM(D75:E75)</f>
        <v>0</v>
      </c>
      <c r="D75" s="1988">
        <f t="shared" si="17"/>
        <v>0</v>
      </c>
      <c r="E75" s="4144">
        <f t="shared" si="17"/>
        <v>0</v>
      </c>
      <c r="F75" s="1926"/>
      <c r="G75" s="748"/>
      <c r="H75" s="1423"/>
      <c r="I75" s="748"/>
      <c r="J75" s="1423"/>
      <c r="K75" s="748"/>
      <c r="L75" s="1423"/>
      <c r="M75" s="785"/>
      <c r="N75" s="5203"/>
      <c r="O75" s="3883"/>
      <c r="P75" s="3886"/>
      <c r="Q75" s="3883"/>
      <c r="R75" s="3886"/>
      <c r="S75" s="3883"/>
      <c r="T75" s="3779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>
      <c r="A76" s="4666" t="s">
        <v>4066</v>
      </c>
      <c r="B76" s="1956"/>
      <c r="C76" s="4667">
        <f>SUM(D76:E76)</f>
        <v>0</v>
      </c>
      <c r="D76" s="1988">
        <f t="shared" si="17"/>
        <v>0</v>
      </c>
      <c r="E76" s="4144">
        <f t="shared" si="17"/>
        <v>0</v>
      </c>
      <c r="F76" s="1926"/>
      <c r="G76" s="748"/>
      <c r="H76" s="1423"/>
      <c r="I76" s="748"/>
      <c r="J76" s="1423"/>
      <c r="K76" s="748"/>
      <c r="L76" s="1423"/>
      <c r="M76" s="785"/>
      <c r="N76" s="5203"/>
      <c r="O76" s="3883"/>
      <c r="P76" s="3886"/>
      <c r="Q76" s="3883"/>
      <c r="R76" s="3886"/>
      <c r="S76" s="3883"/>
      <c r="T76" s="3779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>
      <c r="A77" s="4668" t="s">
        <v>4023</v>
      </c>
      <c r="B77" s="1956"/>
      <c r="C77" s="4665">
        <f t="shared" si="16"/>
        <v>0</v>
      </c>
      <c r="D77" s="1988">
        <f t="shared" si="17"/>
        <v>0</v>
      </c>
      <c r="E77" s="4144">
        <f t="shared" si="17"/>
        <v>0</v>
      </c>
      <c r="F77" s="1926"/>
      <c r="G77" s="748"/>
      <c r="H77" s="1423"/>
      <c r="I77" s="748"/>
      <c r="J77" s="1423"/>
      <c r="K77" s="748"/>
      <c r="L77" s="1423"/>
      <c r="M77" s="785"/>
      <c r="N77" s="5203"/>
      <c r="O77" s="3883"/>
      <c r="P77" s="3886"/>
      <c r="Q77" s="3883"/>
      <c r="R77" s="3886"/>
      <c r="S77" s="3883"/>
      <c r="T77" s="3779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>
      <c r="A78" s="4668" t="s">
        <v>4067</v>
      </c>
      <c r="B78" s="1956"/>
      <c r="C78" s="4665">
        <f t="shared" si="16"/>
        <v>0</v>
      </c>
      <c r="D78" s="1988">
        <f t="shared" si="17"/>
        <v>0</v>
      </c>
      <c r="E78" s="4144">
        <f t="shared" si="17"/>
        <v>0</v>
      </c>
      <c r="F78" s="1926"/>
      <c r="G78" s="748"/>
      <c r="H78" s="1423"/>
      <c r="I78" s="748"/>
      <c r="J78" s="1423"/>
      <c r="K78" s="748"/>
      <c r="L78" s="1423"/>
      <c r="M78" s="785"/>
      <c r="N78" s="5203"/>
      <c r="O78" s="3883"/>
      <c r="P78" s="3886"/>
      <c r="Q78" s="3883"/>
      <c r="R78" s="3886"/>
      <c r="S78" s="3883"/>
      <c r="T78" s="3779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>
      <c r="A79" s="4668" t="s">
        <v>4068</v>
      </c>
      <c r="B79" s="1956"/>
      <c r="C79" s="4667">
        <f>SUM(D79:E79)</f>
        <v>0</v>
      </c>
      <c r="D79" s="1988">
        <f t="shared" si="17"/>
        <v>0</v>
      </c>
      <c r="E79" s="4144">
        <f t="shared" si="17"/>
        <v>0</v>
      </c>
      <c r="F79" s="1926"/>
      <c r="G79" s="748"/>
      <c r="H79" s="1423"/>
      <c r="I79" s="748"/>
      <c r="J79" s="1423"/>
      <c r="K79" s="748"/>
      <c r="L79" s="1423"/>
      <c r="M79" s="785"/>
      <c r="N79" s="5203"/>
      <c r="O79" s="3883"/>
      <c r="P79" s="3886"/>
      <c r="Q79" s="3883"/>
      <c r="R79" s="3886"/>
      <c r="S79" s="3883"/>
      <c r="T79" s="3779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>
      <c r="A80" s="4666" t="s">
        <v>4016</v>
      </c>
      <c r="B80" s="1956"/>
      <c r="C80" s="4665">
        <f>SUM(D80:E80)</f>
        <v>0</v>
      </c>
      <c r="D80" s="1988">
        <f t="shared" si="17"/>
        <v>0</v>
      </c>
      <c r="E80" s="4144">
        <f t="shared" si="17"/>
        <v>0</v>
      </c>
      <c r="F80" s="1926"/>
      <c r="G80" s="748"/>
      <c r="H80" s="1423"/>
      <c r="I80" s="748"/>
      <c r="J80" s="1423"/>
      <c r="K80" s="748"/>
      <c r="L80" s="1423"/>
      <c r="M80" s="785"/>
      <c r="N80" s="5203"/>
      <c r="O80" s="3883"/>
      <c r="P80" s="3886"/>
      <c r="Q80" s="3883"/>
      <c r="R80" s="3886"/>
      <c r="S80" s="3883"/>
      <c r="T80" s="3779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>
      <c r="A81" s="4666" t="s">
        <v>4027</v>
      </c>
      <c r="B81" s="1956"/>
      <c r="C81" s="4665">
        <f t="shared" si="16"/>
        <v>0</v>
      </c>
      <c r="D81" s="1988">
        <f t="shared" si="17"/>
        <v>0</v>
      </c>
      <c r="E81" s="4144">
        <f t="shared" si="17"/>
        <v>0</v>
      </c>
      <c r="F81" s="1926"/>
      <c r="G81" s="748"/>
      <c r="H81" s="1423"/>
      <c r="I81" s="748"/>
      <c r="J81" s="1423"/>
      <c r="K81" s="748"/>
      <c r="L81" s="1423"/>
      <c r="M81" s="785"/>
      <c r="N81" s="5203"/>
      <c r="O81" s="3883"/>
      <c r="P81" s="3886"/>
      <c r="Q81" s="3883"/>
      <c r="R81" s="3886"/>
      <c r="S81" s="3883"/>
      <c r="T81" s="3779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>
      <c r="A82" s="4668" t="s">
        <v>4026</v>
      </c>
      <c r="B82" s="1956"/>
      <c r="C82" s="892">
        <f t="shared" si="16"/>
        <v>0</v>
      </c>
      <c r="D82" s="1988">
        <f t="shared" si="17"/>
        <v>0</v>
      </c>
      <c r="E82" s="4144">
        <f t="shared" si="17"/>
        <v>0</v>
      </c>
      <c r="F82" s="1926"/>
      <c r="G82" s="748"/>
      <c r="H82" s="1423"/>
      <c r="I82" s="748"/>
      <c r="J82" s="1423"/>
      <c r="K82" s="748"/>
      <c r="L82" s="1423"/>
      <c r="M82" s="785"/>
      <c r="N82" s="5203"/>
      <c r="O82" s="3883"/>
      <c r="P82" s="3886"/>
      <c r="Q82" s="3883"/>
      <c r="R82" s="3886"/>
      <c r="S82" s="3883"/>
      <c r="T82" s="3779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>
      <c r="A83" s="4668" t="s">
        <v>4028</v>
      </c>
      <c r="B83" s="1956"/>
      <c r="C83" s="4667">
        <f t="shared" si="16"/>
        <v>0</v>
      </c>
      <c r="D83" s="1988">
        <f t="shared" si="17"/>
        <v>0</v>
      </c>
      <c r="E83" s="4144">
        <f t="shared" si="17"/>
        <v>0</v>
      </c>
      <c r="F83" s="1163"/>
      <c r="G83" s="877"/>
      <c r="H83" s="3780"/>
      <c r="I83" s="877"/>
      <c r="J83" s="3780"/>
      <c r="K83" s="877"/>
      <c r="L83" s="1423"/>
      <c r="M83" s="785"/>
      <c r="N83" s="5472"/>
      <c r="O83" s="5474"/>
      <c r="P83" s="36"/>
      <c r="Q83" s="5474"/>
      <c r="R83" s="36"/>
      <c r="S83" s="5474"/>
      <c r="T83" s="3796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>
      <c r="A84" s="4669" t="s">
        <v>914</v>
      </c>
      <c r="B84" s="1956"/>
      <c r="C84" s="4667">
        <f t="shared" si="16"/>
        <v>0</v>
      </c>
      <c r="D84" s="1988">
        <f t="shared" si="17"/>
        <v>0</v>
      </c>
      <c r="E84" s="4144">
        <f t="shared" si="17"/>
        <v>0</v>
      </c>
      <c r="F84" s="1926"/>
      <c r="G84" s="748"/>
      <c r="H84" s="1423"/>
      <c r="I84" s="748"/>
      <c r="J84" s="1423"/>
      <c r="K84" s="748"/>
      <c r="L84" s="3780"/>
      <c r="M84" s="1920"/>
      <c r="N84" s="5472"/>
      <c r="O84" s="5474"/>
      <c r="P84" s="36"/>
      <c r="Q84" s="5474"/>
      <c r="R84" s="36"/>
      <c r="S84" s="5474"/>
      <c r="T84" s="3796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>
      <c r="A85" s="4631" t="s">
        <v>77</v>
      </c>
      <c r="B85" s="4670">
        <f>SUM(B71:B84)</f>
        <v>0</v>
      </c>
      <c r="C85" s="4540">
        <f>SUM(D85:E85)</f>
        <v>0</v>
      </c>
      <c r="D85" s="4496">
        <f t="shared" ref="D85:S85" si="27">SUM(D71:D84)</f>
        <v>0</v>
      </c>
      <c r="E85" s="4496">
        <f t="shared" si="27"/>
        <v>0</v>
      </c>
      <c r="F85" s="4527">
        <f>SUM(F71:F84)</f>
        <v>0</v>
      </c>
      <c r="G85" s="4539">
        <f t="shared" si="27"/>
        <v>0</v>
      </c>
      <c r="H85" s="4496">
        <f t="shared" si="27"/>
        <v>0</v>
      </c>
      <c r="I85" s="4539">
        <f t="shared" si="27"/>
        <v>0</v>
      </c>
      <c r="J85" s="4496">
        <f t="shared" si="27"/>
        <v>0</v>
      </c>
      <c r="K85" s="4539">
        <f t="shared" si="27"/>
        <v>0</v>
      </c>
      <c r="L85" s="4496">
        <f t="shared" si="27"/>
        <v>0</v>
      </c>
      <c r="M85" s="4532">
        <f t="shared" si="27"/>
        <v>0</v>
      </c>
      <c r="N85" s="5459">
        <f t="shared" si="27"/>
        <v>0</v>
      </c>
      <c r="O85" s="5460">
        <f t="shared" si="27"/>
        <v>0</v>
      </c>
      <c r="P85" s="5475">
        <f t="shared" si="27"/>
        <v>0</v>
      </c>
      <c r="Q85" s="5460">
        <f t="shared" si="27"/>
        <v>0</v>
      </c>
      <c r="R85" s="5475">
        <f t="shared" si="27"/>
        <v>0</v>
      </c>
      <c r="S85" s="5460">
        <f t="shared" si="27"/>
        <v>0</v>
      </c>
      <c r="T85" s="5477">
        <f>SUM(T71:T84)</f>
        <v>0</v>
      </c>
    </row>
    <row r="86" spans="1:89" s="20" customFormat="1" ht="17.100000000000001" customHeight="1">
      <c r="A86" s="9295" t="s">
        <v>4069</v>
      </c>
      <c r="B86" s="9295"/>
      <c r="C86" s="9295"/>
      <c r="D86" s="9295"/>
      <c r="E86" s="9295"/>
      <c r="F86" s="9295"/>
    </row>
    <row r="87" spans="1:89" s="17" customFormat="1" ht="15" customHeight="1">
      <c r="A87" s="9140" t="s">
        <v>3494</v>
      </c>
      <c r="B87" s="9296" t="s">
        <v>193</v>
      </c>
      <c r="C87" s="9241" t="s">
        <v>29</v>
      </c>
      <c r="D87" s="9246"/>
      <c r="E87" s="9246"/>
      <c r="F87" s="9246"/>
      <c r="G87" s="9246"/>
      <c r="H87" s="9246"/>
      <c r="I87" s="9246"/>
      <c r="J87" s="9246"/>
      <c r="K87" s="9246"/>
      <c r="L87" s="9246"/>
      <c r="M87" s="9246"/>
      <c r="N87" s="9246"/>
      <c r="O87" s="9246"/>
      <c r="P87" s="9246"/>
      <c r="Q87" s="9246"/>
      <c r="R87" s="9246"/>
      <c r="S87" s="9242"/>
    </row>
    <row r="88" spans="1:89" s="17" customFormat="1" ht="21">
      <c r="A88" s="9280"/>
      <c r="B88" s="9050"/>
      <c r="C88" s="4517" t="s">
        <v>348</v>
      </c>
      <c r="D88" s="4489" t="s">
        <v>331</v>
      </c>
      <c r="E88" s="4489" t="s">
        <v>94</v>
      </c>
      <c r="F88" s="4489" t="s">
        <v>44</v>
      </c>
      <c r="G88" s="4489" t="s">
        <v>45</v>
      </c>
      <c r="H88" s="4489" t="s">
        <v>46</v>
      </c>
      <c r="I88" s="4489" t="s">
        <v>47</v>
      </c>
      <c r="J88" s="4489" t="s">
        <v>48</v>
      </c>
      <c r="K88" s="4489" t="s">
        <v>49</v>
      </c>
      <c r="L88" s="4489" t="s">
        <v>50</v>
      </c>
      <c r="M88" s="4489" t="s">
        <v>51</v>
      </c>
      <c r="N88" s="4489" t="s">
        <v>52</v>
      </c>
      <c r="O88" s="4489" t="s">
        <v>53</v>
      </c>
      <c r="P88" s="4489" t="s">
        <v>54</v>
      </c>
      <c r="Q88" s="4489" t="s">
        <v>55</v>
      </c>
      <c r="R88" s="4489" t="s">
        <v>56</v>
      </c>
      <c r="S88" s="4434" t="s">
        <v>57</v>
      </c>
    </row>
    <row r="89" spans="1:89" s="17" customFormat="1" ht="15" customHeight="1">
      <c r="A89" s="3943" t="s">
        <v>3015</v>
      </c>
      <c r="B89" s="1112">
        <f>SUM(C89:S89)</f>
        <v>0</v>
      </c>
      <c r="C89" s="1233"/>
      <c r="D89" s="2822"/>
      <c r="E89" s="2822"/>
      <c r="F89" s="2822"/>
      <c r="G89" s="2822"/>
      <c r="H89" s="2822"/>
      <c r="I89" s="2822"/>
      <c r="J89" s="2822"/>
      <c r="K89" s="2822"/>
      <c r="L89" s="2822"/>
      <c r="M89" s="2822"/>
      <c r="N89" s="2822"/>
      <c r="O89" s="2822"/>
      <c r="P89" s="2822"/>
      <c r="Q89" s="2822"/>
      <c r="R89" s="2822"/>
      <c r="S89" s="3911"/>
    </row>
    <row r="90" spans="1:89" s="17" customFormat="1" ht="15" customHeight="1">
      <c r="A90" s="3943" t="s">
        <v>4070</v>
      </c>
      <c r="B90" s="1112">
        <f>SUM(C90:S90)</f>
        <v>0</v>
      </c>
      <c r="C90" s="1233"/>
      <c r="D90" s="2822"/>
      <c r="E90" s="2822"/>
      <c r="F90" s="2822"/>
      <c r="G90" s="2822"/>
      <c r="H90" s="2822"/>
      <c r="I90" s="2822"/>
      <c r="J90" s="2822"/>
      <c r="K90" s="2822"/>
      <c r="L90" s="2822"/>
      <c r="M90" s="2822"/>
      <c r="N90" s="2822"/>
      <c r="O90" s="2822"/>
      <c r="P90" s="2822"/>
      <c r="Q90" s="2822"/>
      <c r="R90" s="2822"/>
      <c r="S90" s="3911"/>
    </row>
    <row r="91" spans="1:89" s="17" customFormat="1" ht="15" customHeight="1">
      <c r="A91" s="4389" t="s">
        <v>3991</v>
      </c>
      <c r="B91" s="2660">
        <f>SUM(C91:S91)</f>
        <v>0</v>
      </c>
      <c r="C91" s="3912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71"/>
    </row>
    <row r="92" spans="1:89">
      <c r="CA92"/>
      <c r="CB92"/>
      <c r="CC92"/>
      <c r="CD92"/>
      <c r="CE92"/>
      <c r="CF92"/>
      <c r="CH92"/>
      <c r="CI92"/>
      <c r="CJ92"/>
    </row>
    <row r="93" spans="1:89">
      <c r="CA93"/>
      <c r="CB93"/>
      <c r="CC93"/>
      <c r="CD93"/>
      <c r="CE93"/>
      <c r="CF93"/>
      <c r="CH93"/>
      <c r="CI93"/>
      <c r="CJ93"/>
    </row>
    <row r="94" spans="1:89">
      <c r="CA94"/>
      <c r="CB94"/>
      <c r="CC94"/>
      <c r="CD94"/>
      <c r="CE94"/>
      <c r="CF94"/>
      <c r="CH94"/>
      <c r="CI94"/>
      <c r="CJ94"/>
    </row>
    <row r="95" spans="1:89">
      <c r="CA95"/>
      <c r="CB95"/>
      <c r="CC95"/>
      <c r="CD95"/>
      <c r="CE95"/>
      <c r="CF95"/>
      <c r="CH95"/>
      <c r="CI95"/>
      <c r="CJ95"/>
    </row>
    <row r="96" spans="1:89">
      <c r="CA96"/>
      <c r="CB96"/>
      <c r="CC96"/>
      <c r="CD96"/>
      <c r="CE96"/>
      <c r="CF96"/>
      <c r="CH96"/>
      <c r="CI96"/>
      <c r="CJ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spans="1:88">
      <c r="CA129"/>
      <c r="CB129"/>
      <c r="CC129"/>
      <c r="CD129"/>
      <c r="CE129"/>
      <c r="CF129"/>
      <c r="CH129"/>
      <c r="CI129"/>
      <c r="CJ129"/>
    </row>
    <row r="130" spans="1:88" hidden="1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>
      <c r="CA131"/>
      <c r="CB131"/>
      <c r="CC131"/>
      <c r="CD131"/>
      <c r="CE131"/>
      <c r="CF131"/>
      <c r="CH131"/>
      <c r="CI131"/>
      <c r="CJ131"/>
    </row>
    <row r="132" spans="1:88">
      <c r="CA132"/>
      <c r="CB132"/>
      <c r="CC132"/>
      <c r="CD132"/>
      <c r="CE132"/>
      <c r="CF132"/>
      <c r="CH132"/>
      <c r="CI132"/>
      <c r="CJ132"/>
    </row>
    <row r="133" spans="1:88">
      <c r="CA133"/>
      <c r="CB133"/>
      <c r="CC133"/>
      <c r="CD133"/>
      <c r="CE133"/>
      <c r="CF133"/>
      <c r="CH133"/>
      <c r="CI133"/>
      <c r="CJ133"/>
    </row>
    <row r="134" spans="1:88">
      <c r="CA134"/>
      <c r="CB134"/>
      <c r="CC134"/>
      <c r="CD134"/>
      <c r="CE134"/>
      <c r="CF134"/>
      <c r="CH134"/>
      <c r="CI134"/>
      <c r="CJ134"/>
    </row>
    <row r="135" spans="1:88">
      <c r="CA135"/>
      <c r="CB135"/>
      <c r="CC135"/>
      <c r="CD135"/>
      <c r="CE135"/>
      <c r="CF135"/>
      <c r="CH135"/>
      <c r="CI135"/>
      <c r="CJ135"/>
    </row>
    <row r="136" spans="1:88">
      <c r="CA136"/>
      <c r="CB136"/>
      <c r="CC136"/>
      <c r="CD136"/>
      <c r="CE136"/>
      <c r="CF136"/>
      <c r="CH136"/>
      <c r="CI136"/>
      <c r="CJ136"/>
    </row>
    <row r="137" spans="1:88">
      <c r="CA137"/>
      <c r="CB137"/>
      <c r="CC137"/>
      <c r="CD137"/>
      <c r="CE137"/>
      <c r="CF137"/>
      <c r="CH137"/>
      <c r="CI137"/>
      <c r="CJ137"/>
    </row>
    <row r="138" spans="1:88">
      <c r="CA138"/>
      <c r="CB138"/>
      <c r="CC138"/>
      <c r="CD138"/>
      <c r="CE138"/>
      <c r="CF138"/>
      <c r="CH138"/>
      <c r="CI138"/>
      <c r="CJ138"/>
    </row>
    <row r="139" spans="1:88">
      <c r="CA139"/>
      <c r="CB139"/>
      <c r="CC139"/>
      <c r="CD139"/>
      <c r="CE139"/>
      <c r="CF139"/>
      <c r="CH139"/>
      <c r="CI139"/>
      <c r="CJ139"/>
    </row>
    <row r="140" spans="1:88">
      <c r="CA140"/>
      <c r="CB140"/>
      <c r="CC140"/>
      <c r="CD140"/>
      <c r="CE140"/>
      <c r="CF140"/>
      <c r="CH140"/>
      <c r="CI140"/>
      <c r="CJ140"/>
    </row>
    <row r="141" spans="1:88">
      <c r="CA141"/>
      <c r="CB141"/>
      <c r="CC141"/>
      <c r="CD141"/>
      <c r="CE141"/>
      <c r="CF141"/>
      <c r="CH141"/>
      <c r="CI141"/>
      <c r="CJ141"/>
    </row>
    <row r="142" spans="1:88">
      <c r="CA142"/>
      <c r="CB142"/>
      <c r="CC142"/>
      <c r="CD142"/>
      <c r="CE142"/>
      <c r="CF142"/>
      <c r="CH142"/>
      <c r="CI142"/>
      <c r="CJ142"/>
    </row>
    <row r="143" spans="1:88">
      <c r="CA143"/>
      <c r="CB143"/>
      <c r="CC143"/>
      <c r="CD143"/>
      <c r="CE143"/>
      <c r="CF143"/>
      <c r="CH143"/>
      <c r="CI143"/>
      <c r="CJ143"/>
    </row>
    <row r="144" spans="1:88">
      <c r="CA144"/>
      <c r="CB144"/>
      <c r="CC144"/>
      <c r="CD144"/>
      <c r="CE144"/>
      <c r="CF144"/>
      <c r="CH144"/>
      <c r="CI144"/>
      <c r="CJ144"/>
    </row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CR236"/>
  <sheetViews>
    <sheetView showGridLines="0" zoomScaleNormal="100" workbookViewId="0"/>
  </sheetViews>
  <sheetFormatPr baseColWidth="10" defaultColWidth="11.42578125" defaultRowHeight="1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>
      <c r="A1" s="25" t="s">
        <v>23</v>
      </c>
    </row>
    <row r="2" spans="1:94">
      <c r="A2" s="25" t="str">
        <f>CONCATENATE("COMUNA: ",NOMBRE!B2, " (",NOMBRE!C2,NOMBRE!D2,NOMBRE!E2,NOMBRE!F2,NOMBRE!G2,")")</f>
        <v>COMUNA: MAIPU ()</v>
      </c>
    </row>
    <row r="3" spans="1:94">
      <c r="A3" s="25" t="str">
        <f>CONCATENATE("ESTABLECIMIENTO/ESTRATEGIA: ", NOMBRE!B3, " (",NOMBRE!C3,NOMBRE!D3,NOMBRE!E3,NOMBRE!F3,NOMBRE!G3,NOMBRE!H3,")")</f>
        <v>ESTABLECIMIENTO/ESTRATEGIA: PADDS ()</v>
      </c>
    </row>
    <row r="4" spans="1:94">
      <c r="A4" s="25" t="str">
        <f>CONCATENATE("MES: ",NOMBRE!B6, " (",NOMBRE!C6,NOMBRE!D6,")")</f>
        <v>MES: MARZO (03)</v>
      </c>
    </row>
    <row r="5" spans="1:94">
      <c r="A5" s="512" t="str">
        <f>CONCATENATE("AÑO: ",NOMBRE!B7)</f>
        <v>AÑO: 2026</v>
      </c>
    </row>
    <row r="6" spans="1:94" ht="18" customHeight="1">
      <c r="A6" s="7768" t="s">
        <v>4071</v>
      </c>
      <c r="B6" s="7768"/>
      <c r="C6" s="7768"/>
      <c r="D6" s="7768"/>
      <c r="E6" s="7768"/>
      <c r="F6" s="7768"/>
      <c r="G6" s="7768"/>
      <c r="H6" s="7768"/>
      <c r="I6" s="7768"/>
      <c r="J6" s="7768"/>
      <c r="K6" s="7768"/>
      <c r="L6" s="7768"/>
      <c r="M6" s="7768"/>
      <c r="N6" s="7768"/>
      <c r="O6" s="7768"/>
      <c r="P6" s="7768"/>
      <c r="Q6" s="7768"/>
      <c r="R6" s="7768"/>
      <c r="S6" s="7768"/>
    </row>
    <row r="8" spans="1:94" s="109" customFormat="1" ht="18" customHeight="1">
      <c r="A8" s="9425" t="s">
        <v>4072</v>
      </c>
      <c r="B8" s="9372"/>
      <c r="C8" s="9372"/>
    </row>
    <row r="9" spans="1:94" s="110" customFormat="1" ht="15" customHeight="1">
      <c r="A9" s="9426" t="s">
        <v>27</v>
      </c>
      <c r="B9" s="9415" t="s">
        <v>77</v>
      </c>
      <c r="C9" s="9427" t="s">
        <v>29</v>
      </c>
      <c r="D9" s="9428"/>
      <c r="E9" s="9428"/>
      <c r="F9" s="9428"/>
      <c r="G9" s="9428"/>
      <c r="H9" s="9428"/>
      <c r="I9" s="9428"/>
      <c r="J9" s="9428"/>
      <c r="K9" s="9428"/>
      <c r="L9" s="9428"/>
      <c r="M9" s="9428"/>
      <c r="N9" s="9428"/>
      <c r="O9" s="9428"/>
      <c r="P9" s="9428"/>
      <c r="Q9" s="9428"/>
      <c r="R9" s="9428"/>
      <c r="S9" s="9429"/>
      <c r="T9" s="9403" t="s">
        <v>4073</v>
      </c>
      <c r="U9" s="9404"/>
      <c r="V9" s="9299" t="s">
        <v>34</v>
      </c>
      <c r="W9" s="9297" t="s">
        <v>35</v>
      </c>
      <c r="X9" s="7659" t="s">
        <v>36</v>
      </c>
      <c r="Y9" s="7662" t="s">
        <v>37</v>
      </c>
      <c r="Z9" s="7648" t="s">
        <v>4074</v>
      </c>
    </row>
    <row r="10" spans="1:94" s="110" customFormat="1" ht="52.5" customHeight="1">
      <c r="A10" s="9426"/>
      <c r="B10" s="9417"/>
      <c r="C10" s="4517" t="s">
        <v>348</v>
      </c>
      <c r="D10" s="4489" t="s">
        <v>331</v>
      </c>
      <c r="E10" s="4492" t="s">
        <v>43</v>
      </c>
      <c r="F10" s="4489" t="s">
        <v>44</v>
      </c>
      <c r="G10" s="4629" t="s">
        <v>45</v>
      </c>
      <c r="H10" s="4629" t="s">
        <v>46</v>
      </c>
      <c r="I10" s="4629" t="s">
        <v>47</v>
      </c>
      <c r="J10" s="4629" t="s">
        <v>48</v>
      </c>
      <c r="K10" s="4629" t="s">
        <v>49</v>
      </c>
      <c r="L10" s="4629" t="s">
        <v>50</v>
      </c>
      <c r="M10" s="4629" t="s">
        <v>51</v>
      </c>
      <c r="N10" s="4629" t="s">
        <v>52</v>
      </c>
      <c r="O10" s="4629" t="s">
        <v>53</v>
      </c>
      <c r="P10" s="4629" t="s">
        <v>54</v>
      </c>
      <c r="Q10" s="4629" t="s">
        <v>55</v>
      </c>
      <c r="R10" s="4629" t="s">
        <v>56</v>
      </c>
      <c r="S10" s="4485" t="s">
        <v>57</v>
      </c>
      <c r="T10" s="4672" t="s">
        <v>58</v>
      </c>
      <c r="U10" s="4673" t="s">
        <v>59</v>
      </c>
      <c r="V10" s="9300"/>
      <c r="W10" s="8588"/>
      <c r="X10" s="7734"/>
      <c r="Y10" s="7664"/>
      <c r="Z10" s="7649"/>
    </row>
    <row r="11" spans="1:94" s="110" customFormat="1" ht="15" customHeight="1">
      <c r="A11" s="4674" t="s">
        <v>64</v>
      </c>
      <c r="B11" s="4675">
        <f>SUM(C11:S11)</f>
        <v>0</v>
      </c>
      <c r="C11" s="1324"/>
      <c r="D11" s="4676"/>
      <c r="E11" s="4677"/>
      <c r="F11" s="845"/>
      <c r="G11" s="845"/>
      <c r="H11" s="845"/>
      <c r="I11" s="845"/>
      <c r="J11" s="845"/>
      <c r="K11" s="845"/>
      <c r="L11" s="845"/>
      <c r="M11" s="845"/>
      <c r="N11" s="845"/>
      <c r="O11" s="845"/>
      <c r="P11" s="845"/>
      <c r="Q11" s="845"/>
      <c r="R11" s="845"/>
      <c r="S11" s="4678"/>
      <c r="T11" s="4679"/>
      <c r="U11" s="4680"/>
      <c r="V11" s="118"/>
      <c r="W11" s="5480"/>
      <c r="X11" s="5483"/>
      <c r="Y11" s="5487"/>
      <c r="Z11" s="5485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>
      <c r="A12" s="4674" t="s">
        <v>98</v>
      </c>
      <c r="B12" s="4675">
        <f>SUM(C12:S12)</f>
        <v>0</v>
      </c>
      <c r="C12" s="1324"/>
      <c r="D12" s="4676"/>
      <c r="E12" s="4103"/>
      <c r="F12" s="4676"/>
      <c r="G12" s="4676"/>
      <c r="H12" s="4676"/>
      <c r="I12" s="4676"/>
      <c r="J12" s="4676"/>
      <c r="K12" s="4676"/>
      <c r="L12" s="4676"/>
      <c r="M12" s="4676"/>
      <c r="N12" s="4676"/>
      <c r="O12" s="4676"/>
      <c r="P12" s="4676"/>
      <c r="Q12" s="4676"/>
      <c r="R12" s="4676"/>
      <c r="S12" s="4685"/>
      <c r="T12" s="4686"/>
      <c r="U12" s="4687"/>
      <c r="V12" s="4826"/>
      <c r="W12" s="4101"/>
      <c r="X12" s="4826"/>
      <c r="Y12" s="4101"/>
      <c r="Z12" s="4102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>
      <c r="A13" s="4674" t="s">
        <v>2826</v>
      </c>
      <c r="B13" s="4675">
        <f>SUM(E13:S13)</f>
        <v>0</v>
      </c>
      <c r="C13" s="4691"/>
      <c r="D13" s="4692"/>
      <c r="E13" s="4103"/>
      <c r="F13" s="4676"/>
      <c r="G13" s="4676"/>
      <c r="H13" s="4676"/>
      <c r="I13" s="4676"/>
      <c r="J13" s="4676"/>
      <c r="K13" s="4676"/>
      <c r="L13" s="4676"/>
      <c r="M13" s="4676"/>
      <c r="N13" s="4676"/>
      <c r="O13" s="4676"/>
      <c r="P13" s="4676"/>
      <c r="Q13" s="4676"/>
      <c r="R13" s="4676"/>
      <c r="S13" s="768"/>
      <c r="T13" s="4693"/>
      <c r="U13" s="4687"/>
      <c r="V13" s="4826"/>
      <c r="W13" s="4101"/>
      <c r="X13" s="4826"/>
      <c r="Y13" s="4101"/>
      <c r="Z13" s="4102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>
      <c r="A14" s="4674" t="s">
        <v>105</v>
      </c>
      <c r="B14" s="4675">
        <f>SUM(C14:S14)</f>
        <v>0</v>
      </c>
      <c r="C14" s="1324"/>
      <c r="D14" s="4676"/>
      <c r="E14" s="4103"/>
      <c r="F14" s="4676"/>
      <c r="G14" s="4676"/>
      <c r="H14" s="4676"/>
      <c r="I14" s="4676"/>
      <c r="J14" s="4676"/>
      <c r="K14" s="4676"/>
      <c r="L14" s="4676"/>
      <c r="M14" s="4676"/>
      <c r="N14" s="4676"/>
      <c r="O14" s="4676"/>
      <c r="P14" s="4676"/>
      <c r="Q14" s="4676"/>
      <c r="R14" s="4676"/>
      <c r="S14" s="4685"/>
      <c r="T14" s="4686"/>
      <c r="U14" s="4687"/>
      <c r="V14" s="4826"/>
      <c r="W14" s="4101"/>
      <c r="X14" s="4826"/>
      <c r="Y14" s="4101"/>
      <c r="Z14" s="4102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>
      <c r="A15" s="4674" t="s">
        <v>1090</v>
      </c>
      <c r="B15" s="4675">
        <f>SUM(C15:S15)</f>
        <v>0</v>
      </c>
      <c r="C15" s="1324"/>
      <c r="D15" s="4676"/>
      <c r="E15" s="4103"/>
      <c r="F15" s="4676"/>
      <c r="G15" s="4676"/>
      <c r="H15" s="4676"/>
      <c r="I15" s="4676"/>
      <c r="J15" s="4676"/>
      <c r="K15" s="4676"/>
      <c r="L15" s="4676"/>
      <c r="M15" s="4676"/>
      <c r="N15" s="4676"/>
      <c r="O15" s="4676"/>
      <c r="P15" s="4676"/>
      <c r="Q15" s="4676"/>
      <c r="R15" s="4676"/>
      <c r="S15" s="4685"/>
      <c r="T15" s="4686"/>
      <c r="U15" s="4687"/>
      <c r="V15" s="5478"/>
      <c r="W15" s="5481"/>
      <c r="X15" s="4826"/>
      <c r="Y15" s="4101"/>
      <c r="Z15" s="4102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>
      <c r="A16" s="4694" t="s">
        <v>193</v>
      </c>
      <c r="B16" s="4695">
        <f>SUM(C16:S16)</f>
        <v>0</v>
      </c>
      <c r="C16" s="4696">
        <f t="shared" ref="C16:Z16" si="7">SUM(C11:C15)</f>
        <v>0</v>
      </c>
      <c r="D16" s="4697">
        <f t="shared" si="7"/>
        <v>0</v>
      </c>
      <c r="E16" s="4697">
        <f t="shared" si="7"/>
        <v>0</v>
      </c>
      <c r="F16" s="4698">
        <f t="shared" si="7"/>
        <v>0</v>
      </c>
      <c r="G16" s="4698">
        <f t="shared" si="7"/>
        <v>0</v>
      </c>
      <c r="H16" s="4698">
        <f t="shared" si="7"/>
        <v>0</v>
      </c>
      <c r="I16" s="4698">
        <f t="shared" si="7"/>
        <v>0</v>
      </c>
      <c r="J16" s="4698">
        <f t="shared" si="7"/>
        <v>0</v>
      </c>
      <c r="K16" s="4698">
        <f t="shared" si="7"/>
        <v>0</v>
      </c>
      <c r="L16" s="4698">
        <f t="shared" si="7"/>
        <v>0</v>
      </c>
      <c r="M16" s="4698">
        <f t="shared" si="7"/>
        <v>0</v>
      </c>
      <c r="N16" s="4698">
        <f t="shared" si="7"/>
        <v>0</v>
      </c>
      <c r="O16" s="4698">
        <f t="shared" si="7"/>
        <v>0</v>
      </c>
      <c r="P16" s="4698">
        <f t="shared" si="7"/>
        <v>0</v>
      </c>
      <c r="Q16" s="4698">
        <f t="shared" si="7"/>
        <v>0</v>
      </c>
      <c r="R16" s="4698">
        <f t="shared" si="7"/>
        <v>0</v>
      </c>
      <c r="S16" s="4699">
        <f t="shared" si="7"/>
        <v>0</v>
      </c>
      <c r="T16" s="4700">
        <f t="shared" si="7"/>
        <v>0</v>
      </c>
      <c r="U16" s="4701">
        <f t="shared" si="7"/>
        <v>0</v>
      </c>
      <c r="V16" s="5479">
        <f t="shared" si="7"/>
        <v>0</v>
      </c>
      <c r="W16" s="5482">
        <f t="shared" si="7"/>
        <v>0</v>
      </c>
      <c r="X16" s="5484">
        <f t="shared" si="7"/>
        <v>0</v>
      </c>
      <c r="Y16" s="5488">
        <f t="shared" si="7"/>
        <v>0</v>
      </c>
      <c r="Z16" s="5486">
        <f t="shared" si="7"/>
        <v>0</v>
      </c>
    </row>
    <row r="17" spans="1:91" s="109" customFormat="1" ht="17.100000000000001" customHeight="1">
      <c r="A17" s="9430" t="s">
        <v>4075</v>
      </c>
      <c r="B17" s="9381"/>
      <c r="C17" s="9381"/>
      <c r="D17" s="9381"/>
      <c r="E17" s="4702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>
      <c r="A18" s="4703" t="s">
        <v>1634</v>
      </c>
      <c r="B18" s="4704" t="s">
        <v>77</v>
      </c>
      <c r="C18" s="4705" t="s">
        <v>64</v>
      </c>
      <c r="D18" s="4706" t="s">
        <v>4076</v>
      </c>
      <c r="E18" s="4707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>
      <c r="A19" s="4708" t="s">
        <v>4077</v>
      </c>
      <c r="B19" s="4709">
        <f>SUM(C19:E19)</f>
        <v>0</v>
      </c>
      <c r="C19" s="4710"/>
      <c r="D19" s="850"/>
      <c r="E19" s="4711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>
      <c r="A20" s="4674" t="s">
        <v>4078</v>
      </c>
      <c r="B20" s="4712">
        <f t="shared" ref="B20:B23" si="8">SUM(C20:E20)</f>
        <v>0</v>
      </c>
      <c r="C20" s="4713"/>
      <c r="D20" s="4714"/>
      <c r="E20" s="4715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>
      <c r="A21" s="4674" t="s">
        <v>4079</v>
      </c>
      <c r="B21" s="4712">
        <f t="shared" si="8"/>
        <v>0</v>
      </c>
      <c r="C21" s="4713"/>
      <c r="D21" s="4714"/>
      <c r="E21" s="4715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>
      <c r="A22" s="4716" t="s">
        <v>4080</v>
      </c>
      <c r="B22" s="4712">
        <f t="shared" si="8"/>
        <v>0</v>
      </c>
      <c r="C22" s="4713"/>
      <c r="D22" s="4714"/>
      <c r="E22" s="4715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>
      <c r="A23" s="4717" t="s">
        <v>4081</v>
      </c>
      <c r="B23" s="4718">
        <f t="shared" si="8"/>
        <v>0</v>
      </c>
      <c r="C23" s="4719"/>
      <c r="D23" s="4720"/>
      <c r="E23" s="4721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>
      <c r="A24" s="4722" t="s">
        <v>77</v>
      </c>
      <c r="B24" s="4723">
        <f>SUM(B19:B23)</f>
        <v>0</v>
      </c>
      <c r="C24" s="4724">
        <f>SUM(C19:C23)</f>
        <v>0</v>
      </c>
      <c r="D24" s="4725">
        <f t="shared" ref="D24:E24" si="9">SUM(D19:D23)</f>
        <v>0</v>
      </c>
      <c r="E24" s="4726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>
      <c r="A25" s="9425" t="s">
        <v>4082</v>
      </c>
      <c r="B25" s="9372"/>
      <c r="C25" s="9372"/>
      <c r="D25" s="9372"/>
      <c r="E25" s="9372"/>
      <c r="F25" s="9372"/>
      <c r="G25" s="9372"/>
      <c r="H25" s="9372"/>
      <c r="I25" s="9372"/>
      <c r="J25" s="9372"/>
      <c r="K25" s="9372"/>
      <c r="L25" s="9372"/>
    </row>
    <row r="26" spans="1:91" ht="25.5" customHeight="1">
      <c r="A26" s="9415" t="s">
        <v>4083</v>
      </c>
      <c r="B26" s="9415" t="s">
        <v>77</v>
      </c>
      <c r="C26" s="9375" t="s">
        <v>29</v>
      </c>
      <c r="D26" s="9376"/>
      <c r="E26" s="9376"/>
      <c r="F26" s="9376"/>
      <c r="G26" s="9376"/>
      <c r="H26" s="9376"/>
      <c r="I26" s="9376"/>
      <c r="J26" s="9376"/>
      <c r="K26" s="9376"/>
      <c r="L26" s="9376"/>
      <c r="M26" s="9376"/>
      <c r="N26" s="9376"/>
      <c r="O26" s="9376"/>
      <c r="P26" s="9376"/>
      <c r="Q26" s="9376"/>
      <c r="R26" s="9376"/>
      <c r="S26" s="9377"/>
      <c r="T26" s="9403" t="s">
        <v>2397</v>
      </c>
      <c r="U26" s="9404"/>
      <c r="V26" s="9405" t="s">
        <v>36</v>
      </c>
      <c r="W26" s="9371" t="s">
        <v>37</v>
      </c>
      <c r="X26" s="9250" t="s">
        <v>4084</v>
      </c>
      <c r="Y26" s="9256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>
      <c r="A27" s="9417"/>
      <c r="B27" s="9417"/>
      <c r="C27" s="4517" t="s">
        <v>348</v>
      </c>
      <c r="D27" s="4489" t="s">
        <v>331</v>
      </c>
      <c r="E27" s="4492" t="s">
        <v>43</v>
      </c>
      <c r="F27" s="4489" t="s">
        <v>44</v>
      </c>
      <c r="G27" s="4629" t="s">
        <v>45</v>
      </c>
      <c r="H27" s="4629" t="s">
        <v>46</v>
      </c>
      <c r="I27" s="4629" t="s">
        <v>47</v>
      </c>
      <c r="J27" s="4629" t="s">
        <v>48</v>
      </c>
      <c r="K27" s="4629" t="s">
        <v>49</v>
      </c>
      <c r="L27" s="4629" t="s">
        <v>50</v>
      </c>
      <c r="M27" s="4629" t="s">
        <v>51</v>
      </c>
      <c r="N27" s="4629" t="s">
        <v>52</v>
      </c>
      <c r="O27" s="4629" t="s">
        <v>53</v>
      </c>
      <c r="P27" s="4629" t="s">
        <v>54</v>
      </c>
      <c r="Q27" s="4629" t="s">
        <v>55</v>
      </c>
      <c r="R27" s="4629" t="s">
        <v>56</v>
      </c>
      <c r="S27" s="4485" t="s">
        <v>57</v>
      </c>
      <c r="T27" s="4729" t="s">
        <v>58</v>
      </c>
      <c r="U27" s="4730" t="s">
        <v>59</v>
      </c>
      <c r="V27" s="9406"/>
      <c r="W27" s="7973"/>
      <c r="X27" s="4731" t="s">
        <v>4085</v>
      </c>
      <c r="Y27" s="4728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>
      <c r="A28" s="4732" t="s">
        <v>4087</v>
      </c>
      <c r="B28" s="4733">
        <f>SUM(C28:S28)</f>
        <v>0</v>
      </c>
      <c r="C28" s="4734"/>
      <c r="D28" s="845"/>
      <c r="E28" s="845"/>
      <c r="F28" s="845"/>
      <c r="G28" s="845"/>
      <c r="H28" s="845"/>
      <c r="I28" s="845"/>
      <c r="J28" s="845"/>
      <c r="K28" s="845"/>
      <c r="L28" s="845"/>
      <c r="M28" s="845"/>
      <c r="N28" s="845"/>
      <c r="O28" s="845"/>
      <c r="P28" s="845"/>
      <c r="Q28" s="845"/>
      <c r="R28" s="845"/>
      <c r="S28" s="4678"/>
      <c r="T28" s="4734"/>
      <c r="U28" s="4735"/>
      <c r="V28" s="4683"/>
      <c r="W28" s="4684"/>
      <c r="X28" s="4734"/>
      <c r="Y28" s="4736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>
      <c r="A29" s="4737" t="s">
        <v>4088</v>
      </c>
      <c r="B29" s="4738">
        <f>SUM(C29:S29)</f>
        <v>0</v>
      </c>
      <c r="C29" s="4739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39"/>
      <c r="U29" s="4740"/>
      <c r="V29" s="4741"/>
      <c r="W29" s="4742"/>
      <c r="X29" s="4739"/>
      <c r="Y29" s="4743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>
      <c r="A30" s="9407" t="s">
        <v>4089</v>
      </c>
      <c r="B30" s="9407"/>
      <c r="C30" s="9407"/>
      <c r="D30" s="9407"/>
      <c r="E30" s="9407"/>
      <c r="F30" s="9407"/>
      <c r="G30" s="9407"/>
      <c r="H30" s="9407"/>
      <c r="I30" s="9407"/>
      <c r="J30" s="9407"/>
      <c r="K30" s="9407"/>
      <c r="L30" s="9407"/>
    </row>
    <row r="31" spans="1:91" s="109" customFormat="1" ht="17.100000000000001" customHeight="1">
      <c r="A31" s="9372" t="s">
        <v>4090</v>
      </c>
      <c r="B31" s="9372"/>
      <c r="C31" s="9372"/>
      <c r="D31" s="9372"/>
      <c r="E31" s="9372"/>
      <c r="F31" s="9372"/>
      <c r="G31" s="9372"/>
      <c r="H31" s="9372"/>
      <c r="I31" s="9372"/>
      <c r="J31" s="9372"/>
      <c r="K31" s="9372"/>
      <c r="L31" s="9372"/>
    </row>
    <row r="32" spans="1:91" s="110" customFormat="1" ht="15" customHeight="1">
      <c r="A32" s="8472" t="s">
        <v>4091</v>
      </c>
      <c r="B32" s="9415" t="s">
        <v>77</v>
      </c>
      <c r="C32" s="9418" t="s">
        <v>4092</v>
      </c>
      <c r="D32" s="9419"/>
      <c r="E32" s="9419"/>
      <c r="F32" s="9419"/>
      <c r="G32" s="9419"/>
      <c r="H32" s="9419"/>
      <c r="I32" s="9419"/>
      <c r="J32" s="9419"/>
      <c r="K32" s="9419"/>
      <c r="L32" s="9419"/>
      <c r="M32" s="9419"/>
      <c r="N32" s="9419"/>
      <c r="O32" s="9419"/>
      <c r="P32" s="9419"/>
      <c r="Q32" s="9419"/>
      <c r="R32" s="9419"/>
      <c r="S32" s="9419"/>
      <c r="T32" s="9419"/>
      <c r="U32" s="9420"/>
      <c r="V32" s="9421" t="s">
        <v>4093</v>
      </c>
      <c r="W32" s="9422"/>
      <c r="X32" s="8472" t="s">
        <v>4094</v>
      </c>
      <c r="Y32" s="9276"/>
      <c r="Z32" s="9250" t="s">
        <v>4095</v>
      </c>
      <c r="AA32" s="9251"/>
      <c r="AB32" s="9251"/>
      <c r="AC32" s="9251"/>
      <c r="AD32" s="9251"/>
      <c r="AE32" s="9251"/>
      <c r="AF32" s="9251"/>
      <c r="AG32" s="9251"/>
      <c r="AH32" s="9251"/>
      <c r="AI32" s="9387"/>
      <c r="AJ32" s="9275" t="s">
        <v>4096</v>
      </c>
      <c r="AK32" s="9275"/>
      <c r="AL32" s="9276"/>
      <c r="AM32" s="7240" t="s">
        <v>4097</v>
      </c>
      <c r="AN32" s="9276" t="s">
        <v>4098</v>
      </c>
      <c r="AO32" s="7845" t="s">
        <v>36</v>
      </c>
      <c r="AP32" s="7662" t="s">
        <v>37</v>
      </c>
      <c r="AQ32" s="9276" t="s">
        <v>4099</v>
      </c>
      <c r="AR32" s="9373" t="s">
        <v>498</v>
      </c>
      <c r="AS32" s="9374" t="s">
        <v>35</v>
      </c>
    </row>
    <row r="33" spans="1:96" s="110" customFormat="1" ht="15" customHeight="1">
      <c r="A33" s="7707"/>
      <c r="B33" s="9416"/>
      <c r="C33" s="9375" t="s">
        <v>29</v>
      </c>
      <c r="D33" s="9376"/>
      <c r="E33" s="9376"/>
      <c r="F33" s="9376"/>
      <c r="G33" s="9376"/>
      <c r="H33" s="9376"/>
      <c r="I33" s="9376"/>
      <c r="J33" s="9376"/>
      <c r="K33" s="9376"/>
      <c r="L33" s="9376"/>
      <c r="M33" s="9376"/>
      <c r="N33" s="9376"/>
      <c r="O33" s="9376"/>
      <c r="P33" s="9376"/>
      <c r="Q33" s="9376"/>
      <c r="R33" s="9376"/>
      <c r="S33" s="9377"/>
      <c r="T33" s="9378" t="s">
        <v>2397</v>
      </c>
      <c r="U33" s="9379"/>
      <c r="V33" s="9423"/>
      <c r="W33" s="9424"/>
      <c r="X33" s="8354"/>
      <c r="Y33" s="9278"/>
      <c r="Z33" s="9241" t="s">
        <v>3628</v>
      </c>
      <c r="AA33" s="9246"/>
      <c r="AB33" s="9246"/>
      <c r="AC33" s="9246"/>
      <c r="AD33" s="9242"/>
      <c r="AE33" s="9241" t="s">
        <v>4100</v>
      </c>
      <c r="AF33" s="9246"/>
      <c r="AG33" s="9246"/>
      <c r="AH33" s="9246"/>
      <c r="AI33" s="9380"/>
      <c r="AJ33" s="7660"/>
      <c r="AK33" s="7660"/>
      <c r="AL33" s="7653"/>
      <c r="AM33" s="7663"/>
      <c r="AN33" s="7653"/>
      <c r="AO33" s="7707"/>
      <c r="AP33" s="7663"/>
      <c r="AQ33" s="7653"/>
      <c r="AR33" s="9373"/>
      <c r="AS33" s="9374"/>
    </row>
    <row r="34" spans="1:96" s="110" customFormat="1" ht="74.25" customHeight="1">
      <c r="A34" s="8354"/>
      <c r="B34" s="9417"/>
      <c r="C34" s="4517" t="s">
        <v>348</v>
      </c>
      <c r="D34" s="4489" t="s">
        <v>331</v>
      </c>
      <c r="E34" s="4492" t="s">
        <v>43</v>
      </c>
      <c r="F34" s="4489" t="s">
        <v>44</v>
      </c>
      <c r="G34" s="4629" t="s">
        <v>45</v>
      </c>
      <c r="H34" s="4629" t="s">
        <v>46</v>
      </c>
      <c r="I34" s="4629" t="s">
        <v>47</v>
      </c>
      <c r="J34" s="4629" t="s">
        <v>48</v>
      </c>
      <c r="K34" s="4629" t="s">
        <v>49</v>
      </c>
      <c r="L34" s="4629" t="s">
        <v>50</v>
      </c>
      <c r="M34" s="4629" t="s">
        <v>51</v>
      </c>
      <c r="N34" s="4629" t="s">
        <v>52</v>
      </c>
      <c r="O34" s="4629" t="s">
        <v>53</v>
      </c>
      <c r="P34" s="4629" t="s">
        <v>54</v>
      </c>
      <c r="Q34" s="4629" t="s">
        <v>55</v>
      </c>
      <c r="R34" s="4629" t="s">
        <v>56</v>
      </c>
      <c r="S34" s="4485" t="s">
        <v>57</v>
      </c>
      <c r="T34" s="4729" t="s">
        <v>58</v>
      </c>
      <c r="U34" s="4744" t="s">
        <v>59</v>
      </c>
      <c r="V34" s="4517" t="s">
        <v>4101</v>
      </c>
      <c r="W34" s="4434" t="s">
        <v>1299</v>
      </c>
      <c r="X34" s="4517" t="s">
        <v>4102</v>
      </c>
      <c r="Y34" s="4746" t="s">
        <v>4103</v>
      </c>
      <c r="Z34" s="4481" t="s">
        <v>77</v>
      </c>
      <c r="AA34" s="4486" t="s">
        <v>1020</v>
      </c>
      <c r="AB34" s="4489" t="s">
        <v>1361</v>
      </c>
      <c r="AC34" s="4489" t="s">
        <v>560</v>
      </c>
      <c r="AD34" s="4434" t="s">
        <v>2141</v>
      </c>
      <c r="AE34" s="4523" t="s">
        <v>931</v>
      </c>
      <c r="AF34" s="4486" t="s">
        <v>1020</v>
      </c>
      <c r="AG34" s="4489" t="s">
        <v>1361</v>
      </c>
      <c r="AH34" s="4489" t="s">
        <v>560</v>
      </c>
      <c r="AI34" s="4434" t="s">
        <v>2141</v>
      </c>
      <c r="AJ34" s="4747" t="s">
        <v>4104</v>
      </c>
      <c r="AK34" s="4748" t="s">
        <v>4105</v>
      </c>
      <c r="AL34" s="4749" t="s">
        <v>4106</v>
      </c>
      <c r="AM34" s="7241"/>
      <c r="AN34" s="9278"/>
      <c r="AO34" s="7846"/>
      <c r="AP34" s="7664"/>
      <c r="AQ34" s="9278"/>
      <c r="AR34" s="9373"/>
      <c r="AS34" s="9374"/>
    </row>
    <row r="35" spans="1:96" s="110" customFormat="1" ht="15" customHeight="1">
      <c r="A35" s="3750" t="s">
        <v>1223</v>
      </c>
      <c r="B35" s="4675">
        <f>SUM(C35:S35)</f>
        <v>0</v>
      </c>
      <c r="C35" s="4734"/>
      <c r="D35" s="845"/>
      <c r="E35" s="845"/>
      <c r="F35" s="845"/>
      <c r="G35" s="851"/>
      <c r="H35" s="851"/>
      <c r="I35" s="851"/>
      <c r="J35" s="851"/>
      <c r="K35" s="851"/>
      <c r="L35" s="851"/>
      <c r="M35" s="851"/>
      <c r="N35" s="851"/>
      <c r="O35" s="851"/>
      <c r="P35" s="851"/>
      <c r="Q35" s="851"/>
      <c r="R35" s="851"/>
      <c r="S35" s="4750"/>
      <c r="T35" s="4734"/>
      <c r="U35" s="4678"/>
      <c r="V35" s="4734"/>
      <c r="W35" s="4678"/>
      <c r="X35" s="4734"/>
      <c r="Y35" s="4678"/>
      <c r="Z35" s="3642">
        <f t="shared" ref="Z35:Z65" si="10">SUM(AA35+AB35+AC35+AD35)</f>
        <v>0</v>
      </c>
      <c r="AA35" s="4734"/>
      <c r="AB35" s="845"/>
      <c r="AC35" s="845"/>
      <c r="AD35" s="4678"/>
      <c r="AE35" s="3642">
        <f t="shared" ref="AE35:AE65" si="11">SUM(AF35+AG35+AH35+AI35)</f>
        <v>0</v>
      </c>
      <c r="AF35" s="4734"/>
      <c r="AG35" s="845"/>
      <c r="AH35" s="845"/>
      <c r="AI35" s="4099"/>
      <c r="AJ35" s="4688"/>
      <c r="AK35" s="4690"/>
      <c r="AL35" s="4689"/>
      <c r="AM35" s="4102"/>
      <c r="AN35" s="4102"/>
      <c r="AO35" s="4826"/>
      <c r="AP35" s="4101"/>
      <c r="AQ35" s="4102"/>
      <c r="AR35" s="118"/>
      <c r="AS35" s="5480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>
      <c r="A36" s="3642" t="s">
        <v>3798</v>
      </c>
      <c r="B36" s="4675">
        <f>SUM(C36:S36)</f>
        <v>0</v>
      </c>
      <c r="C36" s="1324"/>
      <c r="D36" s="4676"/>
      <c r="E36" s="4676"/>
      <c r="F36" s="4676"/>
      <c r="G36" s="4676"/>
      <c r="H36" s="4676"/>
      <c r="I36" s="4676"/>
      <c r="J36" s="4676"/>
      <c r="K36" s="4676"/>
      <c r="L36" s="4676"/>
      <c r="M36" s="4676"/>
      <c r="N36" s="4676"/>
      <c r="O36" s="4676"/>
      <c r="P36" s="4676"/>
      <c r="Q36" s="4676"/>
      <c r="R36" s="4676"/>
      <c r="S36" s="4685"/>
      <c r="T36" s="4751"/>
      <c r="U36" s="768"/>
      <c r="V36" s="4751"/>
      <c r="W36" s="768"/>
      <c r="X36" s="4751"/>
      <c r="Y36" s="768"/>
      <c r="Z36" s="3642">
        <f t="shared" si="10"/>
        <v>0</v>
      </c>
      <c r="AA36" s="4751"/>
      <c r="AB36" s="807"/>
      <c r="AC36" s="807"/>
      <c r="AD36" s="768"/>
      <c r="AE36" s="3642">
        <f t="shared" si="11"/>
        <v>0</v>
      </c>
      <c r="AF36" s="4751"/>
      <c r="AG36" s="807"/>
      <c r="AH36" s="807"/>
      <c r="AI36" s="808"/>
      <c r="AJ36" s="4688"/>
      <c r="AK36" s="4690"/>
      <c r="AL36" s="4689"/>
      <c r="AM36" s="4102"/>
      <c r="AN36" s="4102"/>
      <c r="AO36" s="4826"/>
      <c r="AP36" s="4101"/>
      <c r="AQ36" s="4102"/>
      <c r="AR36" s="4826"/>
      <c r="AS36" s="4101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>
      <c r="A37" s="3642" t="s">
        <v>1225</v>
      </c>
      <c r="B37" s="4675">
        <f>SUM(C37:D37)</f>
        <v>0</v>
      </c>
      <c r="C37" s="1324"/>
      <c r="D37" s="4676"/>
      <c r="E37" s="4752"/>
      <c r="F37" s="4752"/>
      <c r="G37" s="4752"/>
      <c r="H37" s="4752"/>
      <c r="I37" s="4752"/>
      <c r="J37" s="4752"/>
      <c r="K37" s="4752"/>
      <c r="L37" s="4752"/>
      <c r="M37" s="4752"/>
      <c r="N37" s="4752"/>
      <c r="O37" s="4752"/>
      <c r="P37" s="4752"/>
      <c r="Q37" s="4752"/>
      <c r="R37" s="4752"/>
      <c r="S37" s="4753"/>
      <c r="T37" s="4751"/>
      <c r="U37" s="768"/>
      <c r="V37" s="4751"/>
      <c r="W37" s="768"/>
      <c r="X37" s="4751"/>
      <c r="Y37" s="768"/>
      <c r="Z37" s="3642">
        <f t="shared" si="10"/>
        <v>0</v>
      </c>
      <c r="AA37" s="4751"/>
      <c r="AB37" s="807"/>
      <c r="AC37" s="807"/>
      <c r="AD37" s="768"/>
      <c r="AE37" s="3642">
        <f t="shared" si="11"/>
        <v>0</v>
      </c>
      <c r="AF37" s="4751"/>
      <c r="AG37" s="807"/>
      <c r="AH37" s="807"/>
      <c r="AI37" s="808"/>
      <c r="AJ37" s="4688"/>
      <c r="AK37" s="4690"/>
      <c r="AL37" s="4689"/>
      <c r="AM37" s="4102"/>
      <c r="AN37" s="4102"/>
      <c r="AO37" s="4826"/>
      <c r="AP37" s="4101"/>
      <c r="AQ37" s="4102"/>
      <c r="AR37" s="4826"/>
      <c r="AS37" s="4101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>
      <c r="A38" s="3642" t="s">
        <v>4107</v>
      </c>
      <c r="B38" s="4675">
        <f t="shared" ref="B38:B90" si="27">SUM(C38:S38)</f>
        <v>0</v>
      </c>
      <c r="C38" s="1324"/>
      <c r="D38" s="4676"/>
      <c r="E38" s="4676"/>
      <c r="F38" s="4676"/>
      <c r="G38" s="4676"/>
      <c r="H38" s="4676"/>
      <c r="I38" s="4676"/>
      <c r="J38" s="4676"/>
      <c r="K38" s="4676"/>
      <c r="L38" s="4676"/>
      <c r="M38" s="4676"/>
      <c r="N38" s="4676"/>
      <c r="O38" s="4676"/>
      <c r="P38" s="4676"/>
      <c r="Q38" s="4676"/>
      <c r="R38" s="4676"/>
      <c r="S38" s="4685"/>
      <c r="T38" s="4751"/>
      <c r="U38" s="768"/>
      <c r="V38" s="4751"/>
      <c r="W38" s="768"/>
      <c r="X38" s="4751"/>
      <c r="Y38" s="768"/>
      <c r="Z38" s="3642">
        <f t="shared" si="10"/>
        <v>0</v>
      </c>
      <c r="AA38" s="4751"/>
      <c r="AB38" s="807"/>
      <c r="AC38" s="807"/>
      <c r="AD38" s="768"/>
      <c r="AE38" s="3642">
        <f t="shared" si="11"/>
        <v>0</v>
      </c>
      <c r="AF38" s="4751"/>
      <c r="AG38" s="807"/>
      <c r="AH38" s="807"/>
      <c r="AI38" s="808"/>
      <c r="AJ38" s="4688"/>
      <c r="AK38" s="4690"/>
      <c r="AL38" s="4689"/>
      <c r="AM38" s="4102"/>
      <c r="AN38" s="4102"/>
      <c r="AO38" s="4826"/>
      <c r="AP38" s="4101"/>
      <c r="AQ38" s="4102"/>
      <c r="AR38" s="4826"/>
      <c r="AS38" s="4101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>
      <c r="A39" s="3642" t="s">
        <v>4108</v>
      </c>
      <c r="B39" s="4675">
        <f t="shared" si="27"/>
        <v>0</v>
      </c>
      <c r="C39" s="1324"/>
      <c r="D39" s="4676"/>
      <c r="E39" s="4676"/>
      <c r="F39" s="4676"/>
      <c r="G39" s="4676"/>
      <c r="H39" s="4676"/>
      <c r="I39" s="4676"/>
      <c r="J39" s="4676"/>
      <c r="K39" s="4676"/>
      <c r="L39" s="4676"/>
      <c r="M39" s="4676"/>
      <c r="N39" s="4676"/>
      <c r="O39" s="4676"/>
      <c r="P39" s="4676"/>
      <c r="Q39" s="4676"/>
      <c r="R39" s="4676"/>
      <c r="S39" s="4685"/>
      <c r="T39" s="4751"/>
      <c r="U39" s="768"/>
      <c r="V39" s="4751"/>
      <c r="W39" s="768"/>
      <c r="X39" s="4751"/>
      <c r="Y39" s="768"/>
      <c r="Z39" s="3642">
        <f t="shared" si="10"/>
        <v>0</v>
      </c>
      <c r="AA39" s="4751"/>
      <c r="AB39" s="807"/>
      <c r="AC39" s="807"/>
      <c r="AD39" s="768"/>
      <c r="AE39" s="3642">
        <f t="shared" si="11"/>
        <v>0</v>
      </c>
      <c r="AF39" s="4751"/>
      <c r="AG39" s="807"/>
      <c r="AH39" s="807"/>
      <c r="AI39" s="808"/>
      <c r="AJ39" s="4688"/>
      <c r="AK39" s="4690"/>
      <c r="AL39" s="4689"/>
      <c r="AM39" s="4102"/>
      <c r="AN39" s="4102"/>
      <c r="AO39" s="4826"/>
      <c r="AP39" s="4101"/>
      <c r="AQ39" s="4102"/>
      <c r="AR39" s="4826"/>
      <c r="AS39" s="4101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>
      <c r="A40" s="3776" t="s">
        <v>1228</v>
      </c>
      <c r="B40" s="4675">
        <f t="shared" si="27"/>
        <v>0</v>
      </c>
      <c r="C40" s="1324"/>
      <c r="D40" s="4676"/>
      <c r="E40" s="4676"/>
      <c r="F40" s="4676"/>
      <c r="G40" s="4676"/>
      <c r="H40" s="4676"/>
      <c r="I40" s="4676"/>
      <c r="J40" s="4676"/>
      <c r="K40" s="4676"/>
      <c r="L40" s="4676"/>
      <c r="M40" s="4676"/>
      <c r="N40" s="4676"/>
      <c r="O40" s="4676"/>
      <c r="P40" s="4676"/>
      <c r="Q40" s="4676"/>
      <c r="R40" s="4676"/>
      <c r="S40" s="4685"/>
      <c r="T40" s="4751"/>
      <c r="U40" s="768"/>
      <c r="V40" s="4751"/>
      <c r="W40" s="768"/>
      <c r="X40" s="4751"/>
      <c r="Y40" s="768"/>
      <c r="Z40" s="3642">
        <f t="shared" si="10"/>
        <v>0</v>
      </c>
      <c r="AA40" s="4751"/>
      <c r="AB40" s="807"/>
      <c r="AC40" s="807"/>
      <c r="AD40" s="768"/>
      <c r="AE40" s="3642">
        <f t="shared" si="11"/>
        <v>0</v>
      </c>
      <c r="AF40" s="4751"/>
      <c r="AG40" s="807"/>
      <c r="AH40" s="807"/>
      <c r="AI40" s="808"/>
      <c r="AJ40" s="4688"/>
      <c r="AK40" s="4690"/>
      <c r="AL40" s="4689"/>
      <c r="AM40" s="4102"/>
      <c r="AN40" s="4102"/>
      <c r="AO40" s="4826"/>
      <c r="AP40" s="4101"/>
      <c r="AQ40" s="4102"/>
      <c r="AR40" s="4826"/>
      <c r="AS40" s="4101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>
      <c r="A41" s="288" t="s">
        <v>1229</v>
      </c>
      <c r="B41" s="4675">
        <f t="shared" si="27"/>
        <v>0</v>
      </c>
      <c r="C41" s="1324"/>
      <c r="D41" s="4676"/>
      <c r="E41" s="4676"/>
      <c r="F41" s="4676"/>
      <c r="G41" s="4676"/>
      <c r="H41" s="4676"/>
      <c r="I41" s="4676"/>
      <c r="J41" s="4676"/>
      <c r="K41" s="4676"/>
      <c r="L41" s="4676"/>
      <c r="M41" s="4676"/>
      <c r="N41" s="4676"/>
      <c r="O41" s="4676"/>
      <c r="P41" s="4676"/>
      <c r="Q41" s="4676"/>
      <c r="R41" s="4676"/>
      <c r="S41" s="4685"/>
      <c r="T41" s="4751"/>
      <c r="U41" s="768"/>
      <c r="V41" s="4751"/>
      <c r="W41" s="768"/>
      <c r="X41" s="4751"/>
      <c r="Y41" s="768"/>
      <c r="Z41" s="3642">
        <f t="shared" si="10"/>
        <v>0</v>
      </c>
      <c r="AA41" s="4751"/>
      <c r="AB41" s="807"/>
      <c r="AC41" s="807"/>
      <c r="AD41" s="768"/>
      <c r="AE41" s="3642">
        <f t="shared" si="11"/>
        <v>0</v>
      </c>
      <c r="AF41" s="4751"/>
      <c r="AG41" s="807"/>
      <c r="AH41" s="807"/>
      <c r="AI41" s="808"/>
      <c r="AJ41" s="4688"/>
      <c r="AK41" s="4690"/>
      <c r="AL41" s="4689"/>
      <c r="AM41" s="4102"/>
      <c r="AN41" s="4102"/>
      <c r="AO41" s="4826"/>
      <c r="AP41" s="4101"/>
      <c r="AQ41" s="4102"/>
      <c r="AR41" s="4826"/>
      <c r="AS41" s="4101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>
      <c r="A42" s="3642" t="s">
        <v>3801</v>
      </c>
      <c r="B42" s="4675">
        <f t="shared" si="27"/>
        <v>0</v>
      </c>
      <c r="C42" s="1324"/>
      <c r="D42" s="4676"/>
      <c r="E42" s="4676"/>
      <c r="F42" s="4676"/>
      <c r="G42" s="4676"/>
      <c r="H42" s="4676"/>
      <c r="I42" s="4676"/>
      <c r="J42" s="4676"/>
      <c r="K42" s="4676"/>
      <c r="L42" s="4676"/>
      <c r="M42" s="4676"/>
      <c r="N42" s="4676"/>
      <c r="O42" s="4676"/>
      <c r="P42" s="4676"/>
      <c r="Q42" s="4676"/>
      <c r="R42" s="4676"/>
      <c r="S42" s="4685"/>
      <c r="T42" s="4751"/>
      <c r="U42" s="768"/>
      <c r="V42" s="4751"/>
      <c r="W42" s="768"/>
      <c r="X42" s="4751"/>
      <c r="Y42" s="768"/>
      <c r="Z42" s="3642">
        <f t="shared" si="10"/>
        <v>0</v>
      </c>
      <c r="AA42" s="4751"/>
      <c r="AB42" s="807"/>
      <c r="AC42" s="807"/>
      <c r="AD42" s="768"/>
      <c r="AE42" s="3642">
        <f t="shared" si="11"/>
        <v>0</v>
      </c>
      <c r="AF42" s="4751"/>
      <c r="AG42" s="807"/>
      <c r="AH42" s="807"/>
      <c r="AI42" s="808"/>
      <c r="AJ42" s="4688"/>
      <c r="AK42" s="4690"/>
      <c r="AL42" s="4689"/>
      <c r="AM42" s="4102"/>
      <c r="AN42" s="4102"/>
      <c r="AO42" s="4826"/>
      <c r="AP42" s="4101"/>
      <c r="AQ42" s="4102"/>
      <c r="AR42" s="4826"/>
      <c r="AS42" s="4101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>
      <c r="A43" s="3642" t="s">
        <v>3221</v>
      </c>
      <c r="B43" s="4675">
        <f t="shared" si="27"/>
        <v>0</v>
      </c>
      <c r="C43" s="1324"/>
      <c r="D43" s="4676"/>
      <c r="E43" s="4676"/>
      <c r="F43" s="4676"/>
      <c r="G43" s="4676"/>
      <c r="H43" s="4676"/>
      <c r="I43" s="4676"/>
      <c r="J43" s="4676"/>
      <c r="K43" s="4676"/>
      <c r="L43" s="4676"/>
      <c r="M43" s="4676"/>
      <c r="N43" s="4676"/>
      <c r="O43" s="4676"/>
      <c r="P43" s="4676"/>
      <c r="Q43" s="4676"/>
      <c r="R43" s="4676"/>
      <c r="S43" s="4685"/>
      <c r="T43" s="4751"/>
      <c r="U43" s="768"/>
      <c r="V43" s="4751"/>
      <c r="W43" s="768"/>
      <c r="X43" s="4751"/>
      <c r="Y43" s="768"/>
      <c r="Z43" s="3642">
        <f t="shared" si="10"/>
        <v>0</v>
      </c>
      <c r="AA43" s="4751"/>
      <c r="AB43" s="807"/>
      <c r="AC43" s="807"/>
      <c r="AD43" s="768"/>
      <c r="AE43" s="3642">
        <f t="shared" si="11"/>
        <v>0</v>
      </c>
      <c r="AF43" s="4751"/>
      <c r="AG43" s="807"/>
      <c r="AH43" s="807"/>
      <c r="AI43" s="808"/>
      <c r="AJ43" s="4688"/>
      <c r="AK43" s="4690"/>
      <c r="AL43" s="4689"/>
      <c r="AM43" s="4102"/>
      <c r="AN43" s="4102"/>
      <c r="AO43" s="4826"/>
      <c r="AP43" s="4101"/>
      <c r="AQ43" s="4102"/>
      <c r="AR43" s="4826"/>
      <c r="AS43" s="4101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>
      <c r="A44" s="3642" t="s">
        <v>3802</v>
      </c>
      <c r="B44" s="4675">
        <f t="shared" si="27"/>
        <v>0</v>
      </c>
      <c r="C44" s="1324"/>
      <c r="D44" s="4676"/>
      <c r="E44" s="4676"/>
      <c r="F44" s="4676"/>
      <c r="G44" s="4676"/>
      <c r="H44" s="4676"/>
      <c r="I44" s="4676"/>
      <c r="J44" s="4676"/>
      <c r="K44" s="4676"/>
      <c r="L44" s="4676"/>
      <c r="M44" s="4676"/>
      <c r="N44" s="4676"/>
      <c r="O44" s="4676"/>
      <c r="P44" s="4676"/>
      <c r="Q44" s="4676"/>
      <c r="R44" s="4676"/>
      <c r="S44" s="4685"/>
      <c r="T44" s="4751"/>
      <c r="U44" s="768"/>
      <c r="V44" s="4751"/>
      <c r="W44" s="768"/>
      <c r="X44" s="4751"/>
      <c r="Y44" s="768"/>
      <c r="Z44" s="3642">
        <f t="shared" si="10"/>
        <v>0</v>
      </c>
      <c r="AA44" s="4751"/>
      <c r="AB44" s="807"/>
      <c r="AC44" s="807"/>
      <c r="AD44" s="768"/>
      <c r="AE44" s="3642">
        <f t="shared" si="11"/>
        <v>0</v>
      </c>
      <c r="AF44" s="4751"/>
      <c r="AG44" s="807"/>
      <c r="AH44" s="807"/>
      <c r="AI44" s="808"/>
      <c r="AJ44" s="4688"/>
      <c r="AK44" s="4690"/>
      <c r="AL44" s="4689"/>
      <c r="AM44" s="4102"/>
      <c r="AN44" s="4102"/>
      <c r="AO44" s="4826"/>
      <c r="AP44" s="4101"/>
      <c r="AQ44" s="4102"/>
      <c r="AR44" s="4826"/>
      <c r="AS44" s="4101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>
      <c r="A45" s="3642" t="s">
        <v>3803</v>
      </c>
      <c r="B45" s="4675">
        <f t="shared" si="27"/>
        <v>0</v>
      </c>
      <c r="C45" s="1324"/>
      <c r="D45" s="4676"/>
      <c r="E45" s="4676"/>
      <c r="F45" s="4676"/>
      <c r="G45" s="4676"/>
      <c r="H45" s="4676"/>
      <c r="I45" s="4676"/>
      <c r="J45" s="4676"/>
      <c r="K45" s="4676"/>
      <c r="L45" s="4676"/>
      <c r="M45" s="4676"/>
      <c r="N45" s="4676"/>
      <c r="O45" s="4676"/>
      <c r="P45" s="4676"/>
      <c r="Q45" s="4676"/>
      <c r="R45" s="4676"/>
      <c r="S45" s="4685"/>
      <c r="T45" s="4751"/>
      <c r="U45" s="768"/>
      <c r="V45" s="4751"/>
      <c r="W45" s="768"/>
      <c r="X45" s="4751"/>
      <c r="Y45" s="768"/>
      <c r="Z45" s="3642">
        <f t="shared" si="10"/>
        <v>0</v>
      </c>
      <c r="AA45" s="4751"/>
      <c r="AB45" s="807"/>
      <c r="AC45" s="807"/>
      <c r="AD45" s="768"/>
      <c r="AE45" s="3642">
        <f t="shared" si="11"/>
        <v>0</v>
      </c>
      <c r="AF45" s="4751"/>
      <c r="AG45" s="807"/>
      <c r="AH45" s="807"/>
      <c r="AI45" s="808"/>
      <c r="AJ45" s="4688"/>
      <c r="AK45" s="4690"/>
      <c r="AL45" s="4689"/>
      <c r="AM45" s="4102"/>
      <c r="AN45" s="4102"/>
      <c r="AO45" s="4826"/>
      <c r="AP45" s="4101"/>
      <c r="AQ45" s="4102"/>
      <c r="AR45" s="4826"/>
      <c r="AS45" s="4101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>
      <c r="A46" s="3642" t="s">
        <v>3804</v>
      </c>
      <c r="B46" s="4675">
        <f t="shared" si="27"/>
        <v>0</v>
      </c>
      <c r="C46" s="1324"/>
      <c r="D46" s="4676"/>
      <c r="E46" s="4676"/>
      <c r="F46" s="4676"/>
      <c r="G46" s="4676"/>
      <c r="H46" s="4676"/>
      <c r="I46" s="4676"/>
      <c r="J46" s="4676"/>
      <c r="K46" s="4676"/>
      <c r="L46" s="4676"/>
      <c r="M46" s="4676"/>
      <c r="N46" s="4676"/>
      <c r="O46" s="4676"/>
      <c r="P46" s="4676"/>
      <c r="Q46" s="4676"/>
      <c r="R46" s="4676"/>
      <c r="S46" s="4685"/>
      <c r="T46" s="4751"/>
      <c r="U46" s="768"/>
      <c r="V46" s="4751"/>
      <c r="W46" s="768"/>
      <c r="X46" s="4751"/>
      <c r="Y46" s="768"/>
      <c r="Z46" s="3642">
        <f t="shared" si="10"/>
        <v>0</v>
      </c>
      <c r="AA46" s="4751"/>
      <c r="AB46" s="807"/>
      <c r="AC46" s="807"/>
      <c r="AD46" s="768"/>
      <c r="AE46" s="3642">
        <f t="shared" si="11"/>
        <v>0</v>
      </c>
      <c r="AF46" s="4751"/>
      <c r="AG46" s="807"/>
      <c r="AH46" s="807"/>
      <c r="AI46" s="808"/>
      <c r="AJ46" s="4688"/>
      <c r="AK46" s="4690"/>
      <c r="AL46" s="4689"/>
      <c r="AM46" s="4102"/>
      <c r="AN46" s="4102"/>
      <c r="AO46" s="4826"/>
      <c r="AP46" s="4101"/>
      <c r="AQ46" s="4102"/>
      <c r="AR46" s="4826"/>
      <c r="AS46" s="4101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>
      <c r="A47" s="3776" t="s">
        <v>1235</v>
      </c>
      <c r="B47" s="4675">
        <f t="shared" si="27"/>
        <v>0</v>
      </c>
      <c r="C47" s="1324"/>
      <c r="D47" s="4676"/>
      <c r="E47" s="4676"/>
      <c r="F47" s="4676"/>
      <c r="G47" s="4676"/>
      <c r="H47" s="4676"/>
      <c r="I47" s="4676"/>
      <c r="J47" s="4676"/>
      <c r="K47" s="4676"/>
      <c r="L47" s="4676"/>
      <c r="M47" s="4676"/>
      <c r="N47" s="4676"/>
      <c r="O47" s="4676"/>
      <c r="P47" s="4676"/>
      <c r="Q47" s="4676"/>
      <c r="R47" s="4676"/>
      <c r="S47" s="4685"/>
      <c r="T47" s="4751"/>
      <c r="U47" s="768"/>
      <c r="V47" s="4751"/>
      <c r="W47" s="768"/>
      <c r="X47" s="4751"/>
      <c r="Y47" s="768"/>
      <c r="Z47" s="3642">
        <f t="shared" si="10"/>
        <v>0</v>
      </c>
      <c r="AA47" s="4751"/>
      <c r="AB47" s="807"/>
      <c r="AC47" s="807"/>
      <c r="AD47" s="768"/>
      <c r="AE47" s="3642">
        <f t="shared" si="11"/>
        <v>0</v>
      </c>
      <c r="AF47" s="4751"/>
      <c r="AG47" s="807"/>
      <c r="AH47" s="807"/>
      <c r="AI47" s="808"/>
      <c r="AJ47" s="4688"/>
      <c r="AK47" s="4690"/>
      <c r="AL47" s="4689"/>
      <c r="AM47" s="4102"/>
      <c r="AN47" s="4102"/>
      <c r="AO47" s="4826"/>
      <c r="AP47" s="4101"/>
      <c r="AQ47" s="4102"/>
      <c r="AR47" s="4826"/>
      <c r="AS47" s="4101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>
      <c r="A48" s="677" t="s">
        <v>1236</v>
      </c>
      <c r="B48" s="4675">
        <f t="shared" si="27"/>
        <v>0</v>
      </c>
      <c r="C48" s="1324"/>
      <c r="D48" s="4676"/>
      <c r="E48" s="4676"/>
      <c r="F48" s="4676"/>
      <c r="G48" s="4676"/>
      <c r="H48" s="4676"/>
      <c r="I48" s="4676"/>
      <c r="J48" s="4676"/>
      <c r="K48" s="4676"/>
      <c r="L48" s="4676"/>
      <c r="M48" s="4676"/>
      <c r="N48" s="4676"/>
      <c r="O48" s="4676"/>
      <c r="P48" s="4676"/>
      <c r="Q48" s="4676"/>
      <c r="R48" s="4676"/>
      <c r="S48" s="4685"/>
      <c r="T48" s="4751"/>
      <c r="U48" s="768"/>
      <c r="V48" s="4751"/>
      <c r="W48" s="768"/>
      <c r="X48" s="4751"/>
      <c r="Y48" s="768"/>
      <c r="Z48" s="3642">
        <f t="shared" si="10"/>
        <v>0</v>
      </c>
      <c r="AA48" s="4751"/>
      <c r="AB48" s="807"/>
      <c r="AC48" s="807"/>
      <c r="AD48" s="768"/>
      <c r="AE48" s="3642">
        <f t="shared" si="11"/>
        <v>0</v>
      </c>
      <c r="AF48" s="4751"/>
      <c r="AG48" s="807"/>
      <c r="AH48" s="807"/>
      <c r="AI48" s="808"/>
      <c r="AJ48" s="4688"/>
      <c r="AK48" s="4690"/>
      <c r="AL48" s="4689"/>
      <c r="AM48" s="4102"/>
      <c r="AN48" s="4102"/>
      <c r="AO48" s="4826"/>
      <c r="AP48" s="4101"/>
      <c r="AQ48" s="4102"/>
      <c r="AR48" s="4826"/>
      <c r="AS48" s="4101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>
      <c r="A49" s="3642" t="s">
        <v>3805</v>
      </c>
      <c r="B49" s="4675">
        <f t="shared" si="27"/>
        <v>0</v>
      </c>
      <c r="C49" s="1324"/>
      <c r="D49" s="4676"/>
      <c r="E49" s="4676"/>
      <c r="F49" s="4676"/>
      <c r="G49" s="4676"/>
      <c r="H49" s="4676"/>
      <c r="I49" s="4676"/>
      <c r="J49" s="4676"/>
      <c r="K49" s="4676"/>
      <c r="L49" s="4676"/>
      <c r="M49" s="4676"/>
      <c r="N49" s="4676"/>
      <c r="O49" s="4676"/>
      <c r="P49" s="4676"/>
      <c r="Q49" s="4676"/>
      <c r="R49" s="4676"/>
      <c r="S49" s="4685"/>
      <c r="T49" s="4751"/>
      <c r="U49" s="768"/>
      <c r="V49" s="4751"/>
      <c r="W49" s="768"/>
      <c r="X49" s="4751"/>
      <c r="Y49" s="768"/>
      <c r="Z49" s="3642">
        <f t="shared" si="10"/>
        <v>0</v>
      </c>
      <c r="AA49" s="4751"/>
      <c r="AB49" s="807"/>
      <c r="AC49" s="807"/>
      <c r="AD49" s="768"/>
      <c r="AE49" s="3642">
        <f t="shared" si="11"/>
        <v>0</v>
      </c>
      <c r="AF49" s="4751"/>
      <c r="AG49" s="807"/>
      <c r="AH49" s="807"/>
      <c r="AI49" s="808"/>
      <c r="AJ49" s="4688"/>
      <c r="AK49" s="4690"/>
      <c r="AL49" s="4689"/>
      <c r="AM49" s="4102"/>
      <c r="AN49" s="4102"/>
      <c r="AO49" s="4826"/>
      <c r="AP49" s="4101"/>
      <c r="AQ49" s="4102"/>
      <c r="AR49" s="4826"/>
      <c r="AS49" s="4101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>
      <c r="A50" s="3642" t="s">
        <v>3806</v>
      </c>
      <c r="B50" s="4675">
        <f t="shared" si="27"/>
        <v>0</v>
      </c>
      <c r="C50" s="1324"/>
      <c r="D50" s="4676"/>
      <c r="E50" s="4676"/>
      <c r="F50" s="4676"/>
      <c r="G50" s="4676"/>
      <c r="H50" s="4676"/>
      <c r="I50" s="4676"/>
      <c r="J50" s="4676"/>
      <c r="K50" s="4676"/>
      <c r="L50" s="4676"/>
      <c r="M50" s="4676"/>
      <c r="N50" s="4676"/>
      <c r="O50" s="4676"/>
      <c r="P50" s="4676"/>
      <c r="Q50" s="4676"/>
      <c r="R50" s="4676"/>
      <c r="S50" s="4685"/>
      <c r="T50" s="4751"/>
      <c r="U50" s="768"/>
      <c r="V50" s="4751"/>
      <c r="W50" s="768"/>
      <c r="X50" s="4751"/>
      <c r="Y50" s="768"/>
      <c r="Z50" s="3642">
        <f t="shared" si="10"/>
        <v>0</v>
      </c>
      <c r="AA50" s="4751"/>
      <c r="AB50" s="807"/>
      <c r="AC50" s="807"/>
      <c r="AD50" s="768"/>
      <c r="AE50" s="3642">
        <f t="shared" si="11"/>
        <v>0</v>
      </c>
      <c r="AF50" s="4751"/>
      <c r="AG50" s="807"/>
      <c r="AH50" s="807"/>
      <c r="AI50" s="808"/>
      <c r="AJ50" s="4688"/>
      <c r="AK50" s="4690"/>
      <c r="AL50" s="4689"/>
      <c r="AM50" s="4102"/>
      <c r="AN50" s="4102"/>
      <c r="AO50" s="4826"/>
      <c r="AP50" s="4101"/>
      <c r="AQ50" s="4102"/>
      <c r="AR50" s="4826"/>
      <c r="AS50" s="4101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>
      <c r="A51" s="3776" t="s">
        <v>1239</v>
      </c>
      <c r="B51" s="4675">
        <f t="shared" si="27"/>
        <v>0</v>
      </c>
      <c r="C51" s="1324"/>
      <c r="D51" s="4676"/>
      <c r="E51" s="4676"/>
      <c r="F51" s="4676"/>
      <c r="G51" s="4676"/>
      <c r="H51" s="4676"/>
      <c r="I51" s="4676"/>
      <c r="J51" s="4676"/>
      <c r="K51" s="4676"/>
      <c r="L51" s="4676"/>
      <c r="M51" s="4676"/>
      <c r="N51" s="4676"/>
      <c r="O51" s="4676"/>
      <c r="P51" s="4676"/>
      <c r="Q51" s="4676"/>
      <c r="R51" s="4676"/>
      <c r="S51" s="4685"/>
      <c r="T51" s="4751"/>
      <c r="U51" s="768"/>
      <c r="V51" s="4751"/>
      <c r="W51" s="768"/>
      <c r="X51" s="4751"/>
      <c r="Y51" s="768"/>
      <c r="Z51" s="3642">
        <f t="shared" si="10"/>
        <v>0</v>
      </c>
      <c r="AA51" s="4751"/>
      <c r="AB51" s="807"/>
      <c r="AC51" s="807"/>
      <c r="AD51" s="768"/>
      <c r="AE51" s="3642">
        <f t="shared" si="11"/>
        <v>0</v>
      </c>
      <c r="AF51" s="4751"/>
      <c r="AG51" s="807"/>
      <c r="AH51" s="807"/>
      <c r="AI51" s="808"/>
      <c r="AJ51" s="4688"/>
      <c r="AK51" s="4690"/>
      <c r="AL51" s="4689"/>
      <c r="AM51" s="4102"/>
      <c r="AN51" s="4102"/>
      <c r="AO51" s="4826"/>
      <c r="AP51" s="4101"/>
      <c r="AQ51" s="4102"/>
      <c r="AR51" s="4826"/>
      <c r="AS51" s="4101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>
      <c r="A52" s="288" t="s">
        <v>1240</v>
      </c>
      <c r="B52" s="4675">
        <f t="shared" si="27"/>
        <v>0</v>
      </c>
      <c r="C52" s="1324"/>
      <c r="D52" s="4676"/>
      <c r="E52" s="4676"/>
      <c r="F52" s="4676"/>
      <c r="G52" s="4676"/>
      <c r="H52" s="4676"/>
      <c r="I52" s="4676"/>
      <c r="J52" s="4676"/>
      <c r="K52" s="4676"/>
      <c r="L52" s="4676"/>
      <c r="M52" s="4676"/>
      <c r="N52" s="4676"/>
      <c r="O52" s="4676"/>
      <c r="P52" s="4676"/>
      <c r="Q52" s="4676"/>
      <c r="R52" s="4676"/>
      <c r="S52" s="4685"/>
      <c r="T52" s="4751"/>
      <c r="U52" s="768"/>
      <c r="V52" s="4751"/>
      <c r="W52" s="768"/>
      <c r="X52" s="4751"/>
      <c r="Y52" s="768"/>
      <c r="Z52" s="3642">
        <f t="shared" si="10"/>
        <v>0</v>
      </c>
      <c r="AA52" s="4751"/>
      <c r="AB52" s="807"/>
      <c r="AC52" s="807"/>
      <c r="AD52" s="768"/>
      <c r="AE52" s="3642">
        <f t="shared" si="11"/>
        <v>0</v>
      </c>
      <c r="AF52" s="4751"/>
      <c r="AG52" s="807"/>
      <c r="AH52" s="807"/>
      <c r="AI52" s="808"/>
      <c r="AJ52" s="4688"/>
      <c r="AK52" s="4690"/>
      <c r="AL52" s="4689"/>
      <c r="AM52" s="4102"/>
      <c r="AN52" s="4102"/>
      <c r="AO52" s="4826"/>
      <c r="AP52" s="4101"/>
      <c r="AQ52" s="4102"/>
      <c r="AR52" s="4826"/>
      <c r="AS52" s="4101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>
      <c r="A53" s="3776" t="s">
        <v>1241</v>
      </c>
      <c r="B53" s="4675">
        <f t="shared" si="27"/>
        <v>0</v>
      </c>
      <c r="C53" s="1324"/>
      <c r="D53" s="4676"/>
      <c r="E53" s="4676"/>
      <c r="F53" s="4676"/>
      <c r="G53" s="4676"/>
      <c r="H53" s="4676"/>
      <c r="I53" s="4676"/>
      <c r="J53" s="4676"/>
      <c r="K53" s="4676"/>
      <c r="L53" s="4676"/>
      <c r="M53" s="4676"/>
      <c r="N53" s="4676"/>
      <c r="O53" s="4676"/>
      <c r="P53" s="4676"/>
      <c r="Q53" s="4676"/>
      <c r="R53" s="4676"/>
      <c r="S53" s="4685"/>
      <c r="T53" s="4751"/>
      <c r="U53" s="768"/>
      <c r="V53" s="4751"/>
      <c r="W53" s="768"/>
      <c r="X53" s="4751"/>
      <c r="Y53" s="768"/>
      <c r="Z53" s="3642">
        <f t="shared" si="10"/>
        <v>0</v>
      </c>
      <c r="AA53" s="4751"/>
      <c r="AB53" s="807"/>
      <c r="AC53" s="807"/>
      <c r="AD53" s="768"/>
      <c r="AE53" s="3642">
        <f t="shared" si="11"/>
        <v>0</v>
      </c>
      <c r="AF53" s="4751"/>
      <c r="AG53" s="807"/>
      <c r="AH53" s="807"/>
      <c r="AI53" s="808"/>
      <c r="AJ53" s="4688"/>
      <c r="AK53" s="4690"/>
      <c r="AL53" s="4689"/>
      <c r="AM53" s="4102"/>
      <c r="AN53" s="4102"/>
      <c r="AO53" s="4826"/>
      <c r="AP53" s="4101"/>
      <c r="AQ53" s="4102"/>
      <c r="AR53" s="4826"/>
      <c r="AS53" s="4101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>
      <c r="A54" s="3776" t="s">
        <v>1242</v>
      </c>
      <c r="B54" s="4675">
        <f t="shared" si="27"/>
        <v>0</v>
      </c>
      <c r="C54" s="1324"/>
      <c r="D54" s="4676"/>
      <c r="E54" s="4676"/>
      <c r="F54" s="4676"/>
      <c r="G54" s="4676"/>
      <c r="H54" s="4676"/>
      <c r="I54" s="4676"/>
      <c r="J54" s="4676"/>
      <c r="K54" s="4676"/>
      <c r="L54" s="4676"/>
      <c r="M54" s="4676"/>
      <c r="N54" s="4676"/>
      <c r="O54" s="4676"/>
      <c r="P54" s="4676"/>
      <c r="Q54" s="4676"/>
      <c r="R54" s="4676"/>
      <c r="S54" s="4685"/>
      <c r="T54" s="4751"/>
      <c r="U54" s="768"/>
      <c r="V54" s="4751"/>
      <c r="W54" s="768"/>
      <c r="X54" s="4751"/>
      <c r="Y54" s="768"/>
      <c r="Z54" s="3642">
        <f t="shared" si="10"/>
        <v>0</v>
      </c>
      <c r="AA54" s="4751"/>
      <c r="AB54" s="807"/>
      <c r="AC54" s="807"/>
      <c r="AD54" s="768"/>
      <c r="AE54" s="3642">
        <f t="shared" si="11"/>
        <v>0</v>
      </c>
      <c r="AF54" s="4751"/>
      <c r="AG54" s="807"/>
      <c r="AH54" s="807"/>
      <c r="AI54" s="808"/>
      <c r="AJ54" s="4688"/>
      <c r="AK54" s="4690"/>
      <c r="AL54" s="4689"/>
      <c r="AM54" s="4102"/>
      <c r="AN54" s="4102"/>
      <c r="AO54" s="4826"/>
      <c r="AP54" s="4101"/>
      <c r="AQ54" s="4102"/>
      <c r="AR54" s="4826"/>
      <c r="AS54" s="4101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>
      <c r="A55" s="3642" t="s">
        <v>1243</v>
      </c>
      <c r="B55" s="4675">
        <f t="shared" si="27"/>
        <v>0</v>
      </c>
      <c r="C55" s="1324"/>
      <c r="D55" s="4676"/>
      <c r="E55" s="4676"/>
      <c r="F55" s="4676"/>
      <c r="G55" s="4676"/>
      <c r="H55" s="4676"/>
      <c r="I55" s="4676"/>
      <c r="J55" s="4676"/>
      <c r="K55" s="4676"/>
      <c r="L55" s="4676"/>
      <c r="M55" s="4676"/>
      <c r="N55" s="4676"/>
      <c r="O55" s="4676"/>
      <c r="P55" s="4676"/>
      <c r="Q55" s="4676"/>
      <c r="R55" s="4676"/>
      <c r="S55" s="4685"/>
      <c r="T55" s="4751"/>
      <c r="U55" s="768"/>
      <c r="V55" s="4751"/>
      <c r="W55" s="768"/>
      <c r="X55" s="4751"/>
      <c r="Y55" s="768"/>
      <c r="Z55" s="3642">
        <f t="shared" si="10"/>
        <v>0</v>
      </c>
      <c r="AA55" s="4751"/>
      <c r="AB55" s="807"/>
      <c r="AC55" s="807"/>
      <c r="AD55" s="768"/>
      <c r="AE55" s="3642">
        <f t="shared" si="11"/>
        <v>0</v>
      </c>
      <c r="AF55" s="4751"/>
      <c r="AG55" s="807"/>
      <c r="AH55" s="807"/>
      <c r="AI55" s="808"/>
      <c r="AJ55" s="4688"/>
      <c r="AK55" s="4690"/>
      <c r="AL55" s="4689"/>
      <c r="AM55" s="4102"/>
      <c r="AN55" s="4102"/>
      <c r="AO55" s="4826"/>
      <c r="AP55" s="4101"/>
      <c r="AQ55" s="4102"/>
      <c r="AR55" s="4826"/>
      <c r="AS55" s="4101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>
      <c r="A56" s="3642" t="s">
        <v>1244</v>
      </c>
      <c r="B56" s="4675">
        <f t="shared" si="27"/>
        <v>0</v>
      </c>
      <c r="C56" s="1324"/>
      <c r="D56" s="4676"/>
      <c r="E56" s="4676"/>
      <c r="F56" s="4676"/>
      <c r="G56" s="4676"/>
      <c r="H56" s="4676"/>
      <c r="I56" s="4676"/>
      <c r="J56" s="4676"/>
      <c r="K56" s="4676"/>
      <c r="L56" s="4676"/>
      <c r="M56" s="4676"/>
      <c r="N56" s="4676"/>
      <c r="O56" s="4676"/>
      <c r="P56" s="4676"/>
      <c r="Q56" s="4676"/>
      <c r="R56" s="4676"/>
      <c r="S56" s="4685"/>
      <c r="T56" s="4751"/>
      <c r="U56" s="768"/>
      <c r="V56" s="4751"/>
      <c r="W56" s="768"/>
      <c r="X56" s="4751"/>
      <c r="Y56" s="768"/>
      <c r="Z56" s="3642">
        <f t="shared" si="10"/>
        <v>0</v>
      </c>
      <c r="AA56" s="4751"/>
      <c r="AB56" s="807"/>
      <c r="AC56" s="807"/>
      <c r="AD56" s="768"/>
      <c r="AE56" s="3642">
        <f t="shared" si="11"/>
        <v>0</v>
      </c>
      <c r="AF56" s="4751"/>
      <c r="AG56" s="807"/>
      <c r="AH56" s="807"/>
      <c r="AI56" s="808"/>
      <c r="AJ56" s="4688"/>
      <c r="AK56" s="4690"/>
      <c r="AL56" s="4689"/>
      <c r="AM56" s="4102"/>
      <c r="AN56" s="4102"/>
      <c r="AO56" s="4826"/>
      <c r="AP56" s="4101"/>
      <c r="AQ56" s="4102"/>
      <c r="AR56" s="4826"/>
      <c r="AS56" s="4101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>
      <c r="A57" s="3642" t="s">
        <v>1245</v>
      </c>
      <c r="B57" s="4675">
        <f t="shared" si="27"/>
        <v>0</v>
      </c>
      <c r="C57" s="1324"/>
      <c r="D57" s="4676"/>
      <c r="E57" s="4676"/>
      <c r="F57" s="4676"/>
      <c r="G57" s="4676"/>
      <c r="H57" s="4676"/>
      <c r="I57" s="4676"/>
      <c r="J57" s="4676"/>
      <c r="K57" s="4676"/>
      <c r="L57" s="4676"/>
      <c r="M57" s="4676"/>
      <c r="N57" s="4676"/>
      <c r="O57" s="4676"/>
      <c r="P57" s="4676"/>
      <c r="Q57" s="4676"/>
      <c r="R57" s="4676"/>
      <c r="S57" s="4685"/>
      <c r="T57" s="4751"/>
      <c r="U57" s="768"/>
      <c r="V57" s="4751"/>
      <c r="W57" s="768"/>
      <c r="X57" s="4751"/>
      <c r="Y57" s="768"/>
      <c r="Z57" s="3642">
        <f t="shared" si="10"/>
        <v>0</v>
      </c>
      <c r="AA57" s="4751"/>
      <c r="AB57" s="807"/>
      <c r="AC57" s="807"/>
      <c r="AD57" s="768"/>
      <c r="AE57" s="3642">
        <f t="shared" si="11"/>
        <v>0</v>
      </c>
      <c r="AF57" s="4751"/>
      <c r="AG57" s="807"/>
      <c r="AH57" s="807"/>
      <c r="AI57" s="808"/>
      <c r="AJ57" s="4688"/>
      <c r="AK57" s="4690"/>
      <c r="AL57" s="4689"/>
      <c r="AM57" s="4102"/>
      <c r="AN57" s="4102"/>
      <c r="AO57" s="4826"/>
      <c r="AP57" s="4101"/>
      <c r="AQ57" s="4102"/>
      <c r="AR57" s="4826"/>
      <c r="AS57" s="4101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>
      <c r="A58" s="3642" t="s">
        <v>1246</v>
      </c>
      <c r="B58" s="4675">
        <f t="shared" si="27"/>
        <v>0</v>
      </c>
      <c r="C58" s="4754"/>
      <c r="D58" s="4752"/>
      <c r="E58" s="4752"/>
      <c r="F58" s="4752"/>
      <c r="G58" s="4752"/>
      <c r="H58" s="4752"/>
      <c r="I58" s="4752"/>
      <c r="J58" s="4752"/>
      <c r="K58" s="4752"/>
      <c r="L58" s="4752"/>
      <c r="M58" s="4752"/>
      <c r="N58" s="4752"/>
      <c r="O58" s="4676"/>
      <c r="P58" s="4676"/>
      <c r="Q58" s="4676"/>
      <c r="R58" s="4676"/>
      <c r="S58" s="4685"/>
      <c r="T58" s="4751"/>
      <c r="U58" s="768"/>
      <c r="V58" s="4751"/>
      <c r="W58" s="768"/>
      <c r="X58" s="4751"/>
      <c r="Y58" s="768"/>
      <c r="Z58" s="3642">
        <f t="shared" si="10"/>
        <v>0</v>
      </c>
      <c r="AA58" s="4751"/>
      <c r="AB58" s="807"/>
      <c r="AC58" s="807"/>
      <c r="AD58" s="768"/>
      <c r="AE58" s="3642">
        <f t="shared" si="11"/>
        <v>0</v>
      </c>
      <c r="AF58" s="4751"/>
      <c r="AG58" s="807"/>
      <c r="AH58" s="807"/>
      <c r="AI58" s="808"/>
      <c r="AJ58" s="4688"/>
      <c r="AK58" s="4690"/>
      <c r="AL58" s="4689"/>
      <c r="AM58" s="4102"/>
      <c r="AN58" s="4102"/>
      <c r="AO58" s="4826"/>
      <c r="AP58" s="4101"/>
      <c r="AQ58" s="4102"/>
      <c r="AR58" s="4826"/>
      <c r="AS58" s="4101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>
      <c r="A59" s="3776" t="s">
        <v>1247</v>
      </c>
      <c r="B59" s="4675">
        <f t="shared" si="27"/>
        <v>0</v>
      </c>
      <c r="C59" s="1324"/>
      <c r="D59" s="4676"/>
      <c r="E59" s="4676"/>
      <c r="F59" s="4755"/>
      <c r="G59" s="4755"/>
      <c r="H59" s="4755"/>
      <c r="I59" s="4755"/>
      <c r="J59" s="4755"/>
      <c r="K59" s="4755"/>
      <c r="L59" s="4676"/>
      <c r="M59" s="4676"/>
      <c r="N59" s="4676"/>
      <c r="O59" s="4676"/>
      <c r="P59" s="4676"/>
      <c r="Q59" s="4676"/>
      <c r="R59" s="4676"/>
      <c r="S59" s="4685"/>
      <c r="T59" s="4751"/>
      <c r="U59" s="768"/>
      <c r="V59" s="4751"/>
      <c r="W59" s="768"/>
      <c r="X59" s="4751"/>
      <c r="Y59" s="768"/>
      <c r="Z59" s="3642">
        <f t="shared" si="10"/>
        <v>0</v>
      </c>
      <c r="AA59" s="4751"/>
      <c r="AB59" s="807"/>
      <c r="AC59" s="807"/>
      <c r="AD59" s="768"/>
      <c r="AE59" s="3642">
        <f t="shared" si="11"/>
        <v>0</v>
      </c>
      <c r="AF59" s="4751"/>
      <c r="AG59" s="807"/>
      <c r="AH59" s="807"/>
      <c r="AI59" s="808"/>
      <c r="AJ59" s="4688"/>
      <c r="AK59" s="4690"/>
      <c r="AL59" s="4689"/>
      <c r="AM59" s="4102"/>
      <c r="AN59" s="4102"/>
      <c r="AO59" s="4826"/>
      <c r="AP59" s="4101"/>
      <c r="AQ59" s="4102"/>
      <c r="AR59" s="4826"/>
      <c r="AS59" s="4101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>
      <c r="A60" s="288" t="s">
        <v>1248</v>
      </c>
      <c r="B60" s="4675">
        <f t="shared" si="27"/>
        <v>0</v>
      </c>
      <c r="C60" s="4756"/>
      <c r="D60" s="4755"/>
      <c r="E60" s="4755"/>
      <c r="F60" s="4755"/>
      <c r="G60" s="4676"/>
      <c r="H60" s="4676"/>
      <c r="I60" s="4676"/>
      <c r="J60" s="4676"/>
      <c r="K60" s="4676"/>
      <c r="L60" s="4676"/>
      <c r="M60" s="4676"/>
      <c r="N60" s="4676"/>
      <c r="O60" s="4676"/>
      <c r="P60" s="4676"/>
      <c r="Q60" s="4676"/>
      <c r="R60" s="4676"/>
      <c r="S60" s="4685"/>
      <c r="T60" s="4751"/>
      <c r="U60" s="768"/>
      <c r="V60" s="4751"/>
      <c r="W60" s="768"/>
      <c r="X60" s="4751"/>
      <c r="Y60" s="768"/>
      <c r="Z60" s="3642">
        <f t="shared" si="10"/>
        <v>0</v>
      </c>
      <c r="AA60" s="4751"/>
      <c r="AB60" s="807"/>
      <c r="AC60" s="807"/>
      <c r="AD60" s="768"/>
      <c r="AE60" s="3642">
        <f t="shared" si="11"/>
        <v>0</v>
      </c>
      <c r="AF60" s="4751"/>
      <c r="AG60" s="807"/>
      <c r="AH60" s="807"/>
      <c r="AI60" s="808"/>
      <c r="AJ60" s="4688"/>
      <c r="AK60" s="4690"/>
      <c r="AL60" s="4689"/>
      <c r="AM60" s="4102"/>
      <c r="AN60" s="4102"/>
      <c r="AO60" s="4826"/>
      <c r="AP60" s="4101"/>
      <c r="AQ60" s="4102"/>
      <c r="AR60" s="4826"/>
      <c r="AS60" s="4101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>
      <c r="A61" s="3642" t="s">
        <v>3807</v>
      </c>
      <c r="B61" s="4675">
        <f t="shared" si="27"/>
        <v>0</v>
      </c>
      <c r="C61" s="4756"/>
      <c r="D61" s="4755"/>
      <c r="E61" s="4755"/>
      <c r="F61" s="4755"/>
      <c r="G61" s="4755"/>
      <c r="H61" s="4755"/>
      <c r="I61" s="4755"/>
      <c r="J61" s="4755"/>
      <c r="K61" s="4755"/>
      <c r="L61" s="4676"/>
      <c r="M61" s="4676"/>
      <c r="N61" s="4676"/>
      <c r="O61" s="4676"/>
      <c r="P61" s="4676"/>
      <c r="Q61" s="4676"/>
      <c r="R61" s="4676"/>
      <c r="S61" s="4685"/>
      <c r="T61" s="4751"/>
      <c r="U61" s="768"/>
      <c r="V61" s="4751"/>
      <c r="W61" s="768"/>
      <c r="X61" s="4751"/>
      <c r="Y61" s="768"/>
      <c r="Z61" s="3642">
        <f t="shared" si="10"/>
        <v>0</v>
      </c>
      <c r="AA61" s="4751"/>
      <c r="AB61" s="807"/>
      <c r="AC61" s="807"/>
      <c r="AD61" s="768"/>
      <c r="AE61" s="3642">
        <f t="shared" si="11"/>
        <v>0</v>
      </c>
      <c r="AF61" s="4751"/>
      <c r="AG61" s="807"/>
      <c r="AH61" s="807"/>
      <c r="AI61" s="808"/>
      <c r="AJ61" s="4688"/>
      <c r="AK61" s="4690"/>
      <c r="AL61" s="4689"/>
      <c r="AM61" s="4102"/>
      <c r="AN61" s="4102"/>
      <c r="AO61" s="4826"/>
      <c r="AP61" s="4101"/>
      <c r="AQ61" s="4102"/>
      <c r="AR61" s="4826"/>
      <c r="AS61" s="4101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>
      <c r="A62" s="3642" t="s">
        <v>3808</v>
      </c>
      <c r="B62" s="4675">
        <f t="shared" si="27"/>
        <v>0</v>
      </c>
      <c r="C62" s="4756"/>
      <c r="D62" s="4755"/>
      <c r="E62" s="4755"/>
      <c r="F62" s="4676"/>
      <c r="G62" s="4676"/>
      <c r="H62" s="4676"/>
      <c r="I62" s="4676"/>
      <c r="J62" s="4676"/>
      <c r="K62" s="4676"/>
      <c r="L62" s="4676"/>
      <c r="M62" s="4676"/>
      <c r="N62" s="4676"/>
      <c r="O62" s="4676"/>
      <c r="P62" s="4676"/>
      <c r="Q62" s="4676"/>
      <c r="R62" s="4676"/>
      <c r="S62" s="4685"/>
      <c r="T62" s="4751"/>
      <c r="U62" s="768"/>
      <c r="V62" s="4751"/>
      <c r="W62" s="768"/>
      <c r="X62" s="4751"/>
      <c r="Y62" s="768"/>
      <c r="Z62" s="3642">
        <f t="shared" si="10"/>
        <v>0</v>
      </c>
      <c r="AA62" s="4751"/>
      <c r="AB62" s="807"/>
      <c r="AC62" s="807"/>
      <c r="AD62" s="768"/>
      <c r="AE62" s="3642">
        <f t="shared" si="11"/>
        <v>0</v>
      </c>
      <c r="AF62" s="4751"/>
      <c r="AG62" s="807"/>
      <c r="AH62" s="807"/>
      <c r="AI62" s="808"/>
      <c r="AJ62" s="4688"/>
      <c r="AK62" s="4690"/>
      <c r="AL62" s="4689"/>
      <c r="AM62" s="4102"/>
      <c r="AN62" s="4102"/>
      <c r="AO62" s="4826"/>
      <c r="AP62" s="4101"/>
      <c r="AQ62" s="4102"/>
      <c r="AR62" s="4826"/>
      <c r="AS62" s="4101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>
      <c r="A63" s="3642" t="s">
        <v>3809</v>
      </c>
      <c r="B63" s="4675">
        <f t="shared" si="27"/>
        <v>0</v>
      </c>
      <c r="C63" s="4756"/>
      <c r="D63" s="4755"/>
      <c r="E63" s="4755"/>
      <c r="F63" s="4676"/>
      <c r="G63" s="4676"/>
      <c r="H63" s="4676"/>
      <c r="I63" s="4676"/>
      <c r="J63" s="4676"/>
      <c r="K63" s="4676"/>
      <c r="L63" s="4676"/>
      <c r="M63" s="4676"/>
      <c r="N63" s="4676"/>
      <c r="O63" s="4676"/>
      <c r="P63" s="4676"/>
      <c r="Q63" s="4676"/>
      <c r="R63" s="4676"/>
      <c r="S63" s="4685"/>
      <c r="T63" s="4751"/>
      <c r="U63" s="768"/>
      <c r="V63" s="4751"/>
      <c r="W63" s="768"/>
      <c r="X63" s="4751"/>
      <c r="Y63" s="768"/>
      <c r="Z63" s="3642">
        <f t="shared" si="10"/>
        <v>0</v>
      </c>
      <c r="AA63" s="4751"/>
      <c r="AB63" s="807"/>
      <c r="AC63" s="807"/>
      <c r="AD63" s="768"/>
      <c r="AE63" s="3642">
        <f t="shared" si="11"/>
        <v>0</v>
      </c>
      <c r="AF63" s="4751"/>
      <c r="AG63" s="807"/>
      <c r="AH63" s="807"/>
      <c r="AI63" s="808"/>
      <c r="AJ63" s="4688"/>
      <c r="AK63" s="4690"/>
      <c r="AL63" s="4689"/>
      <c r="AM63" s="4102"/>
      <c r="AN63" s="4102"/>
      <c r="AO63" s="4826"/>
      <c r="AP63" s="4101"/>
      <c r="AQ63" s="4102"/>
      <c r="AR63" s="4826"/>
      <c r="AS63" s="4101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>
      <c r="A64" s="3642" t="s">
        <v>3810</v>
      </c>
      <c r="B64" s="4675">
        <f t="shared" si="27"/>
        <v>0</v>
      </c>
      <c r="C64" s="4756"/>
      <c r="D64" s="4755"/>
      <c r="E64" s="4755"/>
      <c r="F64" s="4676"/>
      <c r="G64" s="4676"/>
      <c r="H64" s="4676"/>
      <c r="I64" s="4676"/>
      <c r="J64" s="4676"/>
      <c r="K64" s="4676"/>
      <c r="L64" s="4676"/>
      <c r="M64" s="4676"/>
      <c r="N64" s="4676"/>
      <c r="O64" s="4676"/>
      <c r="P64" s="4676"/>
      <c r="Q64" s="4676"/>
      <c r="R64" s="4676"/>
      <c r="S64" s="4685"/>
      <c r="T64" s="4751"/>
      <c r="U64" s="768"/>
      <c r="V64" s="4751"/>
      <c r="W64" s="768"/>
      <c r="X64" s="4751"/>
      <c r="Y64" s="768"/>
      <c r="Z64" s="3642">
        <f t="shared" si="10"/>
        <v>0</v>
      </c>
      <c r="AA64" s="4751"/>
      <c r="AB64" s="807"/>
      <c r="AC64" s="807"/>
      <c r="AD64" s="768"/>
      <c r="AE64" s="3642">
        <f t="shared" si="11"/>
        <v>0</v>
      </c>
      <c r="AF64" s="4751"/>
      <c r="AG64" s="807"/>
      <c r="AH64" s="807"/>
      <c r="AI64" s="808"/>
      <c r="AJ64" s="4688"/>
      <c r="AK64" s="4690"/>
      <c r="AL64" s="4689"/>
      <c r="AM64" s="4102"/>
      <c r="AN64" s="4102"/>
      <c r="AO64" s="4826"/>
      <c r="AP64" s="4101"/>
      <c r="AQ64" s="4102"/>
      <c r="AR64" s="4826"/>
      <c r="AS64" s="4101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>
      <c r="A65" s="3642" t="s">
        <v>3811</v>
      </c>
      <c r="B65" s="4675">
        <f t="shared" si="27"/>
        <v>0</v>
      </c>
      <c r="C65" s="1324"/>
      <c r="D65" s="4676"/>
      <c r="E65" s="4676"/>
      <c r="F65" s="4676"/>
      <c r="G65" s="4676"/>
      <c r="H65" s="4676"/>
      <c r="I65" s="4676"/>
      <c r="J65" s="4676"/>
      <c r="K65" s="4676"/>
      <c r="L65" s="4676"/>
      <c r="M65" s="4676"/>
      <c r="N65" s="4676"/>
      <c r="O65" s="4676"/>
      <c r="P65" s="4676"/>
      <c r="Q65" s="4676"/>
      <c r="R65" s="4676"/>
      <c r="S65" s="4685"/>
      <c r="T65" s="4751"/>
      <c r="U65" s="768"/>
      <c r="V65" s="4751"/>
      <c r="W65" s="768"/>
      <c r="X65" s="4751"/>
      <c r="Y65" s="768"/>
      <c r="Z65" s="3642">
        <f t="shared" si="10"/>
        <v>0</v>
      </c>
      <c r="AA65" s="4751"/>
      <c r="AB65" s="807"/>
      <c r="AC65" s="807"/>
      <c r="AD65" s="768"/>
      <c r="AE65" s="3642">
        <f t="shared" si="11"/>
        <v>0</v>
      </c>
      <c r="AF65" s="4751"/>
      <c r="AG65" s="807"/>
      <c r="AH65" s="807"/>
      <c r="AI65" s="808"/>
      <c r="AJ65" s="4688"/>
      <c r="AK65" s="4690"/>
      <c r="AL65" s="4689"/>
      <c r="AM65" s="4102"/>
      <c r="AN65" s="4102"/>
      <c r="AO65" s="4826"/>
      <c r="AP65" s="4101"/>
      <c r="AQ65" s="4102"/>
      <c r="AR65" s="4826"/>
      <c r="AS65" s="4101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>
      <c r="A66" s="3642" t="s">
        <v>3812</v>
      </c>
      <c r="B66" s="4675">
        <f t="shared" si="27"/>
        <v>0</v>
      </c>
      <c r="C66" s="1324"/>
      <c r="D66" s="4676"/>
      <c r="E66" s="4676"/>
      <c r="F66" s="4676"/>
      <c r="G66" s="4676"/>
      <c r="H66" s="4676"/>
      <c r="I66" s="4676"/>
      <c r="J66" s="4676"/>
      <c r="K66" s="4676"/>
      <c r="L66" s="4676"/>
      <c r="M66" s="4676"/>
      <c r="N66" s="4676"/>
      <c r="O66" s="4676"/>
      <c r="P66" s="4676"/>
      <c r="Q66" s="4676"/>
      <c r="R66" s="4676"/>
      <c r="S66" s="4685"/>
      <c r="T66" s="4751"/>
      <c r="U66" s="768"/>
      <c r="V66" s="4751"/>
      <c r="W66" s="768"/>
      <c r="X66" s="4751"/>
      <c r="Y66" s="768"/>
      <c r="Z66" s="3642">
        <f t="shared" ref="Z66:Z89" si="28">SUM(AA66+AB66+AC66+AD66)</f>
        <v>0</v>
      </c>
      <c r="AA66" s="4751"/>
      <c r="AB66" s="807"/>
      <c r="AC66" s="807"/>
      <c r="AD66" s="768"/>
      <c r="AE66" s="3642">
        <f t="shared" ref="AE66:AE89" si="29">SUM(AF66+AG66+AH66+AI66)</f>
        <v>0</v>
      </c>
      <c r="AF66" s="4751"/>
      <c r="AG66" s="807"/>
      <c r="AH66" s="807"/>
      <c r="AI66" s="808"/>
      <c r="AJ66" s="4688"/>
      <c r="AK66" s="4690"/>
      <c r="AL66" s="4689"/>
      <c r="AM66" s="4102"/>
      <c r="AN66" s="4102"/>
      <c r="AO66" s="4826"/>
      <c r="AP66" s="4101"/>
      <c r="AQ66" s="4102"/>
      <c r="AR66" s="4826"/>
      <c r="AS66" s="4101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>
      <c r="A67" s="3776" t="s">
        <v>1310</v>
      </c>
      <c r="B67" s="4675">
        <f t="shared" si="27"/>
        <v>0</v>
      </c>
      <c r="C67" s="1324"/>
      <c r="D67" s="4676"/>
      <c r="E67" s="4676"/>
      <c r="F67" s="4676"/>
      <c r="G67" s="4676"/>
      <c r="H67" s="4676"/>
      <c r="I67" s="4676"/>
      <c r="J67" s="4676"/>
      <c r="K67" s="4676"/>
      <c r="L67" s="4676"/>
      <c r="M67" s="4676"/>
      <c r="N67" s="4676"/>
      <c r="O67" s="4676"/>
      <c r="P67" s="4676"/>
      <c r="Q67" s="4676"/>
      <c r="R67" s="4676"/>
      <c r="S67" s="4685"/>
      <c r="T67" s="4751"/>
      <c r="U67" s="768"/>
      <c r="V67" s="4751"/>
      <c r="W67" s="768"/>
      <c r="X67" s="4751"/>
      <c r="Y67" s="768"/>
      <c r="Z67" s="3642">
        <f t="shared" si="28"/>
        <v>0</v>
      </c>
      <c r="AA67" s="4751"/>
      <c r="AB67" s="807"/>
      <c r="AC67" s="807"/>
      <c r="AD67" s="768"/>
      <c r="AE67" s="3642">
        <f t="shared" si="29"/>
        <v>0</v>
      </c>
      <c r="AF67" s="4751"/>
      <c r="AG67" s="807"/>
      <c r="AH67" s="807"/>
      <c r="AI67" s="808"/>
      <c r="AJ67" s="4688"/>
      <c r="AK67" s="4690"/>
      <c r="AL67" s="4689"/>
      <c r="AM67" s="4102"/>
      <c r="AN67" s="4102"/>
      <c r="AO67" s="4826"/>
      <c r="AP67" s="4101"/>
      <c r="AQ67" s="4102"/>
      <c r="AR67" s="4826"/>
      <c r="AS67" s="4101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>
      <c r="A68" s="116" t="s">
        <v>3813</v>
      </c>
      <c r="B68" s="4675">
        <f t="shared" si="27"/>
        <v>0</v>
      </c>
      <c r="C68" s="4756"/>
      <c r="D68" s="4755"/>
      <c r="E68" s="4755"/>
      <c r="F68" s="4755"/>
      <c r="G68" s="4676"/>
      <c r="H68" s="4676"/>
      <c r="I68" s="4676"/>
      <c r="J68" s="4676"/>
      <c r="K68" s="4676"/>
      <c r="L68" s="4676"/>
      <c r="M68" s="4676"/>
      <c r="N68" s="4676"/>
      <c r="O68" s="4676"/>
      <c r="P68" s="4676"/>
      <c r="Q68" s="4676"/>
      <c r="R68" s="4676"/>
      <c r="S68" s="4685"/>
      <c r="T68" s="4751"/>
      <c r="U68" s="768"/>
      <c r="V68" s="4751"/>
      <c r="W68" s="768"/>
      <c r="X68" s="4751"/>
      <c r="Y68" s="768"/>
      <c r="Z68" s="3642">
        <f t="shared" si="28"/>
        <v>0</v>
      </c>
      <c r="AA68" s="4751"/>
      <c r="AB68" s="807"/>
      <c r="AC68" s="807"/>
      <c r="AD68" s="768"/>
      <c r="AE68" s="3642">
        <f t="shared" si="29"/>
        <v>0</v>
      </c>
      <c r="AF68" s="4751"/>
      <c r="AG68" s="807"/>
      <c r="AH68" s="807"/>
      <c r="AI68" s="808"/>
      <c r="AJ68" s="4688"/>
      <c r="AK68" s="4690"/>
      <c r="AL68" s="4689"/>
      <c r="AM68" s="4102"/>
      <c r="AN68" s="4102"/>
      <c r="AO68" s="4826"/>
      <c r="AP68" s="4101"/>
      <c r="AQ68" s="4102"/>
      <c r="AR68" s="4826"/>
      <c r="AS68" s="4101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>
      <c r="A69" s="3654" t="s">
        <v>3814</v>
      </c>
      <c r="B69" s="4675">
        <f t="shared" si="27"/>
        <v>0</v>
      </c>
      <c r="C69" s="4756"/>
      <c r="D69" s="4755"/>
      <c r="E69" s="4755"/>
      <c r="F69" s="4755"/>
      <c r="G69" s="4676"/>
      <c r="H69" s="4676"/>
      <c r="I69" s="4676"/>
      <c r="J69" s="4676"/>
      <c r="K69" s="4676"/>
      <c r="L69" s="4676"/>
      <c r="M69" s="4676"/>
      <c r="N69" s="4676"/>
      <c r="O69" s="4676"/>
      <c r="P69" s="4676"/>
      <c r="Q69" s="4676"/>
      <c r="R69" s="4676"/>
      <c r="S69" s="4685"/>
      <c r="T69" s="4751"/>
      <c r="U69" s="768"/>
      <c r="V69" s="4751"/>
      <c r="W69" s="768"/>
      <c r="X69" s="4751"/>
      <c r="Y69" s="768"/>
      <c r="Z69" s="3642">
        <f t="shared" si="28"/>
        <v>0</v>
      </c>
      <c r="AA69" s="4751"/>
      <c r="AB69" s="807"/>
      <c r="AC69" s="807"/>
      <c r="AD69" s="768"/>
      <c r="AE69" s="3642">
        <f t="shared" si="29"/>
        <v>0</v>
      </c>
      <c r="AF69" s="4751"/>
      <c r="AG69" s="807"/>
      <c r="AH69" s="807"/>
      <c r="AI69" s="808"/>
      <c r="AJ69" s="4688"/>
      <c r="AK69" s="4690"/>
      <c r="AL69" s="4689"/>
      <c r="AM69" s="4102"/>
      <c r="AN69" s="4102"/>
      <c r="AO69" s="4826"/>
      <c r="AP69" s="4101"/>
      <c r="AQ69" s="4102"/>
      <c r="AR69" s="4826"/>
      <c r="AS69" s="4101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>
      <c r="A70" s="3776" t="s">
        <v>1258</v>
      </c>
      <c r="B70" s="4675">
        <f>SUM(C70:S70)</f>
        <v>0</v>
      </c>
      <c r="C70" s="4756"/>
      <c r="D70" s="4755"/>
      <c r="E70" s="4755"/>
      <c r="F70" s="4755"/>
      <c r="G70" s="4755"/>
      <c r="H70" s="4755"/>
      <c r="I70" s="4755"/>
      <c r="J70" s="4755"/>
      <c r="K70" s="4755"/>
      <c r="L70" s="4676"/>
      <c r="M70" s="4676"/>
      <c r="N70" s="4676"/>
      <c r="O70" s="4676"/>
      <c r="P70" s="4676"/>
      <c r="Q70" s="4676"/>
      <c r="R70" s="4676"/>
      <c r="S70" s="4685"/>
      <c r="T70" s="4751"/>
      <c r="U70" s="768"/>
      <c r="V70" s="4751"/>
      <c r="W70" s="768"/>
      <c r="X70" s="4751"/>
      <c r="Y70" s="768"/>
      <c r="Z70" s="3642">
        <f t="shared" si="28"/>
        <v>0</v>
      </c>
      <c r="AA70" s="4751"/>
      <c r="AB70" s="807"/>
      <c r="AC70" s="807"/>
      <c r="AD70" s="768"/>
      <c r="AE70" s="3642">
        <f t="shared" si="29"/>
        <v>0</v>
      </c>
      <c r="AF70" s="4751"/>
      <c r="AG70" s="807"/>
      <c r="AH70" s="807"/>
      <c r="AI70" s="808"/>
      <c r="AJ70" s="4688"/>
      <c r="AK70" s="4690"/>
      <c r="AL70" s="4689"/>
      <c r="AM70" s="4102"/>
      <c r="AN70" s="4102"/>
      <c r="AO70" s="4826"/>
      <c r="AP70" s="4101"/>
      <c r="AQ70" s="4102"/>
      <c r="AR70" s="4826"/>
      <c r="AS70" s="4101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>
      <c r="A71" s="3776" t="s">
        <v>1259</v>
      </c>
      <c r="B71" s="4675">
        <f t="shared" si="27"/>
        <v>0</v>
      </c>
      <c r="C71" s="4756"/>
      <c r="D71" s="4755"/>
      <c r="E71" s="4755"/>
      <c r="F71" s="4755"/>
      <c r="G71" s="4676"/>
      <c r="H71" s="4676"/>
      <c r="I71" s="4676"/>
      <c r="J71" s="4676"/>
      <c r="K71" s="4676"/>
      <c r="L71" s="4676"/>
      <c r="M71" s="4676"/>
      <c r="N71" s="4676"/>
      <c r="O71" s="4676"/>
      <c r="P71" s="4676"/>
      <c r="Q71" s="4676"/>
      <c r="R71" s="4676"/>
      <c r="S71" s="4685"/>
      <c r="T71" s="4751"/>
      <c r="U71" s="768"/>
      <c r="V71" s="4751"/>
      <c r="W71" s="768"/>
      <c r="X71" s="4751"/>
      <c r="Y71" s="768"/>
      <c r="Z71" s="3642">
        <f t="shared" si="28"/>
        <v>0</v>
      </c>
      <c r="AA71" s="4751"/>
      <c r="AB71" s="807"/>
      <c r="AC71" s="807"/>
      <c r="AD71" s="768"/>
      <c r="AE71" s="3642">
        <f t="shared" si="29"/>
        <v>0</v>
      </c>
      <c r="AF71" s="4751"/>
      <c r="AG71" s="807"/>
      <c r="AH71" s="807"/>
      <c r="AI71" s="808"/>
      <c r="AJ71" s="4688"/>
      <c r="AK71" s="4690"/>
      <c r="AL71" s="4689"/>
      <c r="AM71" s="4102"/>
      <c r="AN71" s="4102"/>
      <c r="AO71" s="4826"/>
      <c r="AP71" s="4101"/>
      <c r="AQ71" s="4102"/>
      <c r="AR71" s="4826"/>
      <c r="AS71" s="4101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>
      <c r="A72" s="3642" t="s">
        <v>1260</v>
      </c>
      <c r="B72" s="4675">
        <f t="shared" si="27"/>
        <v>0</v>
      </c>
      <c r="C72" s="1324"/>
      <c r="D72" s="4676"/>
      <c r="E72" s="4676"/>
      <c r="F72" s="4676"/>
      <c r="G72" s="4676"/>
      <c r="H72" s="4676"/>
      <c r="I72" s="4676"/>
      <c r="J72" s="4676"/>
      <c r="K72" s="4676"/>
      <c r="L72" s="4676"/>
      <c r="M72" s="4676"/>
      <c r="N72" s="4676"/>
      <c r="O72" s="4676"/>
      <c r="P72" s="4676"/>
      <c r="Q72" s="4676"/>
      <c r="R72" s="4676"/>
      <c r="S72" s="4685"/>
      <c r="T72" s="4751"/>
      <c r="U72" s="768"/>
      <c r="V72" s="4751"/>
      <c r="W72" s="768"/>
      <c r="X72" s="4751"/>
      <c r="Y72" s="768"/>
      <c r="Z72" s="3642">
        <f t="shared" si="28"/>
        <v>0</v>
      </c>
      <c r="AA72" s="4751"/>
      <c r="AB72" s="807"/>
      <c r="AC72" s="807"/>
      <c r="AD72" s="768"/>
      <c r="AE72" s="3642">
        <f t="shared" si="29"/>
        <v>0</v>
      </c>
      <c r="AF72" s="4751"/>
      <c r="AG72" s="807"/>
      <c r="AH72" s="807"/>
      <c r="AI72" s="808"/>
      <c r="AJ72" s="4688"/>
      <c r="AK72" s="4690"/>
      <c r="AL72" s="4689"/>
      <c r="AM72" s="4102"/>
      <c r="AN72" s="4102"/>
      <c r="AO72" s="4826"/>
      <c r="AP72" s="4101"/>
      <c r="AQ72" s="4102"/>
      <c r="AR72" s="4826"/>
      <c r="AS72" s="4101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>
      <c r="A73" s="3642" t="s">
        <v>3815</v>
      </c>
      <c r="B73" s="4675">
        <f t="shared" si="27"/>
        <v>0</v>
      </c>
      <c r="C73" s="1324"/>
      <c r="D73" s="4676"/>
      <c r="E73" s="4676"/>
      <c r="F73" s="4676"/>
      <c r="G73" s="4676"/>
      <c r="H73" s="4676"/>
      <c r="I73" s="4676"/>
      <c r="J73" s="4676"/>
      <c r="K73" s="4676"/>
      <c r="L73" s="4676"/>
      <c r="M73" s="4676"/>
      <c r="N73" s="4676"/>
      <c r="O73" s="4676"/>
      <c r="P73" s="4676"/>
      <c r="Q73" s="4676"/>
      <c r="R73" s="4676"/>
      <c r="S73" s="4685"/>
      <c r="T73" s="4751"/>
      <c r="U73" s="768"/>
      <c r="V73" s="4751"/>
      <c r="W73" s="768"/>
      <c r="X73" s="4751"/>
      <c r="Y73" s="768"/>
      <c r="Z73" s="3642">
        <f t="shared" si="28"/>
        <v>0</v>
      </c>
      <c r="AA73" s="4751"/>
      <c r="AB73" s="807"/>
      <c r="AC73" s="807"/>
      <c r="AD73" s="768"/>
      <c r="AE73" s="3642">
        <f t="shared" si="29"/>
        <v>0</v>
      </c>
      <c r="AF73" s="4751"/>
      <c r="AG73" s="807"/>
      <c r="AH73" s="807"/>
      <c r="AI73" s="808"/>
      <c r="AJ73" s="4688"/>
      <c r="AK73" s="4690"/>
      <c r="AL73" s="4689"/>
      <c r="AM73" s="4102"/>
      <c r="AN73" s="4102"/>
      <c r="AO73" s="4826"/>
      <c r="AP73" s="4101"/>
      <c r="AQ73" s="4102"/>
      <c r="AR73" s="4826"/>
      <c r="AS73" s="4101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>
      <c r="A74" s="3642" t="s">
        <v>1262</v>
      </c>
      <c r="B74" s="4675">
        <f t="shared" si="27"/>
        <v>0</v>
      </c>
      <c r="C74" s="1324"/>
      <c r="D74" s="4676"/>
      <c r="E74" s="4676"/>
      <c r="F74" s="4676"/>
      <c r="G74" s="4676"/>
      <c r="H74" s="4676"/>
      <c r="I74" s="4676"/>
      <c r="J74" s="4676"/>
      <c r="K74" s="4676"/>
      <c r="L74" s="4676"/>
      <c r="M74" s="4676"/>
      <c r="N74" s="4676"/>
      <c r="O74" s="4676"/>
      <c r="P74" s="4676"/>
      <c r="Q74" s="4676"/>
      <c r="R74" s="4676"/>
      <c r="S74" s="4685"/>
      <c r="T74" s="4751"/>
      <c r="U74" s="768"/>
      <c r="V74" s="4751"/>
      <c r="W74" s="768"/>
      <c r="X74" s="4751"/>
      <c r="Y74" s="768"/>
      <c r="Z74" s="3642">
        <f t="shared" si="28"/>
        <v>0</v>
      </c>
      <c r="AA74" s="4751"/>
      <c r="AB74" s="807"/>
      <c r="AC74" s="807"/>
      <c r="AD74" s="768"/>
      <c r="AE74" s="3642">
        <f t="shared" si="29"/>
        <v>0</v>
      </c>
      <c r="AF74" s="4751"/>
      <c r="AG74" s="807"/>
      <c r="AH74" s="807"/>
      <c r="AI74" s="808"/>
      <c r="AJ74" s="4688"/>
      <c r="AK74" s="4690"/>
      <c r="AL74" s="4689"/>
      <c r="AM74" s="4102"/>
      <c r="AN74" s="4102"/>
      <c r="AO74" s="4826"/>
      <c r="AP74" s="4101"/>
      <c r="AQ74" s="4102"/>
      <c r="AR74" s="4826"/>
      <c r="AS74" s="4101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>
      <c r="A75" s="3642" t="s">
        <v>1263</v>
      </c>
      <c r="B75" s="4675">
        <f t="shared" si="27"/>
        <v>0</v>
      </c>
      <c r="C75" s="1324"/>
      <c r="D75" s="4676"/>
      <c r="E75" s="4676"/>
      <c r="F75" s="4676"/>
      <c r="G75" s="4676"/>
      <c r="H75" s="4676"/>
      <c r="I75" s="4676"/>
      <c r="J75" s="4676"/>
      <c r="K75" s="4676"/>
      <c r="L75" s="4676"/>
      <c r="M75" s="4676"/>
      <c r="N75" s="4676"/>
      <c r="O75" s="4676"/>
      <c r="P75" s="4676"/>
      <c r="Q75" s="4676"/>
      <c r="R75" s="4676"/>
      <c r="S75" s="4685"/>
      <c r="T75" s="1324"/>
      <c r="U75" s="4685"/>
      <c r="V75" s="1324"/>
      <c r="W75" s="4685"/>
      <c r="X75" s="1324"/>
      <c r="Y75" s="4685"/>
      <c r="Z75" s="3642">
        <f t="shared" si="28"/>
        <v>0</v>
      </c>
      <c r="AA75" s="1324"/>
      <c r="AB75" s="4676"/>
      <c r="AC75" s="4676"/>
      <c r="AD75" s="4685"/>
      <c r="AE75" s="3642">
        <f t="shared" si="29"/>
        <v>0</v>
      </c>
      <c r="AF75" s="1324"/>
      <c r="AG75" s="4676"/>
      <c r="AH75" s="4676"/>
      <c r="AI75" s="4757"/>
      <c r="AJ75" s="4688"/>
      <c r="AK75" s="4690"/>
      <c r="AL75" s="4689"/>
      <c r="AM75" s="4102"/>
      <c r="AN75" s="4102"/>
      <c r="AO75" s="4826"/>
      <c r="AP75" s="4101"/>
      <c r="AQ75" s="4102"/>
      <c r="AR75" s="4826"/>
      <c r="AS75" s="4101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>
      <c r="A76" s="3642" t="s">
        <v>3817</v>
      </c>
      <c r="B76" s="4675">
        <f t="shared" si="27"/>
        <v>0</v>
      </c>
      <c r="C76" s="1324"/>
      <c r="D76" s="4676"/>
      <c r="E76" s="4676"/>
      <c r="F76" s="4676"/>
      <c r="G76" s="4676"/>
      <c r="H76" s="4676"/>
      <c r="I76" s="4676"/>
      <c r="J76" s="4676"/>
      <c r="K76" s="4676"/>
      <c r="L76" s="4676"/>
      <c r="M76" s="4676"/>
      <c r="N76" s="4676"/>
      <c r="O76" s="4676"/>
      <c r="P76" s="4676"/>
      <c r="Q76" s="4676"/>
      <c r="R76" s="4676"/>
      <c r="S76" s="4685"/>
      <c r="T76" s="1324"/>
      <c r="U76" s="4685"/>
      <c r="V76" s="1324"/>
      <c r="W76" s="4685"/>
      <c r="X76" s="1324"/>
      <c r="Y76" s="4685"/>
      <c r="Z76" s="3642">
        <f t="shared" si="28"/>
        <v>0</v>
      </c>
      <c r="AA76" s="1324"/>
      <c r="AB76" s="4676"/>
      <c r="AC76" s="4676"/>
      <c r="AD76" s="4685"/>
      <c r="AE76" s="3642">
        <f t="shared" si="29"/>
        <v>0</v>
      </c>
      <c r="AF76" s="1324"/>
      <c r="AG76" s="4676"/>
      <c r="AH76" s="4676"/>
      <c r="AI76" s="4757"/>
      <c r="AJ76" s="4688"/>
      <c r="AK76" s="4690"/>
      <c r="AL76" s="4689"/>
      <c r="AM76" s="4102"/>
      <c r="AN76" s="4102"/>
      <c r="AO76" s="4826"/>
      <c r="AP76" s="4101"/>
      <c r="AQ76" s="4102"/>
      <c r="AR76" s="4826"/>
      <c r="AS76" s="4101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>
      <c r="A77" s="3750" t="s">
        <v>1265</v>
      </c>
      <c r="B77" s="4675">
        <f t="shared" si="27"/>
        <v>0</v>
      </c>
      <c r="C77" s="1324"/>
      <c r="D77" s="4676"/>
      <c r="E77" s="4676"/>
      <c r="F77" s="4676"/>
      <c r="G77" s="4676"/>
      <c r="H77" s="4676"/>
      <c r="I77" s="4676"/>
      <c r="J77" s="4676"/>
      <c r="K77" s="4676"/>
      <c r="L77" s="4676"/>
      <c r="M77" s="4676"/>
      <c r="N77" s="4676"/>
      <c r="O77" s="4676"/>
      <c r="P77" s="4676"/>
      <c r="Q77" s="4676"/>
      <c r="R77" s="4676"/>
      <c r="S77" s="4685"/>
      <c r="T77" s="1324"/>
      <c r="U77" s="4685"/>
      <c r="V77" s="1324"/>
      <c r="W77" s="4685"/>
      <c r="X77" s="1324"/>
      <c r="Y77" s="4685"/>
      <c r="Z77" s="3642">
        <f t="shared" si="28"/>
        <v>0</v>
      </c>
      <c r="AA77" s="1324"/>
      <c r="AB77" s="4676"/>
      <c r="AC77" s="4676"/>
      <c r="AD77" s="4685"/>
      <c r="AE77" s="3642">
        <f t="shared" si="29"/>
        <v>0</v>
      </c>
      <c r="AF77" s="1324"/>
      <c r="AG77" s="4676"/>
      <c r="AH77" s="4676"/>
      <c r="AI77" s="4757"/>
      <c r="AJ77" s="4688"/>
      <c r="AK77" s="4690"/>
      <c r="AL77" s="4689"/>
      <c r="AM77" s="4102"/>
      <c r="AN77" s="4102"/>
      <c r="AO77" s="4826"/>
      <c r="AP77" s="4101"/>
      <c r="AQ77" s="4102"/>
      <c r="AR77" s="4826"/>
      <c r="AS77" s="4101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>
      <c r="A78" s="4506" t="s">
        <v>1266</v>
      </c>
      <c r="B78" s="4675">
        <f t="shared" si="27"/>
        <v>0</v>
      </c>
      <c r="C78" s="1324"/>
      <c r="D78" s="4676"/>
      <c r="E78" s="4676"/>
      <c r="F78" s="4676"/>
      <c r="G78" s="4676"/>
      <c r="H78" s="4676"/>
      <c r="I78" s="4676"/>
      <c r="J78" s="4676"/>
      <c r="K78" s="4676"/>
      <c r="L78" s="4676"/>
      <c r="M78" s="4676"/>
      <c r="N78" s="4676"/>
      <c r="O78" s="4676"/>
      <c r="P78" s="4676"/>
      <c r="Q78" s="4676"/>
      <c r="R78" s="4676"/>
      <c r="S78" s="4685"/>
      <c r="T78" s="1324"/>
      <c r="U78" s="4685"/>
      <c r="V78" s="1324"/>
      <c r="W78" s="4685"/>
      <c r="X78" s="1324"/>
      <c r="Y78" s="4685"/>
      <c r="Z78" s="3642">
        <f t="shared" si="28"/>
        <v>0</v>
      </c>
      <c r="AA78" s="1324"/>
      <c r="AB78" s="4676"/>
      <c r="AC78" s="4676"/>
      <c r="AD78" s="4685"/>
      <c r="AE78" s="3642">
        <f t="shared" si="29"/>
        <v>0</v>
      </c>
      <c r="AF78" s="1324"/>
      <c r="AG78" s="4676"/>
      <c r="AH78" s="4676"/>
      <c r="AI78" s="4757"/>
      <c r="AJ78" s="4688"/>
      <c r="AK78" s="4690"/>
      <c r="AL78" s="4689"/>
      <c r="AM78" s="4102"/>
      <c r="AN78" s="4102"/>
      <c r="AO78" s="4826"/>
      <c r="AP78" s="4101"/>
      <c r="AQ78" s="4102"/>
      <c r="AR78" s="4826"/>
      <c r="AS78" s="4101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>
      <c r="A79" s="4506" t="s">
        <v>1267</v>
      </c>
      <c r="B79" s="4675">
        <f t="shared" si="27"/>
        <v>0</v>
      </c>
      <c r="C79" s="1324"/>
      <c r="D79" s="4676"/>
      <c r="E79" s="4676"/>
      <c r="F79" s="4676"/>
      <c r="G79" s="4676"/>
      <c r="H79" s="4676"/>
      <c r="I79" s="4676"/>
      <c r="J79" s="4676"/>
      <c r="K79" s="4676"/>
      <c r="L79" s="4676"/>
      <c r="M79" s="4676"/>
      <c r="N79" s="4676"/>
      <c r="O79" s="4676"/>
      <c r="P79" s="4676"/>
      <c r="Q79" s="4676"/>
      <c r="R79" s="4676"/>
      <c r="S79" s="4685"/>
      <c r="T79" s="1324"/>
      <c r="U79" s="4685"/>
      <c r="V79" s="1324"/>
      <c r="W79" s="4685"/>
      <c r="X79" s="1324"/>
      <c r="Y79" s="4685"/>
      <c r="Z79" s="3642">
        <f t="shared" si="28"/>
        <v>0</v>
      </c>
      <c r="AA79" s="1324"/>
      <c r="AB79" s="4676"/>
      <c r="AC79" s="4676"/>
      <c r="AD79" s="4685"/>
      <c r="AE79" s="3642">
        <f t="shared" si="29"/>
        <v>0</v>
      </c>
      <c r="AF79" s="1324"/>
      <c r="AG79" s="4676"/>
      <c r="AH79" s="4676"/>
      <c r="AI79" s="4757"/>
      <c r="AJ79" s="4688"/>
      <c r="AK79" s="4690"/>
      <c r="AL79" s="4689"/>
      <c r="AM79" s="4102"/>
      <c r="AN79" s="4102"/>
      <c r="AO79" s="4826"/>
      <c r="AP79" s="4101"/>
      <c r="AQ79" s="4102"/>
      <c r="AR79" s="4826"/>
      <c r="AS79" s="4101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>
      <c r="A80" s="4506" t="s">
        <v>4109</v>
      </c>
      <c r="B80" s="4675">
        <f t="shared" si="27"/>
        <v>0</v>
      </c>
      <c r="C80" s="1324"/>
      <c r="D80" s="4676"/>
      <c r="E80" s="4676"/>
      <c r="F80" s="4676"/>
      <c r="G80" s="4676"/>
      <c r="H80" s="4676"/>
      <c r="I80" s="4676"/>
      <c r="J80" s="4676"/>
      <c r="K80" s="4676"/>
      <c r="L80" s="4676"/>
      <c r="M80" s="4676"/>
      <c r="N80" s="4676"/>
      <c r="O80" s="4676"/>
      <c r="P80" s="4676"/>
      <c r="Q80" s="4676"/>
      <c r="R80" s="4676"/>
      <c r="S80" s="4685"/>
      <c r="T80" s="1324"/>
      <c r="U80" s="4685"/>
      <c r="V80" s="1324"/>
      <c r="W80" s="4685"/>
      <c r="X80" s="1324"/>
      <c r="Y80" s="4685"/>
      <c r="Z80" s="3642">
        <f t="shared" si="28"/>
        <v>0</v>
      </c>
      <c r="AA80" s="1324"/>
      <c r="AB80" s="4676"/>
      <c r="AC80" s="4676"/>
      <c r="AD80" s="4685"/>
      <c r="AE80" s="3642">
        <f t="shared" si="29"/>
        <v>0</v>
      </c>
      <c r="AF80" s="1324"/>
      <c r="AG80" s="4676"/>
      <c r="AH80" s="4676"/>
      <c r="AI80" s="4757"/>
      <c r="AJ80" s="4688"/>
      <c r="AK80" s="4690"/>
      <c r="AL80" s="4689"/>
      <c r="AM80" s="4102"/>
      <c r="AN80" s="4102"/>
      <c r="AO80" s="4826"/>
      <c r="AP80" s="4101"/>
      <c r="AQ80" s="4102"/>
      <c r="AR80" s="4826"/>
      <c r="AS80" s="4101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>
      <c r="A81" s="3642" t="s">
        <v>1269</v>
      </c>
      <c r="B81" s="4675">
        <f t="shared" si="27"/>
        <v>0</v>
      </c>
      <c r="C81" s="1324"/>
      <c r="D81" s="4676"/>
      <c r="E81" s="4676"/>
      <c r="F81" s="4676"/>
      <c r="G81" s="4676"/>
      <c r="H81" s="4676"/>
      <c r="I81" s="4676"/>
      <c r="J81" s="4676"/>
      <c r="K81" s="4676"/>
      <c r="L81" s="4676"/>
      <c r="M81" s="4676"/>
      <c r="N81" s="4676"/>
      <c r="O81" s="4676"/>
      <c r="P81" s="4676"/>
      <c r="Q81" s="4676"/>
      <c r="R81" s="4676"/>
      <c r="S81" s="4685"/>
      <c r="T81" s="1324"/>
      <c r="U81" s="4685"/>
      <c r="V81" s="1324"/>
      <c r="W81" s="4685"/>
      <c r="X81" s="1324"/>
      <c r="Y81" s="4685"/>
      <c r="Z81" s="3642">
        <f t="shared" si="28"/>
        <v>0</v>
      </c>
      <c r="AA81" s="1324"/>
      <c r="AB81" s="4676"/>
      <c r="AC81" s="4676"/>
      <c r="AD81" s="4685"/>
      <c r="AE81" s="3642">
        <f t="shared" si="29"/>
        <v>0</v>
      </c>
      <c r="AF81" s="1324"/>
      <c r="AG81" s="4676"/>
      <c r="AH81" s="4676"/>
      <c r="AI81" s="4757"/>
      <c r="AJ81" s="4688"/>
      <c r="AK81" s="4690"/>
      <c r="AL81" s="4689"/>
      <c r="AM81" s="4102"/>
      <c r="AN81" s="4102"/>
      <c r="AO81" s="4826"/>
      <c r="AP81" s="4101"/>
      <c r="AQ81" s="4102"/>
      <c r="AR81" s="4826"/>
      <c r="AS81" s="4101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>
      <c r="A82" s="3642" t="s">
        <v>1270</v>
      </c>
      <c r="B82" s="4675">
        <f t="shared" si="27"/>
        <v>0</v>
      </c>
      <c r="C82" s="1324"/>
      <c r="D82" s="4676"/>
      <c r="E82" s="4676"/>
      <c r="F82" s="4676"/>
      <c r="G82" s="4676"/>
      <c r="H82" s="4676"/>
      <c r="I82" s="4676"/>
      <c r="J82" s="4676"/>
      <c r="K82" s="4676"/>
      <c r="L82" s="4676"/>
      <c r="M82" s="4676"/>
      <c r="N82" s="4676"/>
      <c r="O82" s="4676"/>
      <c r="P82" s="4676"/>
      <c r="Q82" s="4676"/>
      <c r="R82" s="4676"/>
      <c r="S82" s="4685"/>
      <c r="T82" s="1324"/>
      <c r="U82" s="4685"/>
      <c r="V82" s="1324"/>
      <c r="W82" s="4685"/>
      <c r="X82" s="1324"/>
      <c r="Y82" s="4685"/>
      <c r="Z82" s="3642">
        <f t="shared" si="28"/>
        <v>0</v>
      </c>
      <c r="AA82" s="1324"/>
      <c r="AB82" s="4676"/>
      <c r="AC82" s="4676"/>
      <c r="AD82" s="4685"/>
      <c r="AE82" s="3642">
        <f t="shared" si="29"/>
        <v>0</v>
      </c>
      <c r="AF82" s="1324"/>
      <c r="AG82" s="4676"/>
      <c r="AH82" s="4676"/>
      <c r="AI82" s="4757"/>
      <c r="AJ82" s="4688"/>
      <c r="AK82" s="4690"/>
      <c r="AL82" s="4689"/>
      <c r="AM82" s="4102"/>
      <c r="AN82" s="4102"/>
      <c r="AO82" s="4826"/>
      <c r="AP82" s="4101"/>
      <c r="AQ82" s="4102"/>
      <c r="AR82" s="4826"/>
      <c r="AS82" s="4101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>
      <c r="A83" s="3776" t="s">
        <v>1271</v>
      </c>
      <c r="B83" s="4675">
        <f t="shared" si="27"/>
        <v>0</v>
      </c>
      <c r="C83" s="1324"/>
      <c r="D83" s="4676"/>
      <c r="E83" s="4676"/>
      <c r="F83" s="4676"/>
      <c r="G83" s="4676"/>
      <c r="H83" s="4676"/>
      <c r="I83" s="4676"/>
      <c r="J83" s="4676"/>
      <c r="K83" s="4676"/>
      <c r="L83" s="4676"/>
      <c r="M83" s="4676"/>
      <c r="N83" s="4676"/>
      <c r="O83" s="4676"/>
      <c r="P83" s="4676"/>
      <c r="Q83" s="4676"/>
      <c r="R83" s="4676"/>
      <c r="S83" s="4685"/>
      <c r="T83" s="1324"/>
      <c r="U83" s="4685"/>
      <c r="V83" s="1324"/>
      <c r="W83" s="4685"/>
      <c r="X83" s="1324"/>
      <c r="Y83" s="4685"/>
      <c r="Z83" s="3642">
        <f t="shared" si="28"/>
        <v>0</v>
      </c>
      <c r="AA83" s="1324"/>
      <c r="AB83" s="4676"/>
      <c r="AC83" s="4676"/>
      <c r="AD83" s="4685"/>
      <c r="AE83" s="3642">
        <f t="shared" si="29"/>
        <v>0</v>
      </c>
      <c r="AF83" s="1324"/>
      <c r="AG83" s="4676"/>
      <c r="AH83" s="4676"/>
      <c r="AI83" s="4757"/>
      <c r="AJ83" s="4688"/>
      <c r="AK83" s="4690"/>
      <c r="AL83" s="4689"/>
      <c r="AM83" s="4102"/>
      <c r="AN83" s="4102"/>
      <c r="AO83" s="4826"/>
      <c r="AP83" s="4101"/>
      <c r="AQ83" s="4102"/>
      <c r="AR83" s="4826"/>
      <c r="AS83" s="4101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>
      <c r="A84" s="3776" t="s">
        <v>1272</v>
      </c>
      <c r="B84" s="4675">
        <f t="shared" si="27"/>
        <v>0</v>
      </c>
      <c r="C84" s="1324"/>
      <c r="D84" s="4676"/>
      <c r="E84" s="4676"/>
      <c r="F84" s="4676"/>
      <c r="G84" s="4676"/>
      <c r="H84" s="4676"/>
      <c r="I84" s="4676"/>
      <c r="J84" s="4676"/>
      <c r="K84" s="4676"/>
      <c r="L84" s="4676"/>
      <c r="M84" s="4676"/>
      <c r="N84" s="4676"/>
      <c r="O84" s="4676"/>
      <c r="P84" s="4676"/>
      <c r="Q84" s="4676"/>
      <c r="R84" s="4676"/>
      <c r="S84" s="4685"/>
      <c r="T84" s="1324"/>
      <c r="U84" s="4685"/>
      <c r="V84" s="1324"/>
      <c r="W84" s="4685"/>
      <c r="X84" s="1324"/>
      <c r="Y84" s="4685"/>
      <c r="Z84" s="3642">
        <f t="shared" si="28"/>
        <v>0</v>
      </c>
      <c r="AA84" s="1324"/>
      <c r="AB84" s="4676"/>
      <c r="AC84" s="4676"/>
      <c r="AD84" s="4685"/>
      <c r="AE84" s="3642">
        <f t="shared" si="29"/>
        <v>0</v>
      </c>
      <c r="AF84" s="1324"/>
      <c r="AG84" s="4676"/>
      <c r="AH84" s="4676"/>
      <c r="AI84" s="4757"/>
      <c r="AJ84" s="4688"/>
      <c r="AK84" s="4690"/>
      <c r="AL84" s="4689"/>
      <c r="AM84" s="4102"/>
      <c r="AN84" s="4102"/>
      <c r="AO84" s="4826"/>
      <c r="AP84" s="4101"/>
      <c r="AQ84" s="4102"/>
      <c r="AR84" s="4826"/>
      <c r="AS84" s="4101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>
      <c r="A85" s="3776" t="s">
        <v>1273</v>
      </c>
      <c r="B85" s="4675">
        <f t="shared" si="27"/>
        <v>0</v>
      </c>
      <c r="C85" s="1324"/>
      <c r="D85" s="4676"/>
      <c r="E85" s="4676"/>
      <c r="F85" s="4676"/>
      <c r="G85" s="4676"/>
      <c r="H85" s="4676"/>
      <c r="I85" s="4676"/>
      <c r="J85" s="4676"/>
      <c r="K85" s="4676"/>
      <c r="L85" s="4676"/>
      <c r="M85" s="4676"/>
      <c r="N85" s="4676"/>
      <c r="O85" s="4676"/>
      <c r="P85" s="4676"/>
      <c r="Q85" s="4676"/>
      <c r="R85" s="4676"/>
      <c r="S85" s="4685"/>
      <c r="T85" s="1324"/>
      <c r="U85" s="4685"/>
      <c r="V85" s="1324"/>
      <c r="W85" s="4685"/>
      <c r="X85" s="1324"/>
      <c r="Y85" s="4685"/>
      <c r="Z85" s="3642">
        <f t="shared" si="28"/>
        <v>0</v>
      </c>
      <c r="AA85" s="1324"/>
      <c r="AB85" s="4676"/>
      <c r="AC85" s="4676"/>
      <c r="AD85" s="4685"/>
      <c r="AE85" s="3642">
        <f t="shared" si="29"/>
        <v>0</v>
      </c>
      <c r="AF85" s="1324"/>
      <c r="AG85" s="4676"/>
      <c r="AH85" s="4676"/>
      <c r="AI85" s="4757"/>
      <c r="AJ85" s="4688"/>
      <c r="AK85" s="4690"/>
      <c r="AL85" s="4689"/>
      <c r="AM85" s="4102"/>
      <c r="AN85" s="4102"/>
      <c r="AO85" s="4826"/>
      <c r="AP85" s="4101"/>
      <c r="AQ85" s="4102"/>
      <c r="AR85" s="4826"/>
      <c r="AS85" s="4101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>
      <c r="A86" s="3642" t="s">
        <v>1274</v>
      </c>
      <c r="B86" s="4675">
        <f t="shared" si="27"/>
        <v>0</v>
      </c>
      <c r="C86" s="1324"/>
      <c r="D86" s="4676"/>
      <c r="E86" s="4676"/>
      <c r="F86" s="4676"/>
      <c r="G86" s="4676"/>
      <c r="H86" s="4676"/>
      <c r="I86" s="4676"/>
      <c r="J86" s="4676"/>
      <c r="K86" s="4676"/>
      <c r="L86" s="4676"/>
      <c r="M86" s="4676"/>
      <c r="N86" s="4676"/>
      <c r="O86" s="4676"/>
      <c r="P86" s="4676"/>
      <c r="Q86" s="4676"/>
      <c r="R86" s="4676"/>
      <c r="S86" s="4685"/>
      <c r="T86" s="1324"/>
      <c r="U86" s="4685"/>
      <c r="V86" s="1324"/>
      <c r="W86" s="4685"/>
      <c r="X86" s="1324"/>
      <c r="Y86" s="4685"/>
      <c r="Z86" s="3642">
        <f t="shared" si="28"/>
        <v>0</v>
      </c>
      <c r="AA86" s="1324"/>
      <c r="AB86" s="4676"/>
      <c r="AC86" s="4676"/>
      <c r="AD86" s="4685"/>
      <c r="AE86" s="3642">
        <f t="shared" si="29"/>
        <v>0</v>
      </c>
      <c r="AF86" s="1324"/>
      <c r="AG86" s="4676"/>
      <c r="AH86" s="4676"/>
      <c r="AI86" s="4757"/>
      <c r="AJ86" s="4688"/>
      <c r="AK86" s="4690"/>
      <c r="AL86" s="4689"/>
      <c r="AM86" s="4102"/>
      <c r="AN86" s="4102"/>
      <c r="AO86" s="4826"/>
      <c r="AP86" s="4101"/>
      <c r="AQ86" s="4102"/>
      <c r="AR86" s="4826"/>
      <c r="AS86" s="4101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>
      <c r="A87" s="3642" t="s">
        <v>4110</v>
      </c>
      <c r="B87" s="4675">
        <f t="shared" si="27"/>
        <v>0</v>
      </c>
      <c r="C87" s="1324"/>
      <c r="D87" s="4676"/>
      <c r="E87" s="4676"/>
      <c r="F87" s="4676"/>
      <c r="G87" s="4676"/>
      <c r="H87" s="4676"/>
      <c r="I87" s="4676"/>
      <c r="J87" s="4676"/>
      <c r="K87" s="4676"/>
      <c r="L87" s="4676"/>
      <c r="M87" s="4676"/>
      <c r="N87" s="4676"/>
      <c r="O87" s="4676"/>
      <c r="P87" s="4676"/>
      <c r="Q87" s="4676"/>
      <c r="R87" s="4676"/>
      <c r="S87" s="4685"/>
      <c r="T87" s="1324"/>
      <c r="U87" s="4685"/>
      <c r="V87" s="1324"/>
      <c r="W87" s="4685"/>
      <c r="X87" s="1324"/>
      <c r="Y87" s="4685"/>
      <c r="Z87" s="3642">
        <f t="shared" si="28"/>
        <v>0</v>
      </c>
      <c r="AA87" s="1324"/>
      <c r="AB87" s="4676"/>
      <c r="AC87" s="4676"/>
      <c r="AD87" s="4685"/>
      <c r="AE87" s="3642">
        <f t="shared" si="29"/>
        <v>0</v>
      </c>
      <c r="AF87" s="1324"/>
      <c r="AG87" s="4676"/>
      <c r="AH87" s="4676"/>
      <c r="AI87" s="4757"/>
      <c r="AJ87" s="4688"/>
      <c r="AK87" s="4690"/>
      <c r="AL87" s="4689"/>
      <c r="AM87" s="4102"/>
      <c r="AN87" s="4102"/>
      <c r="AO87" s="4826"/>
      <c r="AP87" s="4101"/>
      <c r="AQ87" s="4102"/>
      <c r="AR87" s="4826"/>
      <c r="AS87" s="4101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>
      <c r="A88" s="3750" t="s">
        <v>1276</v>
      </c>
      <c r="B88" s="4675">
        <f t="shared" si="27"/>
        <v>0</v>
      </c>
      <c r="C88" s="1324"/>
      <c r="D88" s="4676"/>
      <c r="E88" s="4676"/>
      <c r="F88" s="4676"/>
      <c r="G88" s="4676"/>
      <c r="H88" s="4676"/>
      <c r="I88" s="4676"/>
      <c r="J88" s="4676"/>
      <c r="K88" s="4676"/>
      <c r="L88" s="4676"/>
      <c r="M88" s="4676"/>
      <c r="N88" s="4676"/>
      <c r="O88" s="4676"/>
      <c r="P88" s="4676"/>
      <c r="Q88" s="4676"/>
      <c r="R88" s="4676"/>
      <c r="S88" s="4685"/>
      <c r="T88" s="1324"/>
      <c r="U88" s="4685"/>
      <c r="V88" s="1324"/>
      <c r="W88" s="4685"/>
      <c r="X88" s="1324"/>
      <c r="Y88" s="4685"/>
      <c r="Z88" s="3642">
        <f t="shared" si="28"/>
        <v>0</v>
      </c>
      <c r="AA88" s="1324"/>
      <c r="AB88" s="4676"/>
      <c r="AC88" s="4676"/>
      <c r="AD88" s="4685"/>
      <c r="AE88" s="3642">
        <f t="shared" si="29"/>
        <v>0</v>
      </c>
      <c r="AF88" s="1324"/>
      <c r="AG88" s="4676"/>
      <c r="AH88" s="4676"/>
      <c r="AI88" s="4757"/>
      <c r="AJ88" s="4688"/>
      <c r="AK88" s="4690"/>
      <c r="AL88" s="4689"/>
      <c r="AM88" s="4102"/>
      <c r="AN88" s="4102"/>
      <c r="AO88" s="4826"/>
      <c r="AP88" s="4101"/>
      <c r="AQ88" s="4102"/>
      <c r="AR88" s="4826"/>
      <c r="AS88" s="4101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>
      <c r="A89" s="667" t="s">
        <v>3820</v>
      </c>
      <c r="B89" s="4675">
        <f t="shared" si="27"/>
        <v>0</v>
      </c>
      <c r="C89" s="4083"/>
      <c r="D89" s="4084"/>
      <c r="E89" s="4084"/>
      <c r="F89" s="4084"/>
      <c r="G89" s="4084"/>
      <c r="H89" s="4084"/>
      <c r="I89" s="4084"/>
      <c r="J89" s="4084"/>
      <c r="K89" s="4084"/>
      <c r="L89" s="4084"/>
      <c r="M89" s="4084"/>
      <c r="N89" s="4084"/>
      <c r="O89" s="4084"/>
      <c r="P89" s="4084"/>
      <c r="Q89" s="4084"/>
      <c r="R89" s="4084"/>
      <c r="S89" s="4758"/>
      <c r="T89" s="1324"/>
      <c r="U89" s="4685"/>
      <c r="V89" s="1324"/>
      <c r="W89" s="4685"/>
      <c r="X89" s="1324"/>
      <c r="Y89" s="4685"/>
      <c r="Z89" s="3642">
        <f t="shared" si="28"/>
        <v>0</v>
      </c>
      <c r="AA89" s="1324"/>
      <c r="AB89" s="4676"/>
      <c r="AC89" s="4676"/>
      <c r="AD89" s="4685"/>
      <c r="AE89" s="3642">
        <f t="shared" si="29"/>
        <v>0</v>
      </c>
      <c r="AF89" s="1324"/>
      <c r="AG89" s="4676"/>
      <c r="AH89" s="4676"/>
      <c r="AI89" s="4757"/>
      <c r="AJ89" s="4688"/>
      <c r="AK89" s="4690"/>
      <c r="AL89" s="4689"/>
      <c r="AM89" s="4102"/>
      <c r="AN89" s="4102"/>
      <c r="AO89" s="4826"/>
      <c r="AP89" s="4101"/>
      <c r="AQ89" s="4102"/>
      <c r="AR89" s="4826"/>
      <c r="AS89" s="4101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>
      <c r="A90" s="4727" t="s">
        <v>77</v>
      </c>
      <c r="B90" s="4759">
        <f t="shared" si="27"/>
        <v>0</v>
      </c>
      <c r="C90" s="4760">
        <f t="shared" ref="C90:AS90" si="31">SUM(C35:C89)</f>
        <v>0</v>
      </c>
      <c r="D90" s="4761">
        <f t="shared" si="31"/>
        <v>0</v>
      </c>
      <c r="E90" s="4761">
        <f t="shared" si="31"/>
        <v>0</v>
      </c>
      <c r="F90" s="4761">
        <f t="shared" si="31"/>
        <v>0</v>
      </c>
      <c r="G90" s="4761">
        <f t="shared" si="31"/>
        <v>0</v>
      </c>
      <c r="H90" s="4762">
        <f t="shared" si="31"/>
        <v>0</v>
      </c>
      <c r="I90" s="4761">
        <f t="shared" si="31"/>
        <v>0</v>
      </c>
      <c r="J90" s="4761">
        <f t="shared" si="31"/>
        <v>0</v>
      </c>
      <c r="K90" s="4761">
        <f t="shared" si="31"/>
        <v>0</v>
      </c>
      <c r="L90" s="4761">
        <f t="shared" si="31"/>
        <v>0</v>
      </c>
      <c r="M90" s="4761">
        <f t="shared" si="31"/>
        <v>0</v>
      </c>
      <c r="N90" s="4761">
        <f t="shared" si="31"/>
        <v>0</v>
      </c>
      <c r="O90" s="4761">
        <f t="shared" si="31"/>
        <v>0</v>
      </c>
      <c r="P90" s="4761">
        <f t="shared" si="31"/>
        <v>0</v>
      </c>
      <c r="Q90" s="4761">
        <f t="shared" si="31"/>
        <v>0</v>
      </c>
      <c r="R90" s="4761">
        <f t="shared" si="31"/>
        <v>0</v>
      </c>
      <c r="S90" s="4763">
        <f t="shared" si="31"/>
        <v>0</v>
      </c>
      <c r="T90" s="4760">
        <f t="shared" si="31"/>
        <v>0</v>
      </c>
      <c r="U90" s="4763">
        <f t="shared" si="31"/>
        <v>0</v>
      </c>
      <c r="V90" s="4760">
        <f t="shared" si="31"/>
        <v>0</v>
      </c>
      <c r="W90" s="4763">
        <f t="shared" si="31"/>
        <v>0</v>
      </c>
      <c r="X90" s="4760">
        <f t="shared" si="31"/>
        <v>0</v>
      </c>
      <c r="Y90" s="4763">
        <f t="shared" si="31"/>
        <v>0</v>
      </c>
      <c r="Z90" s="4759">
        <f t="shared" si="31"/>
        <v>0</v>
      </c>
      <c r="AA90" s="4760">
        <f t="shared" si="31"/>
        <v>0</v>
      </c>
      <c r="AB90" s="4761">
        <f t="shared" si="31"/>
        <v>0</v>
      </c>
      <c r="AC90" s="4761">
        <f t="shared" si="31"/>
        <v>0</v>
      </c>
      <c r="AD90" s="4762">
        <f t="shared" si="31"/>
        <v>0</v>
      </c>
      <c r="AE90" s="4759">
        <f t="shared" si="31"/>
        <v>0</v>
      </c>
      <c r="AF90" s="4760">
        <f t="shared" si="31"/>
        <v>0</v>
      </c>
      <c r="AG90" s="4761">
        <f t="shared" si="31"/>
        <v>0</v>
      </c>
      <c r="AH90" s="4761">
        <f t="shared" si="31"/>
        <v>0</v>
      </c>
      <c r="AI90" s="4764">
        <f t="shared" si="31"/>
        <v>0</v>
      </c>
      <c r="AJ90" s="4765">
        <f t="shared" si="31"/>
        <v>0</v>
      </c>
      <c r="AK90" s="4766">
        <f t="shared" si="31"/>
        <v>0</v>
      </c>
      <c r="AL90" s="4767">
        <f t="shared" si="31"/>
        <v>0</v>
      </c>
      <c r="AM90" s="4763">
        <f t="shared" si="31"/>
        <v>0</v>
      </c>
      <c r="AN90" s="4763">
        <f t="shared" si="31"/>
        <v>0</v>
      </c>
      <c r="AO90" s="5489">
        <f t="shared" si="31"/>
        <v>0</v>
      </c>
      <c r="AP90" s="5490">
        <f t="shared" si="31"/>
        <v>0</v>
      </c>
      <c r="AQ90" s="4763">
        <f t="shared" si="31"/>
        <v>0</v>
      </c>
      <c r="AR90" s="5489">
        <f t="shared" si="31"/>
        <v>0</v>
      </c>
      <c r="AS90" s="5490">
        <f t="shared" si="31"/>
        <v>0</v>
      </c>
    </row>
    <row r="91" spans="1:96" s="109" customFormat="1" ht="17.100000000000001" customHeight="1">
      <c r="A91" s="9381" t="s">
        <v>4111</v>
      </c>
      <c r="B91" s="9381"/>
      <c r="C91" s="9381"/>
      <c r="D91" s="9381"/>
      <c r="E91" s="9381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>
      <c r="A92" s="9272" t="s">
        <v>27</v>
      </c>
      <c r="B92" s="9260"/>
      <c r="C92" s="9272" t="s">
        <v>193</v>
      </c>
      <c r="D92" s="9273"/>
      <c r="E92" s="9260"/>
      <c r="F92" s="9241" t="s">
        <v>101</v>
      </c>
      <c r="G92" s="9246"/>
      <c r="H92" s="9246"/>
      <c r="I92" s="9246"/>
      <c r="J92" s="9246"/>
      <c r="K92" s="9246"/>
      <c r="L92" s="9246"/>
      <c r="M92" s="9246"/>
      <c r="N92" s="9246"/>
      <c r="O92" s="9246"/>
      <c r="P92" s="9246"/>
      <c r="Q92" s="9246"/>
      <c r="R92" s="9246"/>
      <c r="S92" s="9246"/>
      <c r="T92" s="9246"/>
      <c r="U92" s="9246"/>
      <c r="V92" s="9246"/>
      <c r="W92" s="9246"/>
      <c r="X92" s="9246"/>
      <c r="Y92" s="9246"/>
      <c r="Z92" s="9246"/>
      <c r="AA92" s="9246"/>
      <c r="AB92" s="9246"/>
      <c r="AC92" s="9246"/>
      <c r="AD92" s="9246"/>
      <c r="AE92" s="9246"/>
      <c r="AF92" s="9246"/>
      <c r="AG92" s="9246"/>
      <c r="AH92" s="9246"/>
      <c r="AI92" s="9246"/>
      <c r="AJ92" s="9246"/>
      <c r="AK92" s="9246"/>
      <c r="AL92" s="9246"/>
      <c r="AM92" s="9255"/>
      <c r="AN92" s="9282" t="s">
        <v>4112</v>
      </c>
      <c r="AO92" s="9382"/>
      <c r="AP92" s="8709" t="s">
        <v>609</v>
      </c>
      <c r="AQ92" s="7662" t="s">
        <v>1337</v>
      </c>
      <c r="AR92" s="7659" t="s">
        <v>36</v>
      </c>
      <c r="AS92" s="7662" t="s">
        <v>37</v>
      </c>
      <c r="AT92" s="7659" t="s">
        <v>4113</v>
      </c>
      <c r="AU92" s="7662" t="s">
        <v>4114</v>
      </c>
    </row>
    <row r="93" spans="1:96" s="110" customFormat="1" ht="15" customHeight="1">
      <c r="A93" s="9057"/>
      <c r="B93" s="8075"/>
      <c r="C93" s="8301"/>
      <c r="D93" s="9274"/>
      <c r="E93" s="9261"/>
      <c r="F93" s="9250" t="s">
        <v>348</v>
      </c>
      <c r="G93" s="9256"/>
      <c r="H93" s="9250" t="s">
        <v>331</v>
      </c>
      <c r="I93" s="9256"/>
      <c r="J93" s="9250" t="s">
        <v>94</v>
      </c>
      <c r="K93" s="9256"/>
      <c r="L93" s="9250" t="s">
        <v>44</v>
      </c>
      <c r="M93" s="9256"/>
      <c r="N93" s="9250" t="s">
        <v>45</v>
      </c>
      <c r="O93" s="9256"/>
      <c r="P93" s="9241" t="s">
        <v>46</v>
      </c>
      <c r="Q93" s="9242"/>
      <c r="R93" s="9241" t="s">
        <v>47</v>
      </c>
      <c r="S93" s="9242"/>
      <c r="T93" s="9241" t="s">
        <v>48</v>
      </c>
      <c r="U93" s="9242"/>
      <c r="V93" s="9241" t="s">
        <v>49</v>
      </c>
      <c r="W93" s="9242"/>
      <c r="X93" s="9241" t="s">
        <v>50</v>
      </c>
      <c r="Y93" s="9242"/>
      <c r="Z93" s="9241" t="s">
        <v>51</v>
      </c>
      <c r="AA93" s="9242"/>
      <c r="AB93" s="9241" t="s">
        <v>52</v>
      </c>
      <c r="AC93" s="9242"/>
      <c r="AD93" s="9241" t="s">
        <v>53</v>
      </c>
      <c r="AE93" s="9242"/>
      <c r="AF93" s="9241" t="s">
        <v>54</v>
      </c>
      <c r="AG93" s="9242"/>
      <c r="AH93" s="9241" t="s">
        <v>55</v>
      </c>
      <c r="AI93" s="9242"/>
      <c r="AJ93" s="9241" t="s">
        <v>56</v>
      </c>
      <c r="AK93" s="9242"/>
      <c r="AL93" s="9241" t="s">
        <v>57</v>
      </c>
      <c r="AM93" s="9255"/>
      <c r="AN93" s="7243"/>
      <c r="AO93" s="9383"/>
      <c r="AP93" s="7718"/>
      <c r="AQ93" s="7663"/>
      <c r="AR93" s="7660"/>
      <c r="AS93" s="7663"/>
      <c r="AT93" s="7660"/>
      <c r="AU93" s="7663"/>
    </row>
    <row r="94" spans="1:96" s="110" customFormat="1" ht="57" customHeight="1">
      <c r="A94" s="8301"/>
      <c r="B94" s="9261"/>
      <c r="C94" s="4486" t="s">
        <v>79</v>
      </c>
      <c r="D94" s="4484" t="s">
        <v>58</v>
      </c>
      <c r="E94" s="4456" t="s">
        <v>59</v>
      </c>
      <c r="F94" s="4769" t="s">
        <v>58</v>
      </c>
      <c r="G94" s="4543" t="s">
        <v>59</v>
      </c>
      <c r="H94" s="4769" t="s">
        <v>58</v>
      </c>
      <c r="I94" s="4543" t="s">
        <v>59</v>
      </c>
      <c r="J94" s="4769" t="s">
        <v>58</v>
      </c>
      <c r="K94" s="4543" t="s">
        <v>59</v>
      </c>
      <c r="L94" s="4769" t="s">
        <v>58</v>
      </c>
      <c r="M94" s="4543" t="s">
        <v>59</v>
      </c>
      <c r="N94" s="4769" t="s">
        <v>58</v>
      </c>
      <c r="O94" s="4543" t="s">
        <v>59</v>
      </c>
      <c r="P94" s="4769" t="s">
        <v>58</v>
      </c>
      <c r="Q94" s="4543" t="s">
        <v>59</v>
      </c>
      <c r="R94" s="4769" t="s">
        <v>58</v>
      </c>
      <c r="S94" s="4543" t="s">
        <v>59</v>
      </c>
      <c r="T94" s="4769" t="s">
        <v>58</v>
      </c>
      <c r="U94" s="4543" t="s">
        <v>59</v>
      </c>
      <c r="V94" s="4769" t="s">
        <v>58</v>
      </c>
      <c r="W94" s="4543" t="s">
        <v>59</v>
      </c>
      <c r="X94" s="4769" t="s">
        <v>58</v>
      </c>
      <c r="Y94" s="4543" t="s">
        <v>59</v>
      </c>
      <c r="Z94" s="4769" t="s">
        <v>58</v>
      </c>
      <c r="AA94" s="4543" t="s">
        <v>59</v>
      </c>
      <c r="AB94" s="4769" t="s">
        <v>58</v>
      </c>
      <c r="AC94" s="4543" t="s">
        <v>59</v>
      </c>
      <c r="AD94" s="4769" t="s">
        <v>58</v>
      </c>
      <c r="AE94" s="4543" t="s">
        <v>59</v>
      </c>
      <c r="AF94" s="4769" t="s">
        <v>58</v>
      </c>
      <c r="AG94" s="4543" t="s">
        <v>59</v>
      </c>
      <c r="AH94" s="4769" t="s">
        <v>58</v>
      </c>
      <c r="AI94" s="4543" t="s">
        <v>59</v>
      </c>
      <c r="AJ94" s="4769" t="s">
        <v>58</v>
      </c>
      <c r="AK94" s="4543" t="s">
        <v>59</v>
      </c>
      <c r="AL94" s="4769" t="s">
        <v>58</v>
      </c>
      <c r="AM94" s="4768" t="s">
        <v>59</v>
      </c>
      <c r="AN94" s="4770" t="s">
        <v>4115</v>
      </c>
      <c r="AO94" s="4771" t="s">
        <v>4116</v>
      </c>
      <c r="AP94" s="7705"/>
      <c r="AQ94" s="7664"/>
      <c r="AR94" s="7734"/>
      <c r="AS94" s="7664"/>
      <c r="AT94" s="7734"/>
      <c r="AU94" s="7664"/>
    </row>
    <row r="95" spans="1:96" s="110" customFormat="1" ht="15" customHeight="1">
      <c r="A95" s="4772" t="s">
        <v>98</v>
      </c>
      <c r="B95" s="4773"/>
      <c r="C95" s="4610">
        <f>SUM(D95+E95)</f>
        <v>0</v>
      </c>
      <c r="D95" s="4609">
        <f>SUM(F95+H95+J95+L95+N95+P95+R95+T95+V95+X95+Z95+AB95+AD95+AF95+AH95+AJ95+AL95)</f>
        <v>0</v>
      </c>
      <c r="E95" s="4608">
        <f>SUM(G95+I95+K95+M95+O95+Q95+S95+U95+W95+Y95+AA95+AC95+AE95+AG95+AI95+AK95+AM95)</f>
        <v>0</v>
      </c>
      <c r="F95" s="4774"/>
      <c r="G95" s="4775"/>
      <c r="H95" s="4774"/>
      <c r="I95" s="4775"/>
      <c r="J95" s="4774"/>
      <c r="K95" s="4775"/>
      <c r="L95" s="4774"/>
      <c r="M95" s="4775"/>
      <c r="N95" s="4774"/>
      <c r="O95" s="4775"/>
      <c r="P95" s="4774"/>
      <c r="Q95" s="4775"/>
      <c r="R95" s="4774"/>
      <c r="S95" s="4775"/>
      <c r="T95" s="4774"/>
      <c r="U95" s="4775"/>
      <c r="V95" s="4774"/>
      <c r="W95" s="4775"/>
      <c r="X95" s="4774"/>
      <c r="Y95" s="4775"/>
      <c r="Z95" s="4774"/>
      <c r="AA95" s="4775"/>
      <c r="AB95" s="4774"/>
      <c r="AC95" s="4775"/>
      <c r="AD95" s="4774"/>
      <c r="AE95" s="4775"/>
      <c r="AF95" s="4774"/>
      <c r="AG95" s="4775"/>
      <c r="AH95" s="4774"/>
      <c r="AI95" s="4775"/>
      <c r="AJ95" s="4774"/>
      <c r="AK95" s="4775"/>
      <c r="AL95" s="4774"/>
      <c r="AM95" s="4776"/>
      <c r="AN95" s="4777"/>
      <c r="AO95" s="4778"/>
      <c r="AP95" s="5491"/>
      <c r="AQ95" s="5496"/>
      <c r="AR95" s="5498"/>
      <c r="AS95" s="5496"/>
      <c r="AT95" s="5498"/>
      <c r="AU95" s="5496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>
      <c r="A96" s="4780" t="s">
        <v>2826</v>
      </c>
      <c r="B96" s="4427" t="s">
        <v>1344</v>
      </c>
      <c r="C96" s="2156">
        <f>SUM(D96:E96)</f>
        <v>0</v>
      </c>
      <c r="D96" s="4781"/>
      <c r="E96" s="4608">
        <f>SUM(K96+M96+O96+Q96+S96+U96+W96+Y96+AA96+AC96+AE96+AG96+AI96+AK96+AM96)</f>
        <v>0</v>
      </c>
      <c r="F96" s="4782"/>
      <c r="G96" s="4783"/>
      <c r="H96" s="4782"/>
      <c r="I96" s="4783"/>
      <c r="J96" s="4782"/>
      <c r="K96" s="4736"/>
      <c r="L96" s="4782"/>
      <c r="M96" s="4736"/>
      <c r="N96" s="4782"/>
      <c r="O96" s="4736"/>
      <c r="P96" s="4782"/>
      <c r="Q96" s="4736"/>
      <c r="R96" s="4782"/>
      <c r="S96" s="4736"/>
      <c r="T96" s="4782"/>
      <c r="U96" s="4736"/>
      <c r="V96" s="4782"/>
      <c r="W96" s="4736"/>
      <c r="X96" s="4782"/>
      <c r="Y96" s="4736"/>
      <c r="Z96" s="4782"/>
      <c r="AA96" s="4736"/>
      <c r="AB96" s="4782"/>
      <c r="AC96" s="4678"/>
      <c r="AD96" s="4782"/>
      <c r="AE96" s="4736"/>
      <c r="AF96" s="4782"/>
      <c r="AG96" s="4736"/>
      <c r="AH96" s="4782"/>
      <c r="AI96" s="4736"/>
      <c r="AJ96" s="4782"/>
      <c r="AK96" s="4736"/>
      <c r="AL96" s="4782"/>
      <c r="AM96" s="4099"/>
      <c r="AN96" s="4784"/>
      <c r="AO96" s="808"/>
      <c r="AP96" s="5492"/>
      <c r="AQ96" s="5480"/>
      <c r="AR96" s="118"/>
      <c r="AS96" s="5480"/>
      <c r="AT96" s="118"/>
      <c r="AU96" s="5480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>
      <c r="A97" s="664"/>
      <c r="B97" s="3654" t="s">
        <v>4117</v>
      </c>
      <c r="C97" s="1122">
        <f t="shared" ref="C97:C103" si="46">SUM(D97+E97)</f>
        <v>0</v>
      </c>
      <c r="D97" s="3644">
        <f>SUM(F97+H97+J97+L97+N97+P97+R97+T97+V97+X97+Z97+AB97+AD97+AF97+AH97+AJ97+AL97)</f>
        <v>0</v>
      </c>
      <c r="E97" s="3645">
        <f>SUM(G97+I97+K97+M97+O97+Q97+S97+U97+W97+Y97+AA97+AC97+AE97+AG97+AI97+AK97+AM97)</f>
        <v>0</v>
      </c>
      <c r="F97" s="1324"/>
      <c r="G97" s="4102"/>
      <c r="H97" s="1324"/>
      <c r="I97" s="4102"/>
      <c r="J97" s="1324"/>
      <c r="K97" s="4102"/>
      <c r="L97" s="1324"/>
      <c r="M97" s="4102"/>
      <c r="N97" s="1324"/>
      <c r="O97" s="4102"/>
      <c r="P97" s="1324"/>
      <c r="Q97" s="4685"/>
      <c r="R97" s="1324"/>
      <c r="S97" s="4685"/>
      <c r="T97" s="1324"/>
      <c r="U97" s="4685"/>
      <c r="V97" s="1324"/>
      <c r="W97" s="4685"/>
      <c r="X97" s="1324"/>
      <c r="Y97" s="4685"/>
      <c r="Z97" s="1324"/>
      <c r="AA97" s="4685"/>
      <c r="AB97" s="1324"/>
      <c r="AC97" s="4685"/>
      <c r="AD97" s="1324"/>
      <c r="AE97" s="4685"/>
      <c r="AF97" s="1324"/>
      <c r="AG97" s="4685"/>
      <c r="AH97" s="1324"/>
      <c r="AI97" s="4685"/>
      <c r="AJ97" s="1324"/>
      <c r="AK97" s="4685"/>
      <c r="AL97" s="4787"/>
      <c r="AM97" s="4757"/>
      <c r="AN97" s="884"/>
      <c r="AO97" s="4757"/>
      <c r="AP97" s="5493"/>
      <c r="AQ97" s="4101"/>
      <c r="AR97" s="4826"/>
      <c r="AS97" s="4101"/>
      <c r="AT97" s="4826"/>
      <c r="AU97" s="4101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>
      <c r="A98" s="3327"/>
      <c r="B98" s="4179" t="s">
        <v>1326</v>
      </c>
      <c r="C98" s="2675">
        <f t="shared" si="46"/>
        <v>0</v>
      </c>
      <c r="D98" s="4788">
        <f>SUM(N98+P98+R98+T98+V98+X98+Z98+AB98)</f>
        <v>0</v>
      </c>
      <c r="E98" s="4789">
        <f>SUM(O98+Q98+S98+U98+W98+Y98+AA98+AC98)</f>
        <v>0</v>
      </c>
      <c r="F98" s="4790"/>
      <c r="G98" s="1395"/>
      <c r="H98" s="4790"/>
      <c r="I98" s="1395"/>
      <c r="J98" s="4790"/>
      <c r="K98" s="1395"/>
      <c r="L98" s="4790"/>
      <c r="M98" s="1395"/>
      <c r="N98" s="4083"/>
      <c r="O98" s="4758"/>
      <c r="P98" s="4083"/>
      <c r="Q98" s="4758"/>
      <c r="R98" s="4083"/>
      <c r="S98" s="4758"/>
      <c r="T98" s="4083"/>
      <c r="U98" s="4758"/>
      <c r="V98" s="4083"/>
      <c r="W98" s="4758"/>
      <c r="X98" s="4083"/>
      <c r="Y98" s="4758"/>
      <c r="Z98" s="4083"/>
      <c r="AA98" s="1327"/>
      <c r="AB98" s="4083"/>
      <c r="AC98" s="4758"/>
      <c r="AD98" s="4790"/>
      <c r="AE98" s="1395"/>
      <c r="AF98" s="4790"/>
      <c r="AG98" s="1395"/>
      <c r="AH98" s="4790"/>
      <c r="AI98" s="1395"/>
      <c r="AJ98" s="4790"/>
      <c r="AK98" s="1395"/>
      <c r="AL98" s="4790"/>
      <c r="AM98" s="4791"/>
      <c r="AN98" s="4108"/>
      <c r="AO98" s="4107"/>
      <c r="AP98" s="5494"/>
      <c r="AQ98" s="4105"/>
      <c r="AR98" s="5499"/>
      <c r="AS98" s="4105"/>
      <c r="AT98" s="5499"/>
      <c r="AU98" s="4105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>
      <c r="A99" s="3750" t="s">
        <v>105</v>
      </c>
      <c r="B99" s="4792"/>
      <c r="C99" s="1915">
        <f t="shared" si="46"/>
        <v>0</v>
      </c>
      <c r="D99" s="1914">
        <f t="shared" ref="D99:E103" si="47">SUM(F99+H99+J99+L99+N99+P99+R99+T99+V99+X99+Z99+AB99+AD99+AF99+AH99+AJ99+AL99)</f>
        <v>0</v>
      </c>
      <c r="E99" s="3686">
        <f t="shared" si="47"/>
        <v>0</v>
      </c>
      <c r="F99" s="4751"/>
      <c r="G99" s="4786"/>
      <c r="H99" s="4751"/>
      <c r="I99" s="4786"/>
      <c r="J99" s="4751"/>
      <c r="K99" s="768"/>
      <c r="L99" s="4751"/>
      <c r="M99" s="768"/>
      <c r="N99" s="4751"/>
      <c r="O99" s="768"/>
      <c r="P99" s="4751"/>
      <c r="Q99" s="768"/>
      <c r="R99" s="4751"/>
      <c r="S99" s="768"/>
      <c r="T99" s="4751"/>
      <c r="U99" s="768"/>
      <c r="V99" s="4751"/>
      <c r="W99" s="768"/>
      <c r="X99" s="4751"/>
      <c r="Y99" s="768"/>
      <c r="Z99" s="4751"/>
      <c r="AA99" s="768"/>
      <c r="AB99" s="4751"/>
      <c r="AC99" s="768"/>
      <c r="AD99" s="4751"/>
      <c r="AE99" s="768"/>
      <c r="AF99" s="4751"/>
      <c r="AG99" s="768"/>
      <c r="AH99" s="4751"/>
      <c r="AI99" s="4786"/>
      <c r="AJ99" s="4751"/>
      <c r="AK99" s="4786"/>
      <c r="AL99" s="4793"/>
      <c r="AM99" s="808"/>
      <c r="AN99" s="4784"/>
      <c r="AO99" s="808"/>
      <c r="AP99" s="5492"/>
      <c r="AQ99" s="5480"/>
      <c r="AR99" s="118"/>
      <c r="AS99" s="5480"/>
      <c r="AT99" s="118"/>
      <c r="AU99" s="5480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>
      <c r="A100" s="3642" t="s">
        <v>1348</v>
      </c>
      <c r="B100" s="4794"/>
      <c r="C100" s="1114">
        <f t="shared" si="46"/>
        <v>0</v>
      </c>
      <c r="D100" s="3644">
        <f t="shared" si="47"/>
        <v>0</v>
      </c>
      <c r="E100" s="3645">
        <f t="shared" si="47"/>
        <v>0</v>
      </c>
      <c r="F100" s="1324"/>
      <c r="G100" s="4102"/>
      <c r="H100" s="1324"/>
      <c r="I100" s="4102"/>
      <c r="J100" s="1324"/>
      <c r="K100" s="4685"/>
      <c r="L100" s="1324"/>
      <c r="M100" s="4685"/>
      <c r="N100" s="1324"/>
      <c r="O100" s="4685"/>
      <c r="P100" s="1324"/>
      <c r="Q100" s="4685"/>
      <c r="R100" s="1324"/>
      <c r="S100" s="4685"/>
      <c r="T100" s="1324"/>
      <c r="U100" s="4685"/>
      <c r="V100" s="1324"/>
      <c r="W100" s="4685"/>
      <c r="X100" s="1324"/>
      <c r="Y100" s="4685"/>
      <c r="Z100" s="1324"/>
      <c r="AA100" s="4685"/>
      <c r="AB100" s="1324"/>
      <c r="AC100" s="4102"/>
      <c r="AD100" s="1324"/>
      <c r="AE100" s="4102"/>
      <c r="AF100" s="1324"/>
      <c r="AG100" s="4102"/>
      <c r="AH100" s="1324"/>
      <c r="AI100" s="4102"/>
      <c r="AJ100" s="1324"/>
      <c r="AK100" s="4102"/>
      <c r="AL100" s="4787"/>
      <c r="AM100" s="4757"/>
      <c r="AN100" s="884"/>
      <c r="AO100" s="4757"/>
      <c r="AP100" s="5493"/>
      <c r="AQ100" s="4101"/>
      <c r="AR100" s="4826"/>
      <c r="AS100" s="4101"/>
      <c r="AT100" s="4826"/>
      <c r="AU100" s="4101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>
      <c r="A101" s="4795" t="s">
        <v>510</v>
      </c>
      <c r="B101" s="4796"/>
      <c r="C101" s="4797">
        <f t="shared" si="46"/>
        <v>0</v>
      </c>
      <c r="D101" s="4798">
        <f t="shared" si="47"/>
        <v>0</v>
      </c>
      <c r="E101" s="3645">
        <f t="shared" si="47"/>
        <v>0</v>
      </c>
      <c r="F101" s="1324"/>
      <c r="G101" s="4102"/>
      <c r="H101" s="1324"/>
      <c r="I101" s="4102"/>
      <c r="J101" s="1324"/>
      <c r="K101" s="4685"/>
      <c r="L101" s="1324"/>
      <c r="M101" s="4685"/>
      <c r="N101" s="1324"/>
      <c r="O101" s="4685"/>
      <c r="P101" s="1324"/>
      <c r="Q101" s="4685"/>
      <c r="R101" s="1324"/>
      <c r="S101" s="4685"/>
      <c r="T101" s="1324"/>
      <c r="U101" s="4685"/>
      <c r="V101" s="1324"/>
      <c r="W101" s="4685"/>
      <c r="X101" s="1324"/>
      <c r="Y101" s="4685"/>
      <c r="Z101" s="1324"/>
      <c r="AA101" s="4685"/>
      <c r="AB101" s="1324"/>
      <c r="AC101" s="4102"/>
      <c r="AD101" s="1324"/>
      <c r="AE101" s="4102"/>
      <c r="AF101" s="1324"/>
      <c r="AG101" s="4102"/>
      <c r="AH101" s="1324"/>
      <c r="AI101" s="4102"/>
      <c r="AJ101" s="1324"/>
      <c r="AK101" s="4102"/>
      <c r="AL101" s="4787"/>
      <c r="AM101" s="4757"/>
      <c r="AN101" s="884"/>
      <c r="AO101" s="4757"/>
      <c r="AP101" s="5493"/>
      <c r="AQ101" s="4101"/>
      <c r="AR101" s="4826"/>
      <c r="AS101" s="4101"/>
      <c r="AT101" s="4826"/>
      <c r="AU101" s="4101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>
      <c r="A102" s="3642" t="s">
        <v>4118</v>
      </c>
      <c r="B102" s="4794"/>
      <c r="C102" s="1114">
        <f t="shared" si="46"/>
        <v>0</v>
      </c>
      <c r="D102" s="3644">
        <f t="shared" si="47"/>
        <v>0</v>
      </c>
      <c r="E102" s="3645">
        <f t="shared" si="47"/>
        <v>0</v>
      </c>
      <c r="F102" s="1324"/>
      <c r="G102" s="4102"/>
      <c r="H102" s="1324"/>
      <c r="I102" s="4102"/>
      <c r="J102" s="1324"/>
      <c r="K102" s="4685"/>
      <c r="L102" s="1324"/>
      <c r="M102" s="4685"/>
      <c r="N102" s="1324"/>
      <c r="O102" s="4685"/>
      <c r="P102" s="1324"/>
      <c r="Q102" s="4685"/>
      <c r="R102" s="1324"/>
      <c r="S102" s="4685"/>
      <c r="T102" s="1324"/>
      <c r="U102" s="4685"/>
      <c r="V102" s="1324"/>
      <c r="W102" s="4685"/>
      <c r="X102" s="1324"/>
      <c r="Y102" s="4685"/>
      <c r="Z102" s="1324"/>
      <c r="AA102" s="4685"/>
      <c r="AB102" s="1324"/>
      <c r="AC102" s="4685"/>
      <c r="AD102" s="1324"/>
      <c r="AE102" s="4685"/>
      <c r="AF102" s="1324"/>
      <c r="AG102" s="4685"/>
      <c r="AH102" s="1324"/>
      <c r="AI102" s="4102"/>
      <c r="AJ102" s="1324"/>
      <c r="AK102" s="4102"/>
      <c r="AL102" s="4787"/>
      <c r="AM102" s="4757"/>
      <c r="AN102" s="884"/>
      <c r="AO102" s="4757"/>
      <c r="AP102" s="5493"/>
      <c r="AQ102" s="4101"/>
      <c r="AR102" s="4826"/>
      <c r="AS102" s="4101"/>
      <c r="AT102" s="4826"/>
      <c r="AU102" s="4101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>
      <c r="A103" s="4424" t="s">
        <v>2123</v>
      </c>
      <c r="B103" s="1396"/>
      <c r="C103" s="3715">
        <f t="shared" si="46"/>
        <v>0</v>
      </c>
      <c r="D103" s="3824">
        <f t="shared" si="47"/>
        <v>0</v>
      </c>
      <c r="E103" s="1127">
        <f t="shared" si="47"/>
        <v>0</v>
      </c>
      <c r="F103" s="4083"/>
      <c r="G103" s="1327"/>
      <c r="H103" s="4083"/>
      <c r="I103" s="1327"/>
      <c r="J103" s="4083"/>
      <c r="K103" s="4758"/>
      <c r="L103" s="4083"/>
      <c r="M103" s="4758"/>
      <c r="N103" s="4083"/>
      <c r="O103" s="4758"/>
      <c r="P103" s="4083"/>
      <c r="Q103" s="4758"/>
      <c r="R103" s="4083"/>
      <c r="S103" s="4758"/>
      <c r="T103" s="4083"/>
      <c r="U103" s="4758"/>
      <c r="V103" s="4083"/>
      <c r="W103" s="4758"/>
      <c r="X103" s="4083"/>
      <c r="Y103" s="4758"/>
      <c r="Z103" s="4083"/>
      <c r="AA103" s="4758"/>
      <c r="AB103" s="4083"/>
      <c r="AC103" s="4758"/>
      <c r="AD103" s="4083"/>
      <c r="AE103" s="4758"/>
      <c r="AF103" s="4083"/>
      <c r="AG103" s="4758"/>
      <c r="AH103" s="4083"/>
      <c r="AI103" s="4758"/>
      <c r="AJ103" s="4083"/>
      <c r="AK103" s="4758"/>
      <c r="AL103" s="4799"/>
      <c r="AM103" s="4107"/>
      <c r="AN103" s="4108"/>
      <c r="AO103" s="4107"/>
      <c r="AP103" s="5494"/>
      <c r="AQ103" s="4105"/>
      <c r="AR103" s="5499"/>
      <c r="AS103" s="4105"/>
      <c r="AT103" s="5499"/>
      <c r="AU103" s="4105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>
      <c r="A104" s="9250" t="s">
        <v>77</v>
      </c>
      <c r="B104" s="9256"/>
      <c r="C104" s="2681">
        <f t="shared" ref="C104:AU104" si="48">SUM(C95:C103)</f>
        <v>0</v>
      </c>
      <c r="D104" s="4800">
        <f t="shared" si="48"/>
        <v>0</v>
      </c>
      <c r="E104" s="4789">
        <f t="shared" si="48"/>
        <v>0</v>
      </c>
      <c r="F104" s="4801">
        <f t="shared" si="48"/>
        <v>0</v>
      </c>
      <c r="G104" s="4802">
        <f t="shared" si="48"/>
        <v>0</v>
      </c>
      <c r="H104" s="4801">
        <f t="shared" si="48"/>
        <v>0</v>
      </c>
      <c r="I104" s="4802">
        <f t="shared" si="48"/>
        <v>0</v>
      </c>
      <c r="J104" s="4803">
        <f t="shared" si="48"/>
        <v>0</v>
      </c>
      <c r="K104" s="4804">
        <f t="shared" si="48"/>
        <v>0</v>
      </c>
      <c r="L104" s="4803">
        <f t="shared" si="48"/>
        <v>0</v>
      </c>
      <c r="M104" s="4804">
        <f t="shared" si="48"/>
        <v>0</v>
      </c>
      <c r="N104" s="4803">
        <f t="shared" si="48"/>
        <v>0</v>
      </c>
      <c r="O104" s="4804">
        <f t="shared" si="48"/>
        <v>0</v>
      </c>
      <c r="P104" s="4803">
        <f t="shared" si="48"/>
        <v>0</v>
      </c>
      <c r="Q104" s="4804">
        <f t="shared" si="48"/>
        <v>0</v>
      </c>
      <c r="R104" s="4803">
        <f t="shared" si="48"/>
        <v>0</v>
      </c>
      <c r="S104" s="4804">
        <f t="shared" si="48"/>
        <v>0</v>
      </c>
      <c r="T104" s="4803">
        <f t="shared" si="48"/>
        <v>0</v>
      </c>
      <c r="U104" s="4804">
        <f t="shared" si="48"/>
        <v>0</v>
      </c>
      <c r="V104" s="4803">
        <f t="shared" si="48"/>
        <v>0</v>
      </c>
      <c r="W104" s="4804">
        <f t="shared" si="48"/>
        <v>0</v>
      </c>
      <c r="X104" s="4803">
        <f t="shared" si="48"/>
        <v>0</v>
      </c>
      <c r="Y104" s="4804">
        <f t="shared" si="48"/>
        <v>0</v>
      </c>
      <c r="Z104" s="4803">
        <f t="shared" si="48"/>
        <v>0</v>
      </c>
      <c r="AA104" s="4804">
        <f t="shared" si="48"/>
        <v>0</v>
      </c>
      <c r="AB104" s="4803">
        <f t="shared" si="48"/>
        <v>0</v>
      </c>
      <c r="AC104" s="4804">
        <f t="shared" si="48"/>
        <v>0</v>
      </c>
      <c r="AD104" s="4803">
        <f t="shared" si="48"/>
        <v>0</v>
      </c>
      <c r="AE104" s="4804">
        <f t="shared" si="48"/>
        <v>0</v>
      </c>
      <c r="AF104" s="4803">
        <f t="shared" si="48"/>
        <v>0</v>
      </c>
      <c r="AG104" s="4804">
        <f t="shared" si="48"/>
        <v>0</v>
      </c>
      <c r="AH104" s="4803">
        <f t="shared" si="48"/>
        <v>0</v>
      </c>
      <c r="AI104" s="4804">
        <f t="shared" si="48"/>
        <v>0</v>
      </c>
      <c r="AJ104" s="4803">
        <f t="shared" si="48"/>
        <v>0</v>
      </c>
      <c r="AK104" s="4804">
        <f t="shared" si="48"/>
        <v>0</v>
      </c>
      <c r="AL104" s="4805">
        <f t="shared" si="48"/>
        <v>0</v>
      </c>
      <c r="AM104" s="4806">
        <f t="shared" si="48"/>
        <v>0</v>
      </c>
      <c r="AN104" s="4807">
        <f t="shared" si="48"/>
        <v>0</v>
      </c>
      <c r="AO104" s="4808">
        <f t="shared" si="48"/>
        <v>0</v>
      </c>
      <c r="AP104" s="5495">
        <f t="shared" si="48"/>
        <v>0</v>
      </c>
      <c r="AQ104" s="5497">
        <f t="shared" si="48"/>
        <v>0</v>
      </c>
      <c r="AR104" s="5500">
        <f t="shared" si="48"/>
        <v>0</v>
      </c>
      <c r="AS104" s="5497">
        <f t="shared" si="48"/>
        <v>0</v>
      </c>
      <c r="AT104" s="5500">
        <f t="shared" si="48"/>
        <v>0</v>
      </c>
      <c r="AU104" s="5497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>
      <c r="A106" s="9372" t="s">
        <v>4120</v>
      </c>
      <c r="B106" s="9372"/>
      <c r="C106" s="9372"/>
      <c r="D106" s="9372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>
      <c r="A107" s="7240" t="s">
        <v>4121</v>
      </c>
      <c r="B107" s="9250" t="s">
        <v>77</v>
      </c>
      <c r="C107" s="9251"/>
      <c r="D107" s="9256"/>
      <c r="E107" s="9250" t="s">
        <v>29</v>
      </c>
      <c r="F107" s="9251"/>
      <c r="G107" s="9251"/>
      <c r="H107" s="9251"/>
      <c r="I107" s="9251"/>
      <c r="J107" s="9251"/>
      <c r="K107" s="9251"/>
      <c r="L107" s="9251"/>
      <c r="M107" s="9251"/>
      <c r="N107" s="9251"/>
      <c r="O107" s="9251"/>
      <c r="P107" s="9253"/>
      <c r="Q107" s="9257" t="s">
        <v>3028</v>
      </c>
      <c r="R107" s="9276" t="s">
        <v>4122</v>
      </c>
      <c r="S107" s="9276" t="s">
        <v>4123</v>
      </c>
      <c r="T107" s="9137" t="s">
        <v>4124</v>
      </c>
      <c r="U107" s="9140" t="s">
        <v>4125</v>
      </c>
      <c r="V107" s="9276" t="s">
        <v>36</v>
      </c>
      <c r="W107" s="9276" t="s">
        <v>37</v>
      </c>
    </row>
    <row r="108" spans="1:95" s="110" customFormat="1" ht="39" customHeight="1">
      <c r="A108" s="7241"/>
      <c r="B108" s="4517" t="s">
        <v>931</v>
      </c>
      <c r="C108" s="4477" t="s">
        <v>58</v>
      </c>
      <c r="D108" s="4746" t="s">
        <v>59</v>
      </c>
      <c r="E108" s="4517" t="s">
        <v>4126</v>
      </c>
      <c r="F108" s="4489" t="s">
        <v>4127</v>
      </c>
      <c r="G108" s="4489" t="s">
        <v>4128</v>
      </c>
      <c r="H108" s="4489" t="s">
        <v>4129</v>
      </c>
      <c r="I108" s="4489" t="s">
        <v>4130</v>
      </c>
      <c r="J108" s="4489" t="s">
        <v>4131</v>
      </c>
      <c r="K108" s="4489" t="s">
        <v>4132</v>
      </c>
      <c r="L108" s="4489" t="s">
        <v>4133</v>
      </c>
      <c r="M108" s="4489" t="s">
        <v>4134</v>
      </c>
      <c r="N108" s="4489" t="s">
        <v>4135</v>
      </c>
      <c r="O108" s="4489" t="s">
        <v>4136</v>
      </c>
      <c r="P108" s="4809" t="s">
        <v>4137</v>
      </c>
      <c r="Q108" s="8518"/>
      <c r="R108" s="9278"/>
      <c r="S108" s="9278"/>
      <c r="T108" s="8590"/>
      <c r="U108" s="9280"/>
      <c r="V108" s="9278"/>
      <c r="W108" s="9278"/>
    </row>
    <row r="109" spans="1:95" s="110" customFormat="1" ht="15" customHeight="1">
      <c r="A109" s="3642" t="s">
        <v>4138</v>
      </c>
      <c r="B109" s="4810"/>
      <c r="C109" s="627"/>
      <c r="D109" s="769"/>
      <c r="E109" s="4811"/>
      <c r="F109" s="809"/>
      <c r="G109" s="809"/>
      <c r="H109" s="809"/>
      <c r="I109" s="809"/>
      <c r="J109" s="809"/>
      <c r="K109" s="809"/>
      <c r="L109" s="809"/>
      <c r="M109" s="809"/>
      <c r="N109" s="809"/>
      <c r="O109" s="809"/>
      <c r="P109" s="810"/>
      <c r="Q109" s="4812"/>
      <c r="R109" s="4813"/>
      <c r="S109" s="4813"/>
      <c r="T109" s="4813"/>
      <c r="U109" s="4813"/>
      <c r="V109" s="4813"/>
      <c r="W109" s="4813"/>
      <c r="X109" s="110" t="str">
        <f>BY109&amp;BZ109&amp;CA109&amp;CB109&amp;CC109&amp;CD109&amp;CE109&amp;CF109</f>
        <v/>
      </c>
    </row>
    <row r="110" spans="1:95" s="110" customFormat="1" ht="15" customHeight="1">
      <c r="A110" s="3642" t="s">
        <v>4139</v>
      </c>
      <c r="B110" s="4814"/>
      <c r="C110" s="627"/>
      <c r="D110" s="769"/>
      <c r="E110" s="4811"/>
      <c r="F110" s="809"/>
      <c r="G110" s="809"/>
      <c r="H110" s="809"/>
      <c r="I110" s="809"/>
      <c r="J110" s="809"/>
      <c r="K110" s="809"/>
      <c r="L110" s="809"/>
      <c r="M110" s="809"/>
      <c r="N110" s="809"/>
      <c r="O110" s="809"/>
      <c r="P110" s="810"/>
      <c r="Q110" s="4812"/>
      <c r="R110" s="4813"/>
      <c r="S110" s="4813"/>
      <c r="T110" s="4813"/>
      <c r="U110" s="4813"/>
      <c r="V110" s="4813"/>
      <c r="W110" s="4813"/>
      <c r="X110" s="110" t="str">
        <f>BY110&amp;BZ110&amp;CA110&amp;CB110&amp;CC110&amp;CD110&amp;CE110&amp;CF110</f>
        <v/>
      </c>
    </row>
    <row r="111" spans="1:95" s="110" customFormat="1" ht="15" customHeight="1">
      <c r="A111" s="3642" t="s">
        <v>4140</v>
      </c>
      <c r="B111" s="4815"/>
      <c r="C111" s="627"/>
      <c r="D111" s="769"/>
      <c r="E111" s="4811"/>
      <c r="F111" s="809"/>
      <c r="G111" s="809"/>
      <c r="H111" s="809"/>
      <c r="I111" s="809"/>
      <c r="J111" s="809"/>
      <c r="K111" s="809"/>
      <c r="L111" s="809"/>
      <c r="M111" s="809"/>
      <c r="N111" s="809"/>
      <c r="O111" s="809"/>
      <c r="P111" s="810"/>
      <c r="Q111" s="4812"/>
      <c r="R111" s="4813"/>
      <c r="S111" s="4813"/>
      <c r="T111" s="4813"/>
      <c r="U111" s="4813"/>
      <c r="V111" s="4813"/>
      <c r="W111" s="4813"/>
      <c r="X111" s="110" t="str">
        <f>CA111&amp;CB111&amp;CC111&amp;CD111&amp;CE111&amp;CF111&amp;CG111&amp;CH111</f>
        <v/>
      </c>
    </row>
    <row r="112" spans="1:95" s="110" customFormat="1" ht="15" customHeight="1">
      <c r="A112" s="4435" t="s">
        <v>77</v>
      </c>
      <c r="B112" s="4816"/>
      <c r="C112" s="4817"/>
      <c r="D112" s="4818"/>
      <c r="E112" s="4819"/>
      <c r="F112" s="4820"/>
      <c r="G112" s="4820"/>
      <c r="H112" s="4820"/>
      <c r="I112" s="4820"/>
      <c r="J112" s="4820"/>
      <c r="K112" s="4820"/>
      <c r="L112" s="4820"/>
      <c r="M112" s="4820"/>
      <c r="N112" s="4820"/>
      <c r="O112" s="4820"/>
      <c r="P112" s="4821"/>
      <c r="Q112" s="4822"/>
      <c r="R112" s="4823"/>
      <c r="S112" s="4823"/>
      <c r="T112" s="4823"/>
      <c r="U112" s="4823"/>
      <c r="V112" s="4823"/>
      <c r="W112" s="4823"/>
    </row>
    <row r="113" spans="1:96" s="109" customFormat="1" ht="17.100000000000001" customHeight="1">
      <c r="A113" s="9365" t="s">
        <v>4141</v>
      </c>
      <c r="B113" s="9365"/>
      <c r="C113" s="9365"/>
      <c r="D113" s="9365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>
      <c r="A114" s="7240" t="s">
        <v>4121</v>
      </c>
      <c r="B114" s="9250" t="s">
        <v>77</v>
      </c>
      <c r="C114" s="9251"/>
      <c r="D114" s="9256"/>
      <c r="E114" s="9250" t="s">
        <v>29</v>
      </c>
      <c r="F114" s="9251"/>
      <c r="G114" s="9251"/>
      <c r="H114" s="9251"/>
      <c r="I114" s="9251"/>
      <c r="J114" s="9251"/>
      <c r="K114" s="9251"/>
      <c r="L114" s="9253"/>
      <c r="M114" s="9257" t="s">
        <v>4142</v>
      </c>
      <c r="N114" s="9276" t="s">
        <v>3028</v>
      </c>
      <c r="O114" s="9276" t="s">
        <v>609</v>
      </c>
      <c r="P114" s="9276" t="s">
        <v>1708</v>
      </c>
      <c r="Q114" s="9366" t="s">
        <v>34</v>
      </c>
      <c r="R114" s="9368" t="s">
        <v>35</v>
      </c>
      <c r="S114" s="9369" t="s">
        <v>36</v>
      </c>
      <c r="T114" s="9371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>
      <c r="A115" s="7241"/>
      <c r="B115" s="4824" t="s">
        <v>931</v>
      </c>
      <c r="C115" s="4544" t="s">
        <v>58</v>
      </c>
      <c r="D115" s="4746" t="s">
        <v>59</v>
      </c>
      <c r="E115" s="4517" t="s">
        <v>4143</v>
      </c>
      <c r="F115" s="4489" t="s">
        <v>390</v>
      </c>
      <c r="G115" s="4489" t="s">
        <v>4144</v>
      </c>
      <c r="H115" s="4489" t="s">
        <v>4145</v>
      </c>
      <c r="I115" s="4489" t="s">
        <v>309</v>
      </c>
      <c r="J115" s="4489" t="s">
        <v>4146</v>
      </c>
      <c r="K115" s="4489" t="s">
        <v>4147</v>
      </c>
      <c r="L115" s="4809" t="s">
        <v>4137</v>
      </c>
      <c r="M115" s="8518"/>
      <c r="N115" s="9278"/>
      <c r="O115" s="9278"/>
      <c r="P115" s="9278"/>
      <c r="Q115" s="9367"/>
      <c r="R115" s="9356"/>
      <c r="S115" s="9370"/>
      <c r="T115" s="7973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>
      <c r="A116" s="3642" t="s">
        <v>4148</v>
      </c>
      <c r="B116" s="1397">
        <f>SUM(E116:L116)</f>
        <v>0</v>
      </c>
      <c r="C116" s="118"/>
      <c r="D116" s="768"/>
      <c r="E116" s="4751"/>
      <c r="F116" s="807"/>
      <c r="G116" s="807"/>
      <c r="H116" s="807"/>
      <c r="I116" s="807"/>
      <c r="J116" s="807"/>
      <c r="K116" s="807"/>
      <c r="L116" s="808"/>
      <c r="M116" s="4825"/>
      <c r="N116" s="4786"/>
      <c r="O116" s="4786"/>
      <c r="P116" s="4786"/>
      <c r="Q116" s="4681"/>
      <c r="R116" s="4682"/>
      <c r="S116" s="4681"/>
      <c r="T116" s="4682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>
      <c r="A117" s="3642" t="s">
        <v>4149</v>
      </c>
      <c r="B117" s="1397">
        <f>SUM(E117:L117)</f>
        <v>0</v>
      </c>
      <c r="C117" s="4826"/>
      <c r="D117" s="4685"/>
      <c r="E117" s="1324"/>
      <c r="F117" s="4676"/>
      <c r="G117" s="4676"/>
      <c r="H117" s="4676"/>
      <c r="I117" s="4676"/>
      <c r="J117" s="4676"/>
      <c r="K117" s="4676"/>
      <c r="L117" s="4757"/>
      <c r="M117" s="4825"/>
      <c r="N117" s="4786"/>
      <c r="O117" s="4786"/>
      <c r="P117" s="4786"/>
      <c r="Q117" s="4681"/>
      <c r="R117" s="4682"/>
      <c r="S117" s="4681"/>
      <c r="T117" s="4682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>
      <c r="A118" s="4426" t="s">
        <v>77</v>
      </c>
      <c r="B118" s="4827">
        <f t="shared" ref="B118:T118" si="50">SUM(B116:B117)</f>
        <v>0</v>
      </c>
      <c r="C118" s="4828">
        <f t="shared" si="50"/>
        <v>0</v>
      </c>
      <c r="D118" s="4613">
        <f t="shared" si="50"/>
        <v>0</v>
      </c>
      <c r="E118" s="4610">
        <f t="shared" si="50"/>
        <v>0</v>
      </c>
      <c r="F118" s="4829">
        <f t="shared" si="50"/>
        <v>0</v>
      </c>
      <c r="G118" s="4829">
        <f t="shared" si="50"/>
        <v>0</v>
      </c>
      <c r="H118" s="4829">
        <f t="shared" si="50"/>
        <v>0</v>
      </c>
      <c r="I118" s="4829">
        <f t="shared" si="50"/>
        <v>0</v>
      </c>
      <c r="J118" s="4829">
        <f t="shared" si="50"/>
        <v>0</v>
      </c>
      <c r="K118" s="4829">
        <f t="shared" si="50"/>
        <v>0</v>
      </c>
      <c r="L118" s="4830">
        <f t="shared" si="50"/>
        <v>0</v>
      </c>
      <c r="M118" s="4831">
        <f t="shared" si="50"/>
        <v>0</v>
      </c>
      <c r="N118" s="4611">
        <f t="shared" si="50"/>
        <v>0</v>
      </c>
      <c r="O118" s="4611">
        <f t="shared" si="50"/>
        <v>0</v>
      </c>
      <c r="P118" s="4611">
        <f t="shared" si="50"/>
        <v>0</v>
      </c>
      <c r="Q118" s="4832">
        <f t="shared" si="50"/>
        <v>0</v>
      </c>
      <c r="R118" s="4833">
        <f t="shared" si="50"/>
        <v>0</v>
      </c>
      <c r="S118" s="4832">
        <f t="shared" si="50"/>
        <v>0</v>
      </c>
      <c r="T118" s="4833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>
      <c r="A119" s="9402" t="s">
        <v>4150</v>
      </c>
      <c r="B119" s="9402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>
      <c r="A120" s="9402" t="s">
        <v>4151</v>
      </c>
      <c r="B120" s="9402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>
      <c r="A121" s="9408" t="s">
        <v>4152</v>
      </c>
      <c r="B121" s="9408" t="s">
        <v>4153</v>
      </c>
      <c r="C121" s="9241" t="s">
        <v>29</v>
      </c>
      <c r="D121" s="9246"/>
      <c r="E121" s="9246"/>
      <c r="F121" s="9246"/>
      <c r="G121" s="9246"/>
      <c r="H121" s="9246"/>
      <c r="I121" s="9246"/>
      <c r="J121" s="9246"/>
      <c r="K121" s="9246"/>
      <c r="L121" s="9246"/>
      <c r="M121" s="9246"/>
      <c r="N121" s="9246"/>
      <c r="O121" s="9246"/>
      <c r="P121" s="9246"/>
      <c r="Q121" s="9246"/>
      <c r="R121" s="9246"/>
      <c r="S121" s="9255"/>
      <c r="T121" s="9409" t="s">
        <v>2397</v>
      </c>
      <c r="U121" s="9410"/>
      <c r="V121" s="9411" t="s">
        <v>34</v>
      </c>
      <c r="W121" s="9368" t="s">
        <v>35</v>
      </c>
      <c r="X121" s="9413" t="s">
        <v>36</v>
      </c>
      <c r="Y121" s="9371" t="s">
        <v>37</v>
      </c>
      <c r="Z121" s="9276" t="s">
        <v>1045</v>
      </c>
      <c r="AA121" s="9401" t="s">
        <v>33</v>
      </c>
    </row>
    <row r="122" spans="1:96" s="110" customFormat="1" ht="50.25" customHeight="1">
      <c r="A122" s="9408"/>
      <c r="B122" s="9408"/>
      <c r="C122" s="4517" t="s">
        <v>348</v>
      </c>
      <c r="D122" s="4489" t="s">
        <v>331</v>
      </c>
      <c r="E122" s="4492" t="s">
        <v>43</v>
      </c>
      <c r="F122" s="4489" t="s">
        <v>44</v>
      </c>
      <c r="G122" s="4629" t="s">
        <v>45</v>
      </c>
      <c r="H122" s="4629" t="s">
        <v>46</v>
      </c>
      <c r="I122" s="4629" t="s">
        <v>47</v>
      </c>
      <c r="J122" s="4629" t="s">
        <v>48</v>
      </c>
      <c r="K122" s="4629" t="s">
        <v>49</v>
      </c>
      <c r="L122" s="4629" t="s">
        <v>50</v>
      </c>
      <c r="M122" s="4629" t="s">
        <v>51</v>
      </c>
      <c r="N122" s="4629" t="s">
        <v>52</v>
      </c>
      <c r="O122" s="4629" t="s">
        <v>53</v>
      </c>
      <c r="P122" s="4629" t="s">
        <v>54</v>
      </c>
      <c r="Q122" s="4629" t="s">
        <v>55</v>
      </c>
      <c r="R122" s="4629" t="s">
        <v>56</v>
      </c>
      <c r="S122" s="4834" t="s">
        <v>57</v>
      </c>
      <c r="T122" s="4770" t="s">
        <v>58</v>
      </c>
      <c r="U122" s="4730" t="s">
        <v>59</v>
      </c>
      <c r="V122" s="9412"/>
      <c r="W122" s="9356"/>
      <c r="X122" s="9414"/>
      <c r="Y122" s="7973"/>
      <c r="Z122" s="9278"/>
      <c r="AA122" s="7647"/>
    </row>
    <row r="123" spans="1:96" s="110" customFormat="1" ht="15" customHeight="1">
      <c r="A123" s="4835" t="s">
        <v>4154</v>
      </c>
      <c r="B123" s="4836">
        <f>SUM(C123:S123)</f>
        <v>0</v>
      </c>
      <c r="C123" s="4837"/>
      <c r="D123" s="4838"/>
      <c r="E123" s="4838"/>
      <c r="F123" s="4838"/>
      <c r="G123" s="4838"/>
      <c r="H123" s="4838"/>
      <c r="I123" s="4838"/>
      <c r="J123" s="4838"/>
      <c r="K123" s="4838"/>
      <c r="L123" s="4838"/>
      <c r="M123" s="4838"/>
      <c r="N123" s="4838"/>
      <c r="O123" s="4838"/>
      <c r="P123" s="4838"/>
      <c r="Q123" s="4838"/>
      <c r="R123" s="4838"/>
      <c r="S123" s="4839"/>
      <c r="T123" s="4840"/>
      <c r="U123" s="4841"/>
      <c r="V123" s="4842"/>
      <c r="W123" s="4843"/>
      <c r="X123" s="4844"/>
      <c r="Y123" s="4843"/>
      <c r="Z123" s="4845"/>
      <c r="AA123" s="4845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>
      <c r="A124" s="3756" t="s">
        <v>4155</v>
      </c>
      <c r="B124" s="4846">
        <f>SUM(C124:S124)</f>
        <v>0</v>
      </c>
      <c r="C124" s="4837"/>
      <c r="D124" s="4838"/>
      <c r="E124" s="4838"/>
      <c r="F124" s="4838"/>
      <c r="G124" s="4838"/>
      <c r="H124" s="4838"/>
      <c r="I124" s="4838"/>
      <c r="J124" s="4838"/>
      <c r="K124" s="4838"/>
      <c r="L124" s="4838"/>
      <c r="M124" s="4838"/>
      <c r="N124" s="4838"/>
      <c r="O124" s="4838"/>
      <c r="P124" s="4838"/>
      <c r="Q124" s="4838"/>
      <c r="R124" s="4838"/>
      <c r="S124" s="4839"/>
      <c r="T124" s="4847"/>
      <c r="U124" s="4848"/>
      <c r="V124" s="4842"/>
      <c r="W124" s="4843"/>
      <c r="X124" s="4844"/>
      <c r="Y124" s="4843"/>
      <c r="Z124" s="4845"/>
      <c r="AA124" s="4845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>
      <c r="A125" s="1223" t="s">
        <v>4156</v>
      </c>
      <c r="B125" s="4849">
        <f>SUM(C125:S125)</f>
        <v>0</v>
      </c>
      <c r="C125" s="4850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51"/>
      <c r="T125" s="163"/>
      <c r="U125" s="4852"/>
      <c r="V125" s="819"/>
      <c r="W125" s="4853"/>
      <c r="X125" s="4854"/>
      <c r="Y125" s="4853"/>
      <c r="Z125" s="4855"/>
      <c r="AA125" s="4855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>
      <c r="A126" s="9402" t="s">
        <v>4157</v>
      </c>
      <c r="B126" s="9402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>
      <c r="A127" s="9217" t="s">
        <v>1108</v>
      </c>
      <c r="B127" s="9217" t="s">
        <v>27</v>
      </c>
      <c r="C127" s="8472" t="s">
        <v>77</v>
      </c>
      <c r="D127" s="9275"/>
      <c r="E127" s="9276"/>
      <c r="F127" s="9241" t="s">
        <v>101</v>
      </c>
      <c r="G127" s="9246"/>
      <c r="H127" s="9246"/>
      <c r="I127" s="9246"/>
      <c r="J127" s="9246"/>
      <c r="K127" s="9246"/>
      <c r="L127" s="9246"/>
      <c r="M127" s="9246"/>
      <c r="N127" s="9246"/>
      <c r="O127" s="9246"/>
      <c r="P127" s="9246"/>
      <c r="Q127" s="9246"/>
      <c r="R127" s="9246"/>
      <c r="S127" s="9246"/>
      <c r="T127" s="9246"/>
      <c r="U127" s="9246"/>
      <c r="V127" s="9246"/>
      <c r="W127" s="9246"/>
      <c r="X127" s="9246"/>
      <c r="Y127" s="9246"/>
      <c r="Z127" s="9246"/>
      <c r="AA127" s="9246"/>
      <c r="AB127" s="9246"/>
      <c r="AC127" s="9246"/>
      <c r="AD127" s="9246"/>
      <c r="AE127" s="9246"/>
      <c r="AF127" s="9246"/>
      <c r="AG127" s="9246"/>
      <c r="AH127" s="9246"/>
      <c r="AI127" s="9246"/>
      <c r="AJ127" s="9246"/>
      <c r="AK127" s="9246"/>
      <c r="AL127" s="9246"/>
      <c r="AM127" s="9255"/>
      <c r="AN127" s="9399" t="s">
        <v>498</v>
      </c>
      <c r="AO127" s="9309" t="s">
        <v>35</v>
      </c>
      <c r="AP127" s="9400" t="s">
        <v>36</v>
      </c>
      <c r="AQ127" s="9400" t="s">
        <v>37</v>
      </c>
      <c r="AR127" s="9400" t="s">
        <v>1045</v>
      </c>
      <c r="AS127" s="9401" t="s">
        <v>33</v>
      </c>
    </row>
    <row r="128" spans="1:96" s="110" customFormat="1" ht="15" customHeight="1">
      <c r="A128" s="8449"/>
      <c r="B128" s="8449"/>
      <c r="C128" s="8354"/>
      <c r="D128" s="9277"/>
      <c r="E128" s="9278"/>
      <c r="F128" s="9250" t="s">
        <v>348</v>
      </c>
      <c r="G128" s="9256"/>
      <c r="H128" s="9250" t="s">
        <v>331</v>
      </c>
      <c r="I128" s="9256"/>
      <c r="J128" s="9250" t="s">
        <v>94</v>
      </c>
      <c r="K128" s="9256"/>
      <c r="L128" s="9250" t="s">
        <v>44</v>
      </c>
      <c r="M128" s="9251"/>
      <c r="N128" s="9250" t="s">
        <v>45</v>
      </c>
      <c r="O128" s="9256"/>
      <c r="P128" s="9241" t="s">
        <v>46</v>
      </c>
      <c r="Q128" s="9242"/>
      <c r="R128" s="9241" t="s">
        <v>47</v>
      </c>
      <c r="S128" s="9242"/>
      <c r="T128" s="9241" t="s">
        <v>48</v>
      </c>
      <c r="U128" s="9242"/>
      <c r="V128" s="9241" t="s">
        <v>49</v>
      </c>
      <c r="W128" s="9242"/>
      <c r="X128" s="9241" t="s">
        <v>50</v>
      </c>
      <c r="Y128" s="9242"/>
      <c r="Z128" s="9241" t="s">
        <v>51</v>
      </c>
      <c r="AA128" s="9242"/>
      <c r="AB128" s="9241" t="s">
        <v>52</v>
      </c>
      <c r="AC128" s="9242"/>
      <c r="AD128" s="9241" t="s">
        <v>53</v>
      </c>
      <c r="AE128" s="9242"/>
      <c r="AF128" s="9241" t="s">
        <v>54</v>
      </c>
      <c r="AG128" s="9242"/>
      <c r="AH128" s="9241" t="s">
        <v>55</v>
      </c>
      <c r="AI128" s="9242"/>
      <c r="AJ128" s="9241" t="s">
        <v>56</v>
      </c>
      <c r="AK128" s="9242"/>
      <c r="AL128" s="9241" t="s">
        <v>57</v>
      </c>
      <c r="AM128" s="9255"/>
      <c r="AN128" s="9399"/>
      <c r="AO128" s="9309"/>
      <c r="AP128" s="7926"/>
      <c r="AQ128" s="7926"/>
      <c r="AR128" s="7926"/>
      <c r="AS128" s="8471"/>
    </row>
    <row r="129" spans="1:95" s="110" customFormat="1" ht="52.5" customHeight="1">
      <c r="A129" s="8450"/>
      <c r="B129" s="8450"/>
      <c r="C129" s="4486" t="s">
        <v>79</v>
      </c>
      <c r="D129" s="4492" t="s">
        <v>58</v>
      </c>
      <c r="E129" s="4434" t="s">
        <v>59</v>
      </c>
      <c r="F129" s="4517" t="s">
        <v>58</v>
      </c>
      <c r="G129" s="4434" t="s">
        <v>59</v>
      </c>
      <c r="H129" s="4517" t="s">
        <v>58</v>
      </c>
      <c r="I129" s="4434" t="s">
        <v>59</v>
      </c>
      <c r="J129" s="4517" t="s">
        <v>58</v>
      </c>
      <c r="K129" s="4434" t="s">
        <v>59</v>
      </c>
      <c r="L129" s="4492" t="s">
        <v>58</v>
      </c>
      <c r="M129" s="4483" t="s">
        <v>59</v>
      </c>
      <c r="N129" s="4517" t="s">
        <v>58</v>
      </c>
      <c r="O129" s="4746" t="s">
        <v>59</v>
      </c>
      <c r="P129" s="4517" t="s">
        <v>58</v>
      </c>
      <c r="Q129" s="4746" t="s">
        <v>59</v>
      </c>
      <c r="R129" s="4492" t="s">
        <v>58</v>
      </c>
      <c r="S129" s="4746" t="s">
        <v>59</v>
      </c>
      <c r="T129" s="4492" t="s">
        <v>58</v>
      </c>
      <c r="U129" s="4746" t="s">
        <v>59</v>
      </c>
      <c r="V129" s="4517" t="s">
        <v>58</v>
      </c>
      <c r="W129" s="4746" t="s">
        <v>59</v>
      </c>
      <c r="X129" s="4492" t="s">
        <v>58</v>
      </c>
      <c r="Y129" s="4746" t="s">
        <v>59</v>
      </c>
      <c r="Z129" s="4492" t="s">
        <v>58</v>
      </c>
      <c r="AA129" s="4746" t="s">
        <v>59</v>
      </c>
      <c r="AB129" s="4492" t="s">
        <v>58</v>
      </c>
      <c r="AC129" s="4746" t="s">
        <v>59</v>
      </c>
      <c r="AD129" s="4492" t="s">
        <v>58</v>
      </c>
      <c r="AE129" s="4746" t="s">
        <v>59</v>
      </c>
      <c r="AF129" s="4492" t="s">
        <v>58</v>
      </c>
      <c r="AG129" s="4746" t="s">
        <v>59</v>
      </c>
      <c r="AH129" s="4492" t="s">
        <v>58</v>
      </c>
      <c r="AI129" s="4746" t="s">
        <v>59</v>
      </c>
      <c r="AJ129" s="4492" t="s">
        <v>58</v>
      </c>
      <c r="AK129" s="4746" t="s">
        <v>59</v>
      </c>
      <c r="AL129" s="4492" t="s">
        <v>58</v>
      </c>
      <c r="AM129" s="4809" t="s">
        <v>59</v>
      </c>
      <c r="AN129" s="9399"/>
      <c r="AO129" s="9309"/>
      <c r="AP129" s="7728"/>
      <c r="AQ129" s="7728"/>
      <c r="AR129" s="7728"/>
      <c r="AS129" s="7647"/>
    </row>
    <row r="130" spans="1:95" s="110" customFormat="1" ht="15" customHeight="1">
      <c r="A130" s="9363" t="s">
        <v>4158</v>
      </c>
      <c r="B130" s="4295" t="s">
        <v>64</v>
      </c>
      <c r="C130" s="4856">
        <f t="shared" ref="C130:C151" si="66">SUM(D130:E130)</f>
        <v>0</v>
      </c>
      <c r="D130" s="852">
        <f t="shared" ref="D130:D139" si="67">SUM(F130+H130+J130+L130+N130+P130+R130+T130+V130+X130+Z130+AB130+AD130+AF130+AH130+AJ130+AL130)</f>
        <v>0</v>
      </c>
      <c r="E130" s="4857">
        <f t="shared" ref="E130:E139" si="68">SUM(G130+I130+K130+M130+O130+Q130+S130+U130+W130+Y130+AA130+AC130+AE130+AG130+AI130+AK130+AM130)</f>
        <v>0</v>
      </c>
      <c r="F130" s="4858"/>
      <c r="G130" s="4859"/>
      <c r="H130" s="4858"/>
      <c r="I130" s="4859"/>
      <c r="J130" s="4858"/>
      <c r="K130" s="4859"/>
      <c r="L130" s="4860"/>
      <c r="M130" s="4861"/>
      <c r="N130" s="4858"/>
      <c r="O130" s="4862"/>
      <c r="P130" s="4858"/>
      <c r="Q130" s="4862"/>
      <c r="R130" s="4860"/>
      <c r="S130" s="4862"/>
      <c r="T130" s="4860"/>
      <c r="U130" s="4862"/>
      <c r="V130" s="4858"/>
      <c r="W130" s="4859"/>
      <c r="X130" s="4860"/>
      <c r="Y130" s="4859"/>
      <c r="Z130" s="4860"/>
      <c r="AA130" s="4862"/>
      <c r="AB130" s="4860"/>
      <c r="AC130" s="4862"/>
      <c r="AD130" s="4860"/>
      <c r="AE130" s="4862"/>
      <c r="AF130" s="4860"/>
      <c r="AG130" s="4862"/>
      <c r="AH130" s="4860"/>
      <c r="AI130" s="4862"/>
      <c r="AJ130" s="4860"/>
      <c r="AK130" s="4862"/>
      <c r="AL130" s="4860"/>
      <c r="AM130" s="4861"/>
      <c r="AN130" s="4863"/>
      <c r="AO130" s="4859"/>
      <c r="AP130" s="853"/>
      <c r="AQ130" s="853"/>
      <c r="AR130" s="853"/>
      <c r="AS130" s="4862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>
      <c r="A131" s="7758"/>
      <c r="B131" s="3654" t="s">
        <v>1049</v>
      </c>
      <c r="C131" s="4864">
        <f t="shared" si="66"/>
        <v>0</v>
      </c>
      <c r="D131" s="4865">
        <f t="shared" si="67"/>
        <v>0</v>
      </c>
      <c r="E131" s="4866">
        <f t="shared" si="68"/>
        <v>0</v>
      </c>
      <c r="F131" s="4837"/>
      <c r="G131" s="4845"/>
      <c r="H131" s="4837"/>
      <c r="I131" s="4845"/>
      <c r="J131" s="4837"/>
      <c r="K131" s="4845"/>
      <c r="L131" s="4867"/>
      <c r="M131" s="4868"/>
      <c r="N131" s="4837"/>
      <c r="O131" s="4869"/>
      <c r="P131" s="4837"/>
      <c r="Q131" s="4869"/>
      <c r="R131" s="4867"/>
      <c r="S131" s="4869"/>
      <c r="T131" s="4867"/>
      <c r="U131" s="4869"/>
      <c r="V131" s="4837"/>
      <c r="W131" s="4845"/>
      <c r="X131" s="4867"/>
      <c r="Y131" s="4845"/>
      <c r="Z131" s="4867"/>
      <c r="AA131" s="4869"/>
      <c r="AB131" s="4867"/>
      <c r="AC131" s="4869"/>
      <c r="AD131" s="4867"/>
      <c r="AE131" s="4869"/>
      <c r="AF131" s="4867"/>
      <c r="AG131" s="4869"/>
      <c r="AH131" s="4867"/>
      <c r="AI131" s="4869"/>
      <c r="AJ131" s="4867"/>
      <c r="AK131" s="4869"/>
      <c r="AL131" s="4867"/>
      <c r="AM131" s="4868"/>
      <c r="AN131" s="4847"/>
      <c r="AO131" s="4845"/>
      <c r="AP131" s="4838"/>
      <c r="AQ131" s="4838"/>
      <c r="AR131" s="4838"/>
      <c r="AS131" s="4869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>
      <c r="A132" s="7758"/>
      <c r="B132" s="3654" t="s">
        <v>98</v>
      </c>
      <c r="C132" s="4864">
        <f t="shared" si="66"/>
        <v>0</v>
      </c>
      <c r="D132" s="4865">
        <f t="shared" si="67"/>
        <v>0</v>
      </c>
      <c r="E132" s="4866">
        <f t="shared" si="68"/>
        <v>0</v>
      </c>
      <c r="F132" s="4837"/>
      <c r="G132" s="4845"/>
      <c r="H132" s="4837"/>
      <c r="I132" s="4845"/>
      <c r="J132" s="4837"/>
      <c r="K132" s="4845"/>
      <c r="L132" s="4867"/>
      <c r="M132" s="4868"/>
      <c r="N132" s="4837"/>
      <c r="O132" s="4869"/>
      <c r="P132" s="4837"/>
      <c r="Q132" s="4869"/>
      <c r="R132" s="4867"/>
      <c r="S132" s="4869"/>
      <c r="T132" s="4867"/>
      <c r="U132" s="4869"/>
      <c r="V132" s="4837"/>
      <c r="W132" s="4845"/>
      <c r="X132" s="4867"/>
      <c r="Y132" s="4845"/>
      <c r="Z132" s="4867"/>
      <c r="AA132" s="4869"/>
      <c r="AB132" s="4867"/>
      <c r="AC132" s="4869"/>
      <c r="AD132" s="4867"/>
      <c r="AE132" s="4869"/>
      <c r="AF132" s="4867"/>
      <c r="AG132" s="4869"/>
      <c r="AH132" s="4867"/>
      <c r="AI132" s="4869"/>
      <c r="AJ132" s="4867"/>
      <c r="AK132" s="4869"/>
      <c r="AL132" s="4867"/>
      <c r="AM132" s="4868"/>
      <c r="AN132" s="4847"/>
      <c r="AO132" s="4845"/>
      <c r="AP132" s="4838"/>
      <c r="AQ132" s="4838"/>
      <c r="AR132" s="4838"/>
      <c r="AS132" s="4869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>
      <c r="A133" s="7758"/>
      <c r="B133" s="3654" t="s">
        <v>4159</v>
      </c>
      <c r="C133" s="4864">
        <f t="shared" si="66"/>
        <v>0</v>
      </c>
      <c r="D133" s="4865">
        <f t="shared" si="67"/>
        <v>0</v>
      </c>
      <c r="E133" s="4866">
        <f t="shared" si="68"/>
        <v>0</v>
      </c>
      <c r="F133" s="4837"/>
      <c r="G133" s="4845"/>
      <c r="H133" s="4837"/>
      <c r="I133" s="4845"/>
      <c r="J133" s="4837"/>
      <c r="K133" s="4845"/>
      <c r="L133" s="4867"/>
      <c r="M133" s="4868"/>
      <c r="N133" s="4837"/>
      <c r="O133" s="4869"/>
      <c r="P133" s="4837"/>
      <c r="Q133" s="4869"/>
      <c r="R133" s="4867"/>
      <c r="S133" s="4869"/>
      <c r="T133" s="4867"/>
      <c r="U133" s="4869"/>
      <c r="V133" s="4837"/>
      <c r="W133" s="4845"/>
      <c r="X133" s="4867"/>
      <c r="Y133" s="4845"/>
      <c r="Z133" s="4867"/>
      <c r="AA133" s="4869"/>
      <c r="AB133" s="4867"/>
      <c r="AC133" s="4869"/>
      <c r="AD133" s="4867"/>
      <c r="AE133" s="4869"/>
      <c r="AF133" s="4867"/>
      <c r="AG133" s="4869"/>
      <c r="AH133" s="4867"/>
      <c r="AI133" s="4869"/>
      <c r="AJ133" s="4867"/>
      <c r="AK133" s="4869"/>
      <c r="AL133" s="4867"/>
      <c r="AM133" s="4868"/>
      <c r="AN133" s="4847"/>
      <c r="AO133" s="4845"/>
      <c r="AP133" s="4838"/>
      <c r="AQ133" s="4838"/>
      <c r="AR133" s="4838"/>
      <c r="AS133" s="4869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>
      <c r="A134" s="7758"/>
      <c r="B134" s="3654" t="s">
        <v>1050</v>
      </c>
      <c r="C134" s="4864">
        <f t="shared" si="66"/>
        <v>0</v>
      </c>
      <c r="D134" s="4865">
        <f t="shared" si="67"/>
        <v>0</v>
      </c>
      <c r="E134" s="4866">
        <f t="shared" si="68"/>
        <v>0</v>
      </c>
      <c r="F134" s="4837"/>
      <c r="G134" s="4845"/>
      <c r="H134" s="4837"/>
      <c r="I134" s="4845"/>
      <c r="J134" s="4837"/>
      <c r="K134" s="4845"/>
      <c r="L134" s="4867"/>
      <c r="M134" s="4868"/>
      <c r="N134" s="4837"/>
      <c r="O134" s="4869"/>
      <c r="P134" s="4837"/>
      <c r="Q134" s="4869"/>
      <c r="R134" s="4867"/>
      <c r="S134" s="4869"/>
      <c r="T134" s="4867"/>
      <c r="U134" s="4869"/>
      <c r="V134" s="4837"/>
      <c r="W134" s="4845"/>
      <c r="X134" s="4867"/>
      <c r="Y134" s="4845"/>
      <c r="Z134" s="4867"/>
      <c r="AA134" s="4869"/>
      <c r="AB134" s="4867"/>
      <c r="AC134" s="4869"/>
      <c r="AD134" s="4867"/>
      <c r="AE134" s="4869"/>
      <c r="AF134" s="4867"/>
      <c r="AG134" s="4869"/>
      <c r="AH134" s="4867"/>
      <c r="AI134" s="4869"/>
      <c r="AJ134" s="4867"/>
      <c r="AK134" s="4869"/>
      <c r="AL134" s="4867"/>
      <c r="AM134" s="4868"/>
      <c r="AN134" s="4847"/>
      <c r="AO134" s="4845"/>
      <c r="AP134" s="4838"/>
      <c r="AQ134" s="4838"/>
      <c r="AR134" s="4838"/>
      <c r="AS134" s="4869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>
      <c r="A135" s="7758"/>
      <c r="B135" s="3654" t="s">
        <v>1090</v>
      </c>
      <c r="C135" s="4864">
        <f t="shared" si="66"/>
        <v>0</v>
      </c>
      <c r="D135" s="4865">
        <f t="shared" si="67"/>
        <v>0</v>
      </c>
      <c r="E135" s="4866">
        <f t="shared" si="68"/>
        <v>0</v>
      </c>
      <c r="F135" s="4837"/>
      <c r="G135" s="4845"/>
      <c r="H135" s="4837"/>
      <c r="I135" s="4845"/>
      <c r="J135" s="4837"/>
      <c r="K135" s="4845"/>
      <c r="L135" s="4867"/>
      <c r="M135" s="4868"/>
      <c r="N135" s="4837"/>
      <c r="O135" s="4869"/>
      <c r="P135" s="4837"/>
      <c r="Q135" s="4869"/>
      <c r="R135" s="4867"/>
      <c r="S135" s="4869"/>
      <c r="T135" s="4867"/>
      <c r="U135" s="4869"/>
      <c r="V135" s="4837"/>
      <c r="W135" s="4845"/>
      <c r="X135" s="4867"/>
      <c r="Y135" s="4845"/>
      <c r="Z135" s="4867"/>
      <c r="AA135" s="4869"/>
      <c r="AB135" s="4867"/>
      <c r="AC135" s="4869"/>
      <c r="AD135" s="4867"/>
      <c r="AE135" s="4869"/>
      <c r="AF135" s="4867"/>
      <c r="AG135" s="4869"/>
      <c r="AH135" s="4867"/>
      <c r="AI135" s="4869"/>
      <c r="AJ135" s="4867"/>
      <c r="AK135" s="4869"/>
      <c r="AL135" s="4867"/>
      <c r="AM135" s="4868"/>
      <c r="AN135" s="4847"/>
      <c r="AO135" s="4845"/>
      <c r="AP135" s="4838"/>
      <c r="AQ135" s="4838"/>
      <c r="AR135" s="4838"/>
      <c r="AS135" s="4869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>
      <c r="A136" s="7758"/>
      <c r="B136" s="3654" t="s">
        <v>1052</v>
      </c>
      <c r="C136" s="4864">
        <f t="shared" si="66"/>
        <v>0</v>
      </c>
      <c r="D136" s="4865">
        <f t="shared" si="67"/>
        <v>0</v>
      </c>
      <c r="E136" s="4866">
        <f t="shared" si="68"/>
        <v>0</v>
      </c>
      <c r="F136" s="4837"/>
      <c r="G136" s="4845"/>
      <c r="H136" s="4837"/>
      <c r="I136" s="4845"/>
      <c r="J136" s="4837"/>
      <c r="K136" s="4845"/>
      <c r="L136" s="4867"/>
      <c r="M136" s="4868"/>
      <c r="N136" s="4837"/>
      <c r="O136" s="4869"/>
      <c r="P136" s="4837"/>
      <c r="Q136" s="4869"/>
      <c r="R136" s="4867"/>
      <c r="S136" s="4869"/>
      <c r="T136" s="4867"/>
      <c r="U136" s="4869"/>
      <c r="V136" s="4837"/>
      <c r="W136" s="4845"/>
      <c r="X136" s="4867"/>
      <c r="Y136" s="4845"/>
      <c r="Z136" s="4867"/>
      <c r="AA136" s="4869"/>
      <c r="AB136" s="4867"/>
      <c r="AC136" s="4869"/>
      <c r="AD136" s="4867"/>
      <c r="AE136" s="4869"/>
      <c r="AF136" s="4867"/>
      <c r="AG136" s="4869"/>
      <c r="AH136" s="4867"/>
      <c r="AI136" s="4869"/>
      <c r="AJ136" s="4867"/>
      <c r="AK136" s="4869"/>
      <c r="AL136" s="4867"/>
      <c r="AM136" s="4868"/>
      <c r="AN136" s="4847"/>
      <c r="AO136" s="4845"/>
      <c r="AP136" s="4838"/>
      <c r="AQ136" s="4838"/>
      <c r="AR136" s="4838"/>
      <c r="AS136" s="4869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>
      <c r="A137" s="7758"/>
      <c r="B137" s="3654" t="s">
        <v>4160</v>
      </c>
      <c r="C137" s="4864">
        <f t="shared" si="66"/>
        <v>0</v>
      </c>
      <c r="D137" s="4865">
        <f t="shared" si="67"/>
        <v>0</v>
      </c>
      <c r="E137" s="4866">
        <f t="shared" si="68"/>
        <v>0</v>
      </c>
      <c r="F137" s="4837"/>
      <c r="G137" s="4845"/>
      <c r="H137" s="4837"/>
      <c r="I137" s="4845"/>
      <c r="J137" s="4837"/>
      <c r="K137" s="4845"/>
      <c r="L137" s="4867"/>
      <c r="M137" s="4868"/>
      <c r="N137" s="4837"/>
      <c r="O137" s="4869"/>
      <c r="P137" s="4837"/>
      <c r="Q137" s="4869"/>
      <c r="R137" s="4867"/>
      <c r="S137" s="4869"/>
      <c r="T137" s="4867"/>
      <c r="U137" s="4869"/>
      <c r="V137" s="4837"/>
      <c r="W137" s="4845"/>
      <c r="X137" s="4867"/>
      <c r="Y137" s="4845"/>
      <c r="Z137" s="4867"/>
      <c r="AA137" s="4869"/>
      <c r="AB137" s="4867"/>
      <c r="AC137" s="4869"/>
      <c r="AD137" s="4867"/>
      <c r="AE137" s="4869"/>
      <c r="AF137" s="4867"/>
      <c r="AG137" s="4869"/>
      <c r="AH137" s="4867"/>
      <c r="AI137" s="4869"/>
      <c r="AJ137" s="4867"/>
      <c r="AK137" s="4869"/>
      <c r="AL137" s="4867"/>
      <c r="AM137" s="4868"/>
      <c r="AN137" s="4847"/>
      <c r="AO137" s="4845"/>
      <c r="AP137" s="4838"/>
      <c r="AQ137" s="4838"/>
      <c r="AR137" s="4838"/>
      <c r="AS137" s="4869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>
      <c r="A138" s="7758"/>
      <c r="B138" s="3654" t="s">
        <v>1054</v>
      </c>
      <c r="C138" s="4864">
        <f t="shared" si="66"/>
        <v>0</v>
      </c>
      <c r="D138" s="4865">
        <f t="shared" si="67"/>
        <v>0</v>
      </c>
      <c r="E138" s="4866">
        <f t="shared" si="68"/>
        <v>0</v>
      </c>
      <c r="F138" s="4837"/>
      <c r="G138" s="4845"/>
      <c r="H138" s="4837"/>
      <c r="I138" s="4845"/>
      <c r="J138" s="4837"/>
      <c r="K138" s="4845"/>
      <c r="L138" s="4867"/>
      <c r="M138" s="4868"/>
      <c r="N138" s="4837"/>
      <c r="O138" s="4869"/>
      <c r="P138" s="4837"/>
      <c r="Q138" s="4869"/>
      <c r="R138" s="4867"/>
      <c r="S138" s="4869"/>
      <c r="T138" s="4867"/>
      <c r="U138" s="4869"/>
      <c r="V138" s="4837"/>
      <c r="W138" s="4845"/>
      <c r="X138" s="4867"/>
      <c r="Y138" s="4845"/>
      <c r="Z138" s="4867"/>
      <c r="AA138" s="4869"/>
      <c r="AB138" s="4867"/>
      <c r="AC138" s="4869"/>
      <c r="AD138" s="4867"/>
      <c r="AE138" s="4869"/>
      <c r="AF138" s="4867"/>
      <c r="AG138" s="4869"/>
      <c r="AH138" s="4867"/>
      <c r="AI138" s="4869"/>
      <c r="AJ138" s="4867"/>
      <c r="AK138" s="4869"/>
      <c r="AL138" s="4867"/>
      <c r="AM138" s="4868"/>
      <c r="AN138" s="4847"/>
      <c r="AO138" s="4845"/>
      <c r="AP138" s="4838"/>
      <c r="AQ138" s="4838"/>
      <c r="AR138" s="4838"/>
      <c r="AS138" s="4869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>
      <c r="A139" s="7758"/>
      <c r="B139" s="3700" t="s">
        <v>1055</v>
      </c>
      <c r="C139" s="4870">
        <f t="shared" si="66"/>
        <v>0</v>
      </c>
      <c r="D139" s="4871">
        <f t="shared" si="67"/>
        <v>0</v>
      </c>
      <c r="E139" s="1398">
        <f t="shared" si="68"/>
        <v>0</v>
      </c>
      <c r="F139" s="4872"/>
      <c r="G139" s="1399"/>
      <c r="H139" s="4872"/>
      <c r="I139" s="1399"/>
      <c r="J139" s="4872"/>
      <c r="K139" s="1399"/>
      <c r="L139" s="4873"/>
      <c r="M139" s="4874"/>
      <c r="N139" s="4872"/>
      <c r="O139" s="4875"/>
      <c r="P139" s="4872"/>
      <c r="Q139" s="4875"/>
      <c r="R139" s="4873"/>
      <c r="S139" s="4875"/>
      <c r="T139" s="4873"/>
      <c r="U139" s="4875"/>
      <c r="V139" s="4872"/>
      <c r="W139" s="1399"/>
      <c r="X139" s="4873"/>
      <c r="Y139" s="1399"/>
      <c r="Z139" s="4873"/>
      <c r="AA139" s="4875"/>
      <c r="AB139" s="4873"/>
      <c r="AC139" s="4875"/>
      <c r="AD139" s="4873"/>
      <c r="AE139" s="4875"/>
      <c r="AF139" s="4873"/>
      <c r="AG139" s="4875"/>
      <c r="AH139" s="4873"/>
      <c r="AI139" s="4875"/>
      <c r="AJ139" s="4873"/>
      <c r="AK139" s="4875"/>
      <c r="AL139" s="4873"/>
      <c r="AM139" s="4874"/>
      <c r="AN139" s="4876"/>
      <c r="AO139" s="1399"/>
      <c r="AP139" s="4877"/>
      <c r="AQ139" s="4877"/>
      <c r="AR139" s="4877"/>
      <c r="AS139" s="4875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>
      <c r="A140" s="8357"/>
      <c r="B140" s="2694" t="s">
        <v>77</v>
      </c>
      <c r="C140" s="4878">
        <f t="shared" si="66"/>
        <v>0</v>
      </c>
      <c r="D140" s="164">
        <f t="shared" ref="D140:AS140" si="82">SUM(D130:D139)</f>
        <v>0</v>
      </c>
      <c r="E140" s="4879">
        <f t="shared" si="82"/>
        <v>0</v>
      </c>
      <c r="F140" s="2681">
        <f t="shared" si="82"/>
        <v>0</v>
      </c>
      <c r="G140" s="4880">
        <f t="shared" si="82"/>
        <v>0</v>
      </c>
      <c r="H140" s="2681">
        <f t="shared" si="82"/>
        <v>0</v>
      </c>
      <c r="I140" s="4880">
        <f t="shared" si="82"/>
        <v>0</v>
      </c>
      <c r="J140" s="2681">
        <f t="shared" si="82"/>
        <v>0</v>
      </c>
      <c r="K140" s="4880">
        <f t="shared" si="82"/>
        <v>0</v>
      </c>
      <c r="L140" s="4800">
        <f t="shared" si="82"/>
        <v>0</v>
      </c>
      <c r="M140" s="165">
        <f t="shared" si="82"/>
        <v>0</v>
      </c>
      <c r="N140" s="2681">
        <f t="shared" si="82"/>
        <v>0</v>
      </c>
      <c r="O140" s="166">
        <f t="shared" si="82"/>
        <v>0</v>
      </c>
      <c r="P140" s="2681">
        <f t="shared" si="82"/>
        <v>0</v>
      </c>
      <c r="Q140" s="166">
        <f t="shared" si="82"/>
        <v>0</v>
      </c>
      <c r="R140" s="4881">
        <f t="shared" si="82"/>
        <v>0</v>
      </c>
      <c r="S140" s="166">
        <f t="shared" si="82"/>
        <v>0</v>
      </c>
      <c r="T140" s="2681">
        <f t="shared" si="82"/>
        <v>0</v>
      </c>
      <c r="U140" s="4880">
        <f t="shared" si="82"/>
        <v>0</v>
      </c>
      <c r="V140" s="167">
        <f t="shared" si="82"/>
        <v>0</v>
      </c>
      <c r="W140" s="166">
        <f t="shared" si="82"/>
        <v>0</v>
      </c>
      <c r="X140" s="4800">
        <f t="shared" si="82"/>
        <v>0</v>
      </c>
      <c r="Y140" s="4880">
        <f t="shared" si="82"/>
        <v>0</v>
      </c>
      <c r="Z140" s="167">
        <f t="shared" si="82"/>
        <v>0</v>
      </c>
      <c r="AA140" s="4880">
        <f t="shared" si="82"/>
        <v>0</v>
      </c>
      <c r="AB140" s="167">
        <f t="shared" si="82"/>
        <v>0</v>
      </c>
      <c r="AC140" s="4880">
        <f t="shared" si="82"/>
        <v>0</v>
      </c>
      <c r="AD140" s="167">
        <f t="shared" si="82"/>
        <v>0</v>
      </c>
      <c r="AE140" s="4880">
        <f t="shared" si="82"/>
        <v>0</v>
      </c>
      <c r="AF140" s="167">
        <f t="shared" si="82"/>
        <v>0</v>
      </c>
      <c r="AG140" s="4880">
        <f t="shared" si="82"/>
        <v>0</v>
      </c>
      <c r="AH140" s="167">
        <f t="shared" si="82"/>
        <v>0</v>
      </c>
      <c r="AI140" s="4880">
        <f t="shared" si="82"/>
        <v>0</v>
      </c>
      <c r="AJ140" s="167">
        <f t="shared" si="82"/>
        <v>0</v>
      </c>
      <c r="AK140" s="4880">
        <f t="shared" si="82"/>
        <v>0</v>
      </c>
      <c r="AL140" s="167">
        <f t="shared" si="82"/>
        <v>0</v>
      </c>
      <c r="AM140" s="4881">
        <f t="shared" si="82"/>
        <v>0</v>
      </c>
      <c r="AN140" s="168">
        <f t="shared" si="82"/>
        <v>0</v>
      </c>
      <c r="AO140" s="4880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>
      <c r="A141" s="7758" t="s">
        <v>4161</v>
      </c>
      <c r="B141" s="1993" t="s">
        <v>64</v>
      </c>
      <c r="C141" s="4882">
        <f t="shared" si="66"/>
        <v>0</v>
      </c>
      <c r="D141" s="811">
        <f t="shared" ref="D141:D150" si="85">SUM(F141+H141+J141+L141+N141+P141+R141+T141+V141+X141+Z141+AB141+AD141+AF141+AH141+AJ141+AL141)</f>
        <v>0</v>
      </c>
      <c r="E141" s="4883">
        <f t="shared" ref="E141:E150" si="86">SUM(G141+I141+K141+M141+O141+Q141+S141+U141+W141+Y141+AA141+AC141+AE141+AG141+AI141+AK141+AM141)</f>
        <v>0</v>
      </c>
      <c r="F141" s="4884"/>
      <c r="G141" s="4885"/>
      <c r="H141" s="4884"/>
      <c r="I141" s="4885"/>
      <c r="J141" s="4884"/>
      <c r="K141" s="4885"/>
      <c r="L141" s="4886"/>
      <c r="M141" s="4887"/>
      <c r="N141" s="4884"/>
      <c r="O141" s="770"/>
      <c r="P141" s="4884"/>
      <c r="Q141" s="770"/>
      <c r="R141" s="4886"/>
      <c r="S141" s="770"/>
      <c r="T141" s="4886"/>
      <c r="U141" s="770"/>
      <c r="V141" s="4884"/>
      <c r="W141" s="4885"/>
      <c r="X141" s="4886"/>
      <c r="Y141" s="4885"/>
      <c r="Z141" s="4886"/>
      <c r="AA141" s="770"/>
      <c r="AB141" s="4886"/>
      <c r="AC141" s="770"/>
      <c r="AD141" s="4886"/>
      <c r="AE141" s="770"/>
      <c r="AF141" s="4886"/>
      <c r="AG141" s="770"/>
      <c r="AH141" s="4886"/>
      <c r="AI141" s="770"/>
      <c r="AJ141" s="4886"/>
      <c r="AK141" s="770"/>
      <c r="AL141" s="4886"/>
      <c r="AM141" s="4887"/>
      <c r="AN141" s="4840"/>
      <c r="AO141" s="4885"/>
      <c r="AP141" s="812"/>
      <c r="AQ141" s="812"/>
      <c r="AR141" s="812"/>
      <c r="AS141" s="770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>
      <c r="A142" s="7758"/>
      <c r="B142" s="3654" t="s">
        <v>1049</v>
      </c>
      <c r="C142" s="4864">
        <f t="shared" si="66"/>
        <v>0</v>
      </c>
      <c r="D142" s="4865">
        <f t="shared" si="85"/>
        <v>0</v>
      </c>
      <c r="E142" s="4866">
        <f t="shared" si="86"/>
        <v>0</v>
      </c>
      <c r="F142" s="4837"/>
      <c r="G142" s="4845"/>
      <c r="H142" s="4837"/>
      <c r="I142" s="4845"/>
      <c r="J142" s="4837"/>
      <c r="K142" s="4845"/>
      <c r="L142" s="4867"/>
      <c r="M142" s="4868"/>
      <c r="N142" s="4837"/>
      <c r="O142" s="4869"/>
      <c r="P142" s="4837"/>
      <c r="Q142" s="4869"/>
      <c r="R142" s="4867"/>
      <c r="S142" s="4869"/>
      <c r="T142" s="4867"/>
      <c r="U142" s="4869"/>
      <c r="V142" s="4837"/>
      <c r="W142" s="4845"/>
      <c r="X142" s="4867"/>
      <c r="Y142" s="4845"/>
      <c r="Z142" s="4867"/>
      <c r="AA142" s="4869"/>
      <c r="AB142" s="4867"/>
      <c r="AC142" s="4869"/>
      <c r="AD142" s="4867"/>
      <c r="AE142" s="4869"/>
      <c r="AF142" s="4867"/>
      <c r="AG142" s="4869"/>
      <c r="AH142" s="4867"/>
      <c r="AI142" s="4869"/>
      <c r="AJ142" s="4867"/>
      <c r="AK142" s="4869"/>
      <c r="AL142" s="4867"/>
      <c r="AM142" s="4868"/>
      <c r="AN142" s="4847"/>
      <c r="AO142" s="4845"/>
      <c r="AP142" s="4838"/>
      <c r="AQ142" s="4838"/>
      <c r="AR142" s="4838"/>
      <c r="AS142" s="4869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>
      <c r="A143" s="7758"/>
      <c r="B143" s="3654" t="s">
        <v>98</v>
      </c>
      <c r="C143" s="4864">
        <f t="shared" si="66"/>
        <v>0</v>
      </c>
      <c r="D143" s="4865">
        <f t="shared" si="85"/>
        <v>0</v>
      </c>
      <c r="E143" s="4866">
        <f t="shared" si="86"/>
        <v>0</v>
      </c>
      <c r="F143" s="4837"/>
      <c r="G143" s="4845"/>
      <c r="H143" s="4837"/>
      <c r="I143" s="4845"/>
      <c r="J143" s="4837"/>
      <c r="K143" s="4845"/>
      <c r="L143" s="4867"/>
      <c r="M143" s="4868"/>
      <c r="N143" s="4837"/>
      <c r="O143" s="4869"/>
      <c r="P143" s="4837"/>
      <c r="Q143" s="4869"/>
      <c r="R143" s="4867"/>
      <c r="S143" s="4869"/>
      <c r="T143" s="4867"/>
      <c r="U143" s="4869"/>
      <c r="V143" s="4837"/>
      <c r="W143" s="4845"/>
      <c r="X143" s="4867"/>
      <c r="Y143" s="4845"/>
      <c r="Z143" s="4867"/>
      <c r="AA143" s="4869"/>
      <c r="AB143" s="4867"/>
      <c r="AC143" s="4869"/>
      <c r="AD143" s="4867"/>
      <c r="AE143" s="4869"/>
      <c r="AF143" s="4867"/>
      <c r="AG143" s="4869"/>
      <c r="AH143" s="4867"/>
      <c r="AI143" s="4869"/>
      <c r="AJ143" s="4867"/>
      <c r="AK143" s="4869"/>
      <c r="AL143" s="4867"/>
      <c r="AM143" s="4868"/>
      <c r="AN143" s="4847"/>
      <c r="AO143" s="4845"/>
      <c r="AP143" s="4838"/>
      <c r="AQ143" s="4838"/>
      <c r="AR143" s="4838"/>
      <c r="AS143" s="4869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>
      <c r="A144" s="7758"/>
      <c r="B144" s="3654" t="s">
        <v>4159</v>
      </c>
      <c r="C144" s="4864">
        <f t="shared" si="66"/>
        <v>0</v>
      </c>
      <c r="D144" s="4865">
        <f t="shared" si="85"/>
        <v>0</v>
      </c>
      <c r="E144" s="4866">
        <f t="shared" si="86"/>
        <v>0</v>
      </c>
      <c r="F144" s="4837"/>
      <c r="G144" s="4845"/>
      <c r="H144" s="4837"/>
      <c r="I144" s="4845"/>
      <c r="J144" s="4837"/>
      <c r="K144" s="4845"/>
      <c r="L144" s="4867"/>
      <c r="M144" s="4868"/>
      <c r="N144" s="4837"/>
      <c r="O144" s="4869"/>
      <c r="P144" s="4837"/>
      <c r="Q144" s="4869"/>
      <c r="R144" s="4867"/>
      <c r="S144" s="4869"/>
      <c r="T144" s="4867"/>
      <c r="U144" s="4869"/>
      <c r="V144" s="4837"/>
      <c r="W144" s="4845"/>
      <c r="X144" s="4867"/>
      <c r="Y144" s="4845"/>
      <c r="Z144" s="4867"/>
      <c r="AA144" s="4869"/>
      <c r="AB144" s="4867"/>
      <c r="AC144" s="4869"/>
      <c r="AD144" s="4867"/>
      <c r="AE144" s="4869"/>
      <c r="AF144" s="4867"/>
      <c r="AG144" s="4869"/>
      <c r="AH144" s="4867"/>
      <c r="AI144" s="4869"/>
      <c r="AJ144" s="4867"/>
      <c r="AK144" s="4869"/>
      <c r="AL144" s="4867"/>
      <c r="AM144" s="4868"/>
      <c r="AN144" s="4847"/>
      <c r="AO144" s="4845"/>
      <c r="AP144" s="4838"/>
      <c r="AQ144" s="4838"/>
      <c r="AR144" s="4838"/>
      <c r="AS144" s="4869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>
      <c r="A145" s="7758"/>
      <c r="B145" s="3654" t="s">
        <v>1050</v>
      </c>
      <c r="C145" s="4864">
        <f t="shared" si="66"/>
        <v>0</v>
      </c>
      <c r="D145" s="4865">
        <f t="shared" si="85"/>
        <v>0</v>
      </c>
      <c r="E145" s="4866">
        <f t="shared" si="86"/>
        <v>0</v>
      </c>
      <c r="F145" s="4837"/>
      <c r="G145" s="4845"/>
      <c r="H145" s="4837"/>
      <c r="I145" s="4845"/>
      <c r="J145" s="4837"/>
      <c r="K145" s="4845"/>
      <c r="L145" s="4867"/>
      <c r="M145" s="4868"/>
      <c r="N145" s="4837"/>
      <c r="O145" s="4869"/>
      <c r="P145" s="4837"/>
      <c r="Q145" s="4869"/>
      <c r="R145" s="4867"/>
      <c r="S145" s="4869"/>
      <c r="T145" s="4867"/>
      <c r="U145" s="4869"/>
      <c r="V145" s="4837"/>
      <c r="W145" s="4845"/>
      <c r="X145" s="4867"/>
      <c r="Y145" s="4845"/>
      <c r="Z145" s="4867"/>
      <c r="AA145" s="4869"/>
      <c r="AB145" s="4867"/>
      <c r="AC145" s="4869"/>
      <c r="AD145" s="4867"/>
      <c r="AE145" s="4869"/>
      <c r="AF145" s="4867"/>
      <c r="AG145" s="4869"/>
      <c r="AH145" s="4867"/>
      <c r="AI145" s="4869"/>
      <c r="AJ145" s="4867"/>
      <c r="AK145" s="4869"/>
      <c r="AL145" s="4867"/>
      <c r="AM145" s="4868"/>
      <c r="AN145" s="4847"/>
      <c r="AO145" s="4845"/>
      <c r="AP145" s="4838"/>
      <c r="AQ145" s="4838"/>
      <c r="AR145" s="4838"/>
      <c r="AS145" s="4869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>
      <c r="A146" s="7758"/>
      <c r="B146" s="3654" t="s">
        <v>1090</v>
      </c>
      <c r="C146" s="4864">
        <f t="shared" si="66"/>
        <v>0</v>
      </c>
      <c r="D146" s="4865">
        <f t="shared" si="85"/>
        <v>0</v>
      </c>
      <c r="E146" s="4866">
        <f t="shared" si="86"/>
        <v>0</v>
      </c>
      <c r="F146" s="4837"/>
      <c r="G146" s="4845"/>
      <c r="H146" s="4837"/>
      <c r="I146" s="4845"/>
      <c r="J146" s="4837"/>
      <c r="K146" s="4845"/>
      <c r="L146" s="4867"/>
      <c r="M146" s="4868"/>
      <c r="N146" s="4837"/>
      <c r="O146" s="4869"/>
      <c r="P146" s="4837"/>
      <c r="Q146" s="4869"/>
      <c r="R146" s="4867"/>
      <c r="S146" s="4869"/>
      <c r="T146" s="4867"/>
      <c r="U146" s="4869"/>
      <c r="V146" s="4837"/>
      <c r="W146" s="4845"/>
      <c r="X146" s="4867"/>
      <c r="Y146" s="4845"/>
      <c r="Z146" s="4867"/>
      <c r="AA146" s="4869"/>
      <c r="AB146" s="4867"/>
      <c r="AC146" s="4869"/>
      <c r="AD146" s="4867"/>
      <c r="AE146" s="4869"/>
      <c r="AF146" s="4867"/>
      <c r="AG146" s="4869"/>
      <c r="AH146" s="4867"/>
      <c r="AI146" s="4869"/>
      <c r="AJ146" s="4867"/>
      <c r="AK146" s="4869"/>
      <c r="AL146" s="4867"/>
      <c r="AM146" s="4868"/>
      <c r="AN146" s="4847"/>
      <c r="AO146" s="4845"/>
      <c r="AP146" s="4838"/>
      <c r="AQ146" s="4838"/>
      <c r="AR146" s="4838"/>
      <c r="AS146" s="4869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>
      <c r="A147" s="7758"/>
      <c r="B147" s="3654" t="s">
        <v>1052</v>
      </c>
      <c r="C147" s="4864">
        <f t="shared" si="66"/>
        <v>0</v>
      </c>
      <c r="D147" s="4865">
        <f t="shared" si="85"/>
        <v>0</v>
      </c>
      <c r="E147" s="4866">
        <f t="shared" si="86"/>
        <v>0</v>
      </c>
      <c r="F147" s="4837"/>
      <c r="G147" s="4845"/>
      <c r="H147" s="4837"/>
      <c r="I147" s="4845"/>
      <c r="J147" s="4837"/>
      <c r="K147" s="4845"/>
      <c r="L147" s="4867"/>
      <c r="M147" s="4868"/>
      <c r="N147" s="4837"/>
      <c r="O147" s="4869"/>
      <c r="P147" s="4837"/>
      <c r="Q147" s="4869"/>
      <c r="R147" s="4867"/>
      <c r="S147" s="4869"/>
      <c r="T147" s="4867"/>
      <c r="U147" s="4869"/>
      <c r="V147" s="4837"/>
      <c r="W147" s="4845"/>
      <c r="X147" s="4867"/>
      <c r="Y147" s="4845"/>
      <c r="Z147" s="4867"/>
      <c r="AA147" s="4869"/>
      <c r="AB147" s="4867"/>
      <c r="AC147" s="4869"/>
      <c r="AD147" s="4867"/>
      <c r="AE147" s="4869"/>
      <c r="AF147" s="4867"/>
      <c r="AG147" s="4869"/>
      <c r="AH147" s="4867"/>
      <c r="AI147" s="4869"/>
      <c r="AJ147" s="4867"/>
      <c r="AK147" s="4869"/>
      <c r="AL147" s="4867"/>
      <c r="AM147" s="4868"/>
      <c r="AN147" s="4847"/>
      <c r="AO147" s="4845"/>
      <c r="AP147" s="4838"/>
      <c r="AQ147" s="4838"/>
      <c r="AR147" s="4838"/>
      <c r="AS147" s="4869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>
      <c r="A148" s="7758"/>
      <c r="B148" s="3654" t="s">
        <v>4160</v>
      </c>
      <c r="C148" s="4864">
        <f t="shared" si="66"/>
        <v>0</v>
      </c>
      <c r="D148" s="4865">
        <f t="shared" si="85"/>
        <v>0</v>
      </c>
      <c r="E148" s="4866">
        <f t="shared" si="86"/>
        <v>0</v>
      </c>
      <c r="F148" s="4837"/>
      <c r="G148" s="4845"/>
      <c r="H148" s="4837"/>
      <c r="I148" s="4845"/>
      <c r="J148" s="4837"/>
      <c r="K148" s="4845"/>
      <c r="L148" s="4867"/>
      <c r="M148" s="4868"/>
      <c r="N148" s="4837"/>
      <c r="O148" s="4869"/>
      <c r="P148" s="4837"/>
      <c r="Q148" s="4869"/>
      <c r="R148" s="4867"/>
      <c r="S148" s="4869"/>
      <c r="T148" s="4867"/>
      <c r="U148" s="4869"/>
      <c r="V148" s="4837"/>
      <c r="W148" s="4845"/>
      <c r="X148" s="4867"/>
      <c r="Y148" s="4845"/>
      <c r="Z148" s="4867"/>
      <c r="AA148" s="4869"/>
      <c r="AB148" s="4867"/>
      <c r="AC148" s="4869"/>
      <c r="AD148" s="4867"/>
      <c r="AE148" s="4869"/>
      <c r="AF148" s="4867"/>
      <c r="AG148" s="4869"/>
      <c r="AH148" s="4867"/>
      <c r="AI148" s="4869"/>
      <c r="AJ148" s="4867"/>
      <c r="AK148" s="4869"/>
      <c r="AL148" s="4867"/>
      <c r="AM148" s="4868"/>
      <c r="AN148" s="4847"/>
      <c r="AO148" s="4845"/>
      <c r="AP148" s="4838"/>
      <c r="AQ148" s="4838"/>
      <c r="AR148" s="4838"/>
      <c r="AS148" s="4869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>
      <c r="A149" s="7758"/>
      <c r="B149" s="3654" t="s">
        <v>1054</v>
      </c>
      <c r="C149" s="4864">
        <f t="shared" si="66"/>
        <v>0</v>
      </c>
      <c r="D149" s="4865">
        <f t="shared" si="85"/>
        <v>0</v>
      </c>
      <c r="E149" s="4866">
        <f t="shared" si="86"/>
        <v>0</v>
      </c>
      <c r="F149" s="4837"/>
      <c r="G149" s="4845"/>
      <c r="H149" s="4837"/>
      <c r="I149" s="4845"/>
      <c r="J149" s="4837"/>
      <c r="K149" s="4845"/>
      <c r="L149" s="4867"/>
      <c r="M149" s="4868"/>
      <c r="N149" s="4837"/>
      <c r="O149" s="4869"/>
      <c r="P149" s="4837"/>
      <c r="Q149" s="4869"/>
      <c r="R149" s="4867"/>
      <c r="S149" s="4869"/>
      <c r="T149" s="4867"/>
      <c r="U149" s="4869"/>
      <c r="V149" s="4837"/>
      <c r="W149" s="4845"/>
      <c r="X149" s="4867"/>
      <c r="Y149" s="4845"/>
      <c r="Z149" s="4867"/>
      <c r="AA149" s="4869"/>
      <c r="AB149" s="4867"/>
      <c r="AC149" s="4869"/>
      <c r="AD149" s="4867"/>
      <c r="AE149" s="4869"/>
      <c r="AF149" s="4867"/>
      <c r="AG149" s="4869"/>
      <c r="AH149" s="4867"/>
      <c r="AI149" s="4869"/>
      <c r="AJ149" s="4867"/>
      <c r="AK149" s="4869"/>
      <c r="AL149" s="4867"/>
      <c r="AM149" s="4868"/>
      <c r="AN149" s="4847"/>
      <c r="AO149" s="4845"/>
      <c r="AP149" s="4838"/>
      <c r="AQ149" s="4838"/>
      <c r="AR149" s="4838"/>
      <c r="AS149" s="4869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>
      <c r="A150" s="7758"/>
      <c r="B150" s="3826" t="s">
        <v>1055</v>
      </c>
      <c r="C150" s="4870">
        <f t="shared" si="66"/>
        <v>0</v>
      </c>
      <c r="D150" s="4871">
        <f t="shared" si="85"/>
        <v>0</v>
      </c>
      <c r="E150" s="1398">
        <f t="shared" si="86"/>
        <v>0</v>
      </c>
      <c r="F150" s="4872"/>
      <c r="G150" s="1399"/>
      <c r="H150" s="4872"/>
      <c r="I150" s="1399"/>
      <c r="J150" s="4872"/>
      <c r="K150" s="1399"/>
      <c r="L150" s="4873"/>
      <c r="M150" s="4874"/>
      <c r="N150" s="4872"/>
      <c r="O150" s="4875"/>
      <c r="P150" s="4872"/>
      <c r="Q150" s="4875"/>
      <c r="R150" s="4873"/>
      <c r="S150" s="4875"/>
      <c r="T150" s="4873"/>
      <c r="U150" s="4875"/>
      <c r="V150" s="4872"/>
      <c r="W150" s="1399"/>
      <c r="X150" s="4873"/>
      <c r="Y150" s="1399"/>
      <c r="Z150" s="4873"/>
      <c r="AA150" s="4875"/>
      <c r="AB150" s="4873"/>
      <c r="AC150" s="4875"/>
      <c r="AD150" s="4873"/>
      <c r="AE150" s="4875"/>
      <c r="AF150" s="4873"/>
      <c r="AG150" s="4875"/>
      <c r="AH150" s="4873"/>
      <c r="AI150" s="4875"/>
      <c r="AJ150" s="4873"/>
      <c r="AK150" s="4875"/>
      <c r="AL150" s="4873"/>
      <c r="AM150" s="4874"/>
      <c r="AN150" s="4876"/>
      <c r="AO150" s="1399"/>
      <c r="AP150" s="4877"/>
      <c r="AQ150" s="4877"/>
      <c r="AR150" s="4877"/>
      <c r="AS150" s="4875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>
      <c r="A151" s="8357"/>
      <c r="B151" s="2694" t="s">
        <v>77</v>
      </c>
      <c r="C151" s="4878">
        <f t="shared" si="66"/>
        <v>0</v>
      </c>
      <c r="D151" s="164">
        <f t="shared" ref="D151:AS151" si="100">SUM(D141:D150)</f>
        <v>0</v>
      </c>
      <c r="E151" s="4879">
        <f t="shared" si="100"/>
        <v>0</v>
      </c>
      <c r="F151" s="2681">
        <f t="shared" si="100"/>
        <v>0</v>
      </c>
      <c r="G151" s="4880">
        <f t="shared" si="100"/>
        <v>0</v>
      </c>
      <c r="H151" s="2681">
        <f t="shared" si="100"/>
        <v>0</v>
      </c>
      <c r="I151" s="4880">
        <f t="shared" si="100"/>
        <v>0</v>
      </c>
      <c r="J151" s="2681">
        <f t="shared" si="100"/>
        <v>0</v>
      </c>
      <c r="K151" s="4880">
        <f t="shared" si="100"/>
        <v>0</v>
      </c>
      <c r="L151" s="4800">
        <f t="shared" si="100"/>
        <v>0</v>
      </c>
      <c r="M151" s="165">
        <f t="shared" si="100"/>
        <v>0</v>
      </c>
      <c r="N151" s="2681">
        <f t="shared" si="100"/>
        <v>0</v>
      </c>
      <c r="O151" s="166">
        <f t="shared" si="100"/>
        <v>0</v>
      </c>
      <c r="P151" s="2681">
        <f t="shared" si="100"/>
        <v>0</v>
      </c>
      <c r="Q151" s="166">
        <f t="shared" si="100"/>
        <v>0</v>
      </c>
      <c r="R151" s="4881">
        <f t="shared" si="100"/>
        <v>0</v>
      </c>
      <c r="S151" s="166">
        <f t="shared" si="100"/>
        <v>0</v>
      </c>
      <c r="T151" s="2681">
        <f t="shared" si="100"/>
        <v>0</v>
      </c>
      <c r="U151" s="4880">
        <f t="shared" si="100"/>
        <v>0</v>
      </c>
      <c r="V151" s="167">
        <f t="shared" si="100"/>
        <v>0</v>
      </c>
      <c r="W151" s="166">
        <f t="shared" si="100"/>
        <v>0</v>
      </c>
      <c r="X151" s="4800">
        <f t="shared" si="100"/>
        <v>0</v>
      </c>
      <c r="Y151" s="4880">
        <f t="shared" si="100"/>
        <v>0</v>
      </c>
      <c r="Z151" s="167">
        <f t="shared" si="100"/>
        <v>0</v>
      </c>
      <c r="AA151" s="4880">
        <f t="shared" si="100"/>
        <v>0</v>
      </c>
      <c r="AB151" s="167">
        <f t="shared" si="100"/>
        <v>0</v>
      </c>
      <c r="AC151" s="4880">
        <f t="shared" si="100"/>
        <v>0</v>
      </c>
      <c r="AD151" s="167">
        <f t="shared" si="100"/>
        <v>0</v>
      </c>
      <c r="AE151" s="4880">
        <f t="shared" si="100"/>
        <v>0</v>
      </c>
      <c r="AF151" s="167">
        <f t="shared" si="100"/>
        <v>0</v>
      </c>
      <c r="AG151" s="4880">
        <f t="shared" si="100"/>
        <v>0</v>
      </c>
      <c r="AH151" s="167">
        <f t="shared" si="100"/>
        <v>0</v>
      </c>
      <c r="AI151" s="4880">
        <f t="shared" si="100"/>
        <v>0</v>
      </c>
      <c r="AJ151" s="167">
        <f t="shared" si="100"/>
        <v>0</v>
      </c>
      <c r="AK151" s="4880">
        <f t="shared" si="100"/>
        <v>0</v>
      </c>
      <c r="AL151" s="167">
        <f t="shared" si="100"/>
        <v>0</v>
      </c>
      <c r="AM151" s="4881">
        <f t="shared" si="100"/>
        <v>0</v>
      </c>
      <c r="AN151" s="168">
        <f t="shared" si="100"/>
        <v>0</v>
      </c>
      <c r="AO151" s="4880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>
      <c r="A152" s="95" t="s">
        <v>4162</v>
      </c>
    </row>
    <row r="153" spans="1:95" ht="15" customHeight="1">
      <c r="A153" s="9217" t="s">
        <v>26</v>
      </c>
      <c r="B153" s="9217" t="s">
        <v>27</v>
      </c>
      <c r="C153" s="8472" t="s">
        <v>77</v>
      </c>
      <c r="D153" s="9275"/>
      <c r="E153" s="9276"/>
      <c r="F153" s="9250" t="s">
        <v>101</v>
      </c>
      <c r="G153" s="9251"/>
      <c r="H153" s="9251"/>
      <c r="I153" s="9251"/>
      <c r="J153" s="9251"/>
      <c r="K153" s="9251"/>
      <c r="L153" s="9251"/>
      <c r="M153" s="9251"/>
      <c r="N153" s="9251"/>
      <c r="O153" s="9251"/>
      <c r="P153" s="9251"/>
      <c r="Q153" s="9251"/>
      <c r="R153" s="9251"/>
      <c r="S153" s="9251"/>
      <c r="T153" s="9251"/>
      <c r="U153" s="9251"/>
      <c r="V153" s="9251"/>
      <c r="W153" s="9251"/>
      <c r="X153" s="9251"/>
      <c r="Y153" s="9251"/>
      <c r="Z153" s="9251"/>
      <c r="AA153" s="9251"/>
      <c r="AB153" s="9251"/>
      <c r="AC153" s="9251"/>
      <c r="AD153" s="9251"/>
      <c r="AE153" s="9251"/>
      <c r="AF153" s="9251"/>
      <c r="AG153" s="9253"/>
      <c r="AH153" s="9364" t="s">
        <v>36</v>
      </c>
      <c r="AI153" s="9276" t="s">
        <v>37</v>
      </c>
    </row>
    <row r="154" spans="1:95" ht="15" customHeight="1">
      <c r="A154" s="8449"/>
      <c r="B154" s="8449"/>
      <c r="C154" s="8354"/>
      <c r="D154" s="9277"/>
      <c r="E154" s="9278"/>
      <c r="F154" s="9250" t="s">
        <v>44</v>
      </c>
      <c r="G154" s="9256"/>
      <c r="H154" s="9250" t="s">
        <v>45</v>
      </c>
      <c r="I154" s="9256"/>
      <c r="J154" s="9241" t="s">
        <v>46</v>
      </c>
      <c r="K154" s="9242"/>
      <c r="L154" s="9241" t="s">
        <v>47</v>
      </c>
      <c r="M154" s="9242"/>
      <c r="N154" s="9241" t="s">
        <v>48</v>
      </c>
      <c r="O154" s="9242"/>
      <c r="P154" s="9241" t="s">
        <v>49</v>
      </c>
      <c r="Q154" s="9242"/>
      <c r="R154" s="9241" t="s">
        <v>50</v>
      </c>
      <c r="S154" s="9242"/>
      <c r="T154" s="9241" t="s">
        <v>51</v>
      </c>
      <c r="U154" s="9242"/>
      <c r="V154" s="9241" t="s">
        <v>52</v>
      </c>
      <c r="W154" s="9242"/>
      <c r="X154" s="9241" t="s">
        <v>53</v>
      </c>
      <c r="Y154" s="9242"/>
      <c r="Z154" s="9241" t="s">
        <v>54</v>
      </c>
      <c r="AA154" s="9242"/>
      <c r="AB154" s="9241" t="s">
        <v>55</v>
      </c>
      <c r="AC154" s="9242"/>
      <c r="AD154" s="9241" t="s">
        <v>56</v>
      </c>
      <c r="AE154" s="9242"/>
      <c r="AF154" s="9241" t="s">
        <v>57</v>
      </c>
      <c r="AG154" s="9255"/>
      <c r="AH154" s="7681"/>
      <c r="AI154" s="7653"/>
    </row>
    <row r="155" spans="1:95" ht="15" customHeight="1">
      <c r="A155" s="8450"/>
      <c r="B155" s="8450"/>
      <c r="C155" s="4486" t="s">
        <v>79</v>
      </c>
      <c r="D155" s="4492" t="s">
        <v>58</v>
      </c>
      <c r="E155" s="4434" t="s">
        <v>59</v>
      </c>
      <c r="F155" s="4517" t="s">
        <v>58</v>
      </c>
      <c r="G155" s="4434" t="s">
        <v>59</v>
      </c>
      <c r="H155" s="4517" t="s">
        <v>58</v>
      </c>
      <c r="I155" s="4434" t="s">
        <v>59</v>
      </c>
      <c r="J155" s="4517" t="s">
        <v>58</v>
      </c>
      <c r="K155" s="4434" t="s">
        <v>59</v>
      </c>
      <c r="L155" s="4517" t="s">
        <v>58</v>
      </c>
      <c r="M155" s="4434" t="s">
        <v>59</v>
      </c>
      <c r="N155" s="4517" t="s">
        <v>58</v>
      </c>
      <c r="O155" s="4434" t="s">
        <v>59</v>
      </c>
      <c r="P155" s="4517" t="s">
        <v>58</v>
      </c>
      <c r="Q155" s="4434" t="s">
        <v>59</v>
      </c>
      <c r="R155" s="4517" t="s">
        <v>58</v>
      </c>
      <c r="S155" s="4434" t="s">
        <v>59</v>
      </c>
      <c r="T155" s="4517" t="s">
        <v>58</v>
      </c>
      <c r="U155" s="4434" t="s">
        <v>59</v>
      </c>
      <c r="V155" s="4517" t="s">
        <v>58</v>
      </c>
      <c r="W155" s="4434" t="s">
        <v>59</v>
      </c>
      <c r="X155" s="4517" t="s">
        <v>58</v>
      </c>
      <c r="Y155" s="4434" t="s">
        <v>59</v>
      </c>
      <c r="Z155" s="4517" t="s">
        <v>58</v>
      </c>
      <c r="AA155" s="4434" t="s">
        <v>59</v>
      </c>
      <c r="AB155" s="4517" t="s">
        <v>58</v>
      </c>
      <c r="AC155" s="4434" t="s">
        <v>59</v>
      </c>
      <c r="AD155" s="4517" t="s">
        <v>58</v>
      </c>
      <c r="AE155" s="4434" t="s">
        <v>59</v>
      </c>
      <c r="AF155" s="4517" t="s">
        <v>58</v>
      </c>
      <c r="AG155" s="4478" t="s">
        <v>59</v>
      </c>
      <c r="AH155" s="7676"/>
      <c r="AI155" s="9278"/>
    </row>
    <row r="156" spans="1:95" ht="15" customHeight="1">
      <c r="A156" s="9363" t="s">
        <v>4163</v>
      </c>
      <c r="B156" s="4427" t="s">
        <v>64</v>
      </c>
      <c r="C156" s="4888">
        <f t="shared" ref="C156:C163" si="102">SUM(D156:E156)</f>
        <v>0</v>
      </c>
      <c r="D156" s="852">
        <f t="shared" ref="D156:E163" si="103">SUM(F156+H156+J156+L156+N156+P156+R156+T156+V156+X156+Z156+AB156+AD156+AF156)</f>
        <v>0</v>
      </c>
      <c r="E156" s="4857">
        <f t="shared" si="103"/>
        <v>0</v>
      </c>
      <c r="F156" s="4734"/>
      <c r="G156" s="4678"/>
      <c r="H156" s="4734"/>
      <c r="I156" s="4678"/>
      <c r="J156" s="4734"/>
      <c r="K156" s="4678"/>
      <c r="L156" s="4734"/>
      <c r="M156" s="4678"/>
      <c r="N156" s="4734"/>
      <c r="O156" s="4678"/>
      <c r="P156" s="4734"/>
      <c r="Q156" s="4678"/>
      <c r="R156" s="4734"/>
      <c r="S156" s="4678"/>
      <c r="T156" s="4734"/>
      <c r="U156" s="4678"/>
      <c r="V156" s="4734"/>
      <c r="W156" s="4678"/>
      <c r="X156" s="4734"/>
      <c r="Y156" s="4678"/>
      <c r="Z156" s="4734"/>
      <c r="AA156" s="4678"/>
      <c r="AB156" s="4734"/>
      <c r="AC156" s="4678"/>
      <c r="AD156" s="4734"/>
      <c r="AE156" s="4678"/>
      <c r="AF156" s="4734"/>
      <c r="AG156" s="4099"/>
      <c r="AH156" s="4100"/>
      <c r="AI156" s="4736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>
      <c r="A157" s="7758"/>
      <c r="B157" s="1226" t="s">
        <v>98</v>
      </c>
      <c r="C157" s="4889">
        <f t="shared" si="102"/>
        <v>0</v>
      </c>
      <c r="D157" s="4865">
        <f t="shared" si="103"/>
        <v>0</v>
      </c>
      <c r="E157" s="4866">
        <f t="shared" si="103"/>
        <v>0</v>
      </c>
      <c r="F157" s="1324"/>
      <c r="G157" s="4685"/>
      <c r="H157" s="1324"/>
      <c r="I157" s="4685"/>
      <c r="J157" s="1324"/>
      <c r="K157" s="4685"/>
      <c r="L157" s="1324"/>
      <c r="M157" s="4685"/>
      <c r="N157" s="1324"/>
      <c r="O157" s="4685"/>
      <c r="P157" s="1324"/>
      <c r="Q157" s="4685"/>
      <c r="R157" s="1324"/>
      <c r="S157" s="4685"/>
      <c r="T157" s="1324"/>
      <c r="U157" s="4685"/>
      <c r="V157" s="1324"/>
      <c r="W157" s="4685"/>
      <c r="X157" s="1324"/>
      <c r="Y157" s="4685"/>
      <c r="Z157" s="1324"/>
      <c r="AA157" s="4685"/>
      <c r="AB157" s="1324"/>
      <c r="AC157" s="4685"/>
      <c r="AD157" s="1324"/>
      <c r="AE157" s="4685"/>
      <c r="AF157" s="1324"/>
      <c r="AG157" s="4757"/>
      <c r="AH157" s="884"/>
      <c r="AI157" s="4102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>
      <c r="A158" s="7758"/>
      <c r="B158" s="1328" t="s">
        <v>105</v>
      </c>
      <c r="C158" s="4889">
        <f t="shared" si="102"/>
        <v>0</v>
      </c>
      <c r="D158" s="4865">
        <f t="shared" si="103"/>
        <v>0</v>
      </c>
      <c r="E158" s="4866">
        <f t="shared" si="103"/>
        <v>0</v>
      </c>
      <c r="F158" s="1324"/>
      <c r="G158" s="4685"/>
      <c r="H158" s="1324"/>
      <c r="I158" s="4685"/>
      <c r="J158" s="1324"/>
      <c r="K158" s="4685"/>
      <c r="L158" s="1324"/>
      <c r="M158" s="4685"/>
      <c r="N158" s="1324"/>
      <c r="O158" s="4685"/>
      <c r="P158" s="1324"/>
      <c r="Q158" s="4685"/>
      <c r="R158" s="1324"/>
      <c r="S158" s="4685"/>
      <c r="T158" s="1324"/>
      <c r="U158" s="4685"/>
      <c r="V158" s="1324"/>
      <c r="W158" s="4685"/>
      <c r="X158" s="1324"/>
      <c r="Y158" s="4685"/>
      <c r="Z158" s="1324"/>
      <c r="AA158" s="4685"/>
      <c r="AB158" s="1324"/>
      <c r="AC158" s="4685"/>
      <c r="AD158" s="1324"/>
      <c r="AE158" s="4685"/>
      <c r="AF158" s="1324"/>
      <c r="AG158" s="4757"/>
      <c r="AH158" s="884"/>
      <c r="AI158" s="4102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>
      <c r="A159" s="8357"/>
      <c r="B159" s="4179" t="s">
        <v>195</v>
      </c>
      <c r="C159" s="4890">
        <f t="shared" si="102"/>
        <v>0</v>
      </c>
      <c r="D159" s="4871">
        <f t="shared" si="103"/>
        <v>0</v>
      </c>
      <c r="E159" s="1398">
        <f t="shared" si="103"/>
        <v>0</v>
      </c>
      <c r="F159" s="4083"/>
      <c r="G159" s="4758"/>
      <c r="H159" s="4083"/>
      <c r="I159" s="4758"/>
      <c r="J159" s="4083"/>
      <c r="K159" s="4758"/>
      <c r="L159" s="4083"/>
      <c r="M159" s="4758"/>
      <c r="N159" s="4083"/>
      <c r="O159" s="4758"/>
      <c r="P159" s="4083"/>
      <c r="Q159" s="4758"/>
      <c r="R159" s="4083"/>
      <c r="S159" s="4758"/>
      <c r="T159" s="4083"/>
      <c r="U159" s="4758"/>
      <c r="V159" s="4083"/>
      <c r="W159" s="4758"/>
      <c r="X159" s="4083"/>
      <c r="Y159" s="4758"/>
      <c r="Z159" s="4083"/>
      <c r="AA159" s="4758"/>
      <c r="AB159" s="4083"/>
      <c r="AC159" s="4758"/>
      <c r="AD159" s="4083"/>
      <c r="AE159" s="4758"/>
      <c r="AF159" s="4083"/>
      <c r="AG159" s="4107"/>
      <c r="AH159" s="4108"/>
      <c r="AI159" s="1327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>
      <c r="A160" s="9363" t="s">
        <v>4164</v>
      </c>
      <c r="B160" s="4427" t="s">
        <v>64</v>
      </c>
      <c r="C160" s="4888">
        <f t="shared" si="102"/>
        <v>0</v>
      </c>
      <c r="D160" s="852">
        <f t="shared" si="103"/>
        <v>0</v>
      </c>
      <c r="E160" s="4857">
        <f t="shared" si="103"/>
        <v>0</v>
      </c>
      <c r="F160" s="4734"/>
      <c r="G160" s="4678"/>
      <c r="H160" s="4734"/>
      <c r="I160" s="4678"/>
      <c r="J160" s="4734"/>
      <c r="K160" s="4678"/>
      <c r="L160" s="4734"/>
      <c r="M160" s="4678"/>
      <c r="N160" s="4734"/>
      <c r="O160" s="4678"/>
      <c r="P160" s="4734"/>
      <c r="Q160" s="4678"/>
      <c r="R160" s="4734"/>
      <c r="S160" s="4678"/>
      <c r="T160" s="4734"/>
      <c r="U160" s="4678"/>
      <c r="V160" s="4734"/>
      <c r="W160" s="4678"/>
      <c r="X160" s="4734"/>
      <c r="Y160" s="4678"/>
      <c r="Z160" s="4734"/>
      <c r="AA160" s="4678"/>
      <c r="AB160" s="4734"/>
      <c r="AC160" s="4678"/>
      <c r="AD160" s="4734"/>
      <c r="AE160" s="4678"/>
      <c r="AF160" s="4734"/>
      <c r="AG160" s="4099"/>
      <c r="AH160" s="4100"/>
      <c r="AI160" s="4736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>
      <c r="A161" s="7758"/>
      <c r="B161" s="1226" t="s">
        <v>98</v>
      </c>
      <c r="C161" s="4889">
        <f t="shared" si="102"/>
        <v>0</v>
      </c>
      <c r="D161" s="4865">
        <f t="shared" si="103"/>
        <v>0</v>
      </c>
      <c r="E161" s="4866">
        <f t="shared" si="103"/>
        <v>0</v>
      </c>
      <c r="F161" s="1324"/>
      <c r="G161" s="4685"/>
      <c r="H161" s="1324"/>
      <c r="I161" s="4685"/>
      <c r="J161" s="1324"/>
      <c r="K161" s="4685"/>
      <c r="L161" s="1324"/>
      <c r="M161" s="4685"/>
      <c r="N161" s="1324"/>
      <c r="O161" s="4685"/>
      <c r="P161" s="1324"/>
      <c r="Q161" s="4685"/>
      <c r="R161" s="1324"/>
      <c r="S161" s="4685"/>
      <c r="T161" s="1324"/>
      <c r="U161" s="4685"/>
      <c r="V161" s="1324"/>
      <c r="W161" s="4685"/>
      <c r="X161" s="1324"/>
      <c r="Y161" s="4685"/>
      <c r="Z161" s="1324"/>
      <c r="AA161" s="4685"/>
      <c r="AB161" s="1324"/>
      <c r="AC161" s="4685"/>
      <c r="AD161" s="1324"/>
      <c r="AE161" s="4685"/>
      <c r="AF161" s="1324"/>
      <c r="AG161" s="4757"/>
      <c r="AH161" s="884"/>
      <c r="AI161" s="4102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>
      <c r="A162" s="7758"/>
      <c r="B162" s="1328" t="s">
        <v>105</v>
      </c>
      <c r="C162" s="4889">
        <f t="shared" si="102"/>
        <v>0</v>
      </c>
      <c r="D162" s="4865">
        <f t="shared" si="103"/>
        <v>0</v>
      </c>
      <c r="E162" s="4866">
        <f t="shared" si="103"/>
        <v>0</v>
      </c>
      <c r="F162" s="1324"/>
      <c r="G162" s="4685"/>
      <c r="H162" s="1324"/>
      <c r="I162" s="4685"/>
      <c r="J162" s="1324"/>
      <c r="K162" s="4685"/>
      <c r="L162" s="1324"/>
      <c r="M162" s="4685"/>
      <c r="N162" s="1324"/>
      <c r="O162" s="4685"/>
      <c r="P162" s="1324"/>
      <c r="Q162" s="4685"/>
      <c r="R162" s="1324"/>
      <c r="S162" s="4685"/>
      <c r="T162" s="1324"/>
      <c r="U162" s="4685"/>
      <c r="V162" s="1324"/>
      <c r="W162" s="4685"/>
      <c r="X162" s="1324"/>
      <c r="Y162" s="4685"/>
      <c r="Z162" s="1324"/>
      <c r="AA162" s="4685"/>
      <c r="AB162" s="1324"/>
      <c r="AC162" s="4685"/>
      <c r="AD162" s="1324"/>
      <c r="AE162" s="4685"/>
      <c r="AF162" s="1324"/>
      <c r="AG162" s="4757"/>
      <c r="AH162" s="884"/>
      <c r="AI162" s="4102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>
      <c r="A163" s="8357"/>
      <c r="B163" s="4179" t="s">
        <v>195</v>
      </c>
      <c r="C163" s="4890">
        <f t="shared" si="102"/>
        <v>0</v>
      </c>
      <c r="D163" s="4871">
        <f t="shared" si="103"/>
        <v>0</v>
      </c>
      <c r="E163" s="1398">
        <f t="shared" si="103"/>
        <v>0</v>
      </c>
      <c r="F163" s="4083"/>
      <c r="G163" s="4758"/>
      <c r="H163" s="4083"/>
      <c r="I163" s="4758"/>
      <c r="J163" s="4083"/>
      <c r="K163" s="4758"/>
      <c r="L163" s="4083"/>
      <c r="M163" s="4758"/>
      <c r="N163" s="4083"/>
      <c r="O163" s="4758"/>
      <c r="P163" s="4083"/>
      <c r="Q163" s="4758"/>
      <c r="R163" s="4083"/>
      <c r="S163" s="4758"/>
      <c r="T163" s="4083"/>
      <c r="U163" s="4758"/>
      <c r="V163" s="4083"/>
      <c r="W163" s="4758"/>
      <c r="X163" s="4083"/>
      <c r="Y163" s="4758"/>
      <c r="Z163" s="4083"/>
      <c r="AA163" s="4758"/>
      <c r="AB163" s="4083"/>
      <c r="AC163" s="4758"/>
      <c r="AD163" s="4083"/>
      <c r="AE163" s="4758"/>
      <c r="AF163" s="4083"/>
      <c r="AG163" s="4107"/>
      <c r="AH163" s="4108"/>
      <c r="AI163" s="1327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>
      <c r="A165" s="9217" t="s">
        <v>1634</v>
      </c>
      <c r="B165" s="8472" t="s">
        <v>77</v>
      </c>
      <c r="C165" s="9275"/>
      <c r="D165" s="9276"/>
      <c r="E165" s="9250" t="s">
        <v>101</v>
      </c>
      <c r="F165" s="9251"/>
      <c r="G165" s="9251"/>
      <c r="H165" s="9251"/>
      <c r="I165" s="9251"/>
      <c r="J165" s="9251"/>
      <c r="K165" s="9251"/>
      <c r="L165" s="9251"/>
      <c r="M165" s="9251"/>
      <c r="N165" s="9251"/>
      <c r="O165" s="9251"/>
      <c r="P165" s="9251"/>
      <c r="Q165" s="9251"/>
      <c r="R165" s="9251"/>
      <c r="S165" s="9251"/>
      <c r="T165" s="9251"/>
      <c r="U165" s="9251"/>
      <c r="V165" s="9251"/>
      <c r="W165" s="9251"/>
      <c r="X165" s="9251"/>
      <c r="Y165" s="9251"/>
      <c r="Z165" s="9251"/>
      <c r="AA165" s="9251"/>
      <c r="AB165" s="9251"/>
      <c r="AC165" s="9251"/>
      <c r="AD165" s="9251"/>
      <c r="AE165" s="9251"/>
      <c r="AF165" s="9387"/>
      <c r="AG165" s="9276" t="s">
        <v>2227</v>
      </c>
      <c r="AH165" s="9398" t="s">
        <v>36</v>
      </c>
      <c r="AI165" s="9276" t="s">
        <v>37</v>
      </c>
    </row>
    <row r="166" spans="1:91" s="110" customFormat="1" ht="15" customHeight="1">
      <c r="A166" s="8449"/>
      <c r="B166" s="8354"/>
      <c r="C166" s="9277"/>
      <c r="D166" s="9278"/>
      <c r="E166" s="9250" t="s">
        <v>44</v>
      </c>
      <c r="F166" s="9256"/>
      <c r="G166" s="9250" t="s">
        <v>45</v>
      </c>
      <c r="H166" s="9256"/>
      <c r="I166" s="9241" t="s">
        <v>46</v>
      </c>
      <c r="J166" s="9242"/>
      <c r="K166" s="9241" t="s">
        <v>47</v>
      </c>
      <c r="L166" s="9242"/>
      <c r="M166" s="9241" t="s">
        <v>48</v>
      </c>
      <c r="N166" s="9242"/>
      <c r="O166" s="9241" t="s">
        <v>49</v>
      </c>
      <c r="P166" s="9242"/>
      <c r="Q166" s="9241" t="s">
        <v>50</v>
      </c>
      <c r="R166" s="9242"/>
      <c r="S166" s="9241" t="s">
        <v>51</v>
      </c>
      <c r="T166" s="9242"/>
      <c r="U166" s="9241" t="s">
        <v>52</v>
      </c>
      <c r="V166" s="9242"/>
      <c r="W166" s="9241" t="s">
        <v>53</v>
      </c>
      <c r="X166" s="9242"/>
      <c r="Y166" s="9241" t="s">
        <v>54</v>
      </c>
      <c r="Z166" s="9242"/>
      <c r="AA166" s="9241" t="s">
        <v>55</v>
      </c>
      <c r="AB166" s="9242"/>
      <c r="AC166" s="9241" t="s">
        <v>56</v>
      </c>
      <c r="AD166" s="9242"/>
      <c r="AE166" s="9241" t="s">
        <v>57</v>
      </c>
      <c r="AF166" s="9380"/>
      <c r="AG166" s="7653"/>
      <c r="AH166" s="8452"/>
      <c r="AI166" s="7653"/>
    </row>
    <row r="167" spans="1:91" s="110" customFormat="1" ht="15" customHeight="1">
      <c r="A167" s="8450"/>
      <c r="B167" s="4486" t="s">
        <v>79</v>
      </c>
      <c r="C167" s="4489" t="s">
        <v>58</v>
      </c>
      <c r="D167" s="4434" t="s">
        <v>59</v>
      </c>
      <c r="E167" s="4517" t="s">
        <v>58</v>
      </c>
      <c r="F167" s="4434" t="s">
        <v>59</v>
      </c>
      <c r="G167" s="4517" t="s">
        <v>58</v>
      </c>
      <c r="H167" s="4434" t="s">
        <v>59</v>
      </c>
      <c r="I167" s="4517" t="s">
        <v>58</v>
      </c>
      <c r="J167" s="4434" t="s">
        <v>59</v>
      </c>
      <c r="K167" s="4517" t="s">
        <v>58</v>
      </c>
      <c r="L167" s="4434" t="s">
        <v>59</v>
      </c>
      <c r="M167" s="4517" t="s">
        <v>58</v>
      </c>
      <c r="N167" s="4434" t="s">
        <v>59</v>
      </c>
      <c r="O167" s="4517" t="s">
        <v>58</v>
      </c>
      <c r="P167" s="4434" t="s">
        <v>59</v>
      </c>
      <c r="Q167" s="4517" t="s">
        <v>58</v>
      </c>
      <c r="R167" s="4434" t="s">
        <v>59</v>
      </c>
      <c r="S167" s="4517" t="s">
        <v>58</v>
      </c>
      <c r="T167" s="4434" t="s">
        <v>59</v>
      </c>
      <c r="U167" s="4517" t="s">
        <v>58</v>
      </c>
      <c r="V167" s="4434" t="s">
        <v>59</v>
      </c>
      <c r="W167" s="4517" t="s">
        <v>58</v>
      </c>
      <c r="X167" s="4434" t="s">
        <v>59</v>
      </c>
      <c r="Y167" s="4517" t="s">
        <v>58</v>
      </c>
      <c r="Z167" s="4434" t="s">
        <v>59</v>
      </c>
      <c r="AA167" s="4517" t="s">
        <v>58</v>
      </c>
      <c r="AB167" s="4434" t="s">
        <v>59</v>
      </c>
      <c r="AC167" s="4517" t="s">
        <v>58</v>
      </c>
      <c r="AD167" s="4434" t="s">
        <v>59</v>
      </c>
      <c r="AE167" s="4517" t="s">
        <v>58</v>
      </c>
      <c r="AF167" s="4745" t="s">
        <v>59</v>
      </c>
      <c r="AG167" s="9278"/>
      <c r="AH167" s="7985"/>
      <c r="AI167" s="9278"/>
    </row>
    <row r="168" spans="1:91" s="110" customFormat="1" ht="15" customHeight="1">
      <c r="A168" s="2368" t="s">
        <v>4154</v>
      </c>
      <c r="B168" s="4856">
        <f>SUM(C168:D168)</f>
        <v>0</v>
      </c>
      <c r="C168" s="852">
        <f t="shared" ref="C168:D170" si="109">+E168+G168+I168+K168+M168+O168+Q168+S168+U168+W168+Y168+AA168+AC168+AE168</f>
        <v>0</v>
      </c>
      <c r="D168" s="4857">
        <f t="shared" si="109"/>
        <v>0</v>
      </c>
      <c r="E168" s="4734"/>
      <c r="F168" s="4678"/>
      <c r="G168" s="4734"/>
      <c r="H168" s="4678"/>
      <c r="I168" s="4734"/>
      <c r="J168" s="4678"/>
      <c r="K168" s="4734"/>
      <c r="L168" s="4678"/>
      <c r="M168" s="4734"/>
      <c r="N168" s="4678"/>
      <c r="O168" s="4734"/>
      <c r="P168" s="4678"/>
      <c r="Q168" s="4734"/>
      <c r="R168" s="4678"/>
      <c r="S168" s="4734"/>
      <c r="T168" s="4678"/>
      <c r="U168" s="4734"/>
      <c r="V168" s="4678"/>
      <c r="W168" s="4734"/>
      <c r="X168" s="4678"/>
      <c r="Y168" s="4734"/>
      <c r="Z168" s="4678"/>
      <c r="AA168" s="4734"/>
      <c r="AB168" s="4678"/>
      <c r="AC168" s="4734"/>
      <c r="AD168" s="4678"/>
      <c r="AE168" s="4734"/>
      <c r="AF168" s="4891"/>
      <c r="AG168" s="4736"/>
      <c r="AH168" s="4734"/>
      <c r="AI168" s="4736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>
      <c r="A169" s="2368" t="s">
        <v>4155</v>
      </c>
      <c r="B169" s="4882">
        <f>SUM(C169:D169)</f>
        <v>0</v>
      </c>
      <c r="C169" s="811">
        <f t="shared" si="109"/>
        <v>0</v>
      </c>
      <c r="D169" s="4883">
        <f t="shared" si="109"/>
        <v>0</v>
      </c>
      <c r="E169" s="1324"/>
      <c r="F169" s="4685"/>
      <c r="G169" s="1324"/>
      <c r="H169" s="4685"/>
      <c r="I169" s="1324"/>
      <c r="J169" s="4685"/>
      <c r="K169" s="1324"/>
      <c r="L169" s="4685"/>
      <c r="M169" s="1324"/>
      <c r="N169" s="4685"/>
      <c r="O169" s="1324"/>
      <c r="P169" s="4685"/>
      <c r="Q169" s="1324"/>
      <c r="R169" s="4685"/>
      <c r="S169" s="1324"/>
      <c r="T169" s="4685"/>
      <c r="U169" s="1324"/>
      <c r="V169" s="4685"/>
      <c r="W169" s="1324"/>
      <c r="X169" s="4685"/>
      <c r="Y169" s="1324"/>
      <c r="Z169" s="4685"/>
      <c r="AA169" s="1324"/>
      <c r="AB169" s="4685"/>
      <c r="AC169" s="1324"/>
      <c r="AD169" s="4685"/>
      <c r="AE169" s="1324"/>
      <c r="AF169" s="1400"/>
      <c r="AG169" s="4102"/>
      <c r="AH169" s="1324"/>
      <c r="AI169" s="4102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>
      <c r="A170" s="2368" t="s">
        <v>4166</v>
      </c>
      <c r="B170" s="4882">
        <f>SUM(C170:D170)</f>
        <v>0</v>
      </c>
      <c r="C170" s="811">
        <f t="shared" si="109"/>
        <v>0</v>
      </c>
      <c r="D170" s="4883">
        <f t="shared" si="109"/>
        <v>0</v>
      </c>
      <c r="E170" s="4751"/>
      <c r="F170" s="768"/>
      <c r="G170" s="4751"/>
      <c r="H170" s="768"/>
      <c r="I170" s="4751"/>
      <c r="J170" s="768"/>
      <c r="K170" s="4751"/>
      <c r="L170" s="768"/>
      <c r="M170" s="4751"/>
      <c r="N170" s="768"/>
      <c r="O170" s="4751"/>
      <c r="P170" s="768"/>
      <c r="Q170" s="4751"/>
      <c r="R170" s="768"/>
      <c r="S170" s="4751"/>
      <c r="T170" s="768"/>
      <c r="U170" s="4751"/>
      <c r="V170" s="768"/>
      <c r="W170" s="4751"/>
      <c r="X170" s="768"/>
      <c r="Y170" s="4751"/>
      <c r="Z170" s="768"/>
      <c r="AA170" s="4751"/>
      <c r="AB170" s="768"/>
      <c r="AC170" s="4751"/>
      <c r="AD170" s="768"/>
      <c r="AE170" s="4751"/>
      <c r="AF170" s="820"/>
      <c r="AG170" s="4786"/>
      <c r="AH170" s="4751"/>
      <c r="AI170" s="4786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>
      <c r="A171" s="2657" t="s">
        <v>4167</v>
      </c>
      <c r="B171" s="4892"/>
      <c r="C171" s="4893"/>
      <c r="D171" s="1401"/>
      <c r="E171" s="4894"/>
      <c r="F171" s="169"/>
      <c r="G171" s="4894"/>
      <c r="H171" s="169"/>
      <c r="I171" s="4894"/>
      <c r="J171" s="169"/>
      <c r="K171" s="4894"/>
      <c r="L171" s="169"/>
      <c r="M171" s="4894"/>
      <c r="N171" s="169"/>
      <c r="O171" s="4894"/>
      <c r="P171" s="169"/>
      <c r="Q171" s="4894"/>
      <c r="R171" s="169"/>
      <c r="S171" s="4894"/>
      <c r="T171" s="169"/>
      <c r="U171" s="4894"/>
      <c r="V171" s="169"/>
      <c r="W171" s="4894"/>
      <c r="X171" s="169"/>
      <c r="Y171" s="4894"/>
      <c r="Z171" s="169"/>
      <c r="AA171" s="4894"/>
      <c r="AB171" s="169"/>
      <c r="AC171" s="4894"/>
      <c r="AD171" s="169"/>
      <c r="AE171" s="4894"/>
      <c r="AF171" s="821"/>
      <c r="AG171" s="4743"/>
      <c r="AH171" s="4894"/>
      <c r="AI171" s="4895"/>
    </row>
    <row r="172" spans="1:91" s="110" customFormat="1" ht="17.100000000000001" customHeight="1">
      <c r="A172" s="95" t="s">
        <v>4168</v>
      </c>
    </row>
    <row r="173" spans="1:91" s="110" customFormat="1" ht="15" customHeight="1">
      <c r="A173" s="9137" t="s">
        <v>2408</v>
      </c>
      <c r="B173" s="9137" t="s">
        <v>4153</v>
      </c>
      <c r="C173" s="9328" t="s">
        <v>4169</v>
      </c>
      <c r="D173" s="9388"/>
      <c r="E173" s="9137" t="s">
        <v>4170</v>
      </c>
      <c r="F173" s="9328" t="s">
        <v>29</v>
      </c>
      <c r="G173" s="9388"/>
      <c r="H173" s="9388"/>
      <c r="I173" s="9388"/>
      <c r="J173" s="9388"/>
      <c r="K173" s="9388"/>
      <c r="L173" s="9388"/>
      <c r="M173" s="9388"/>
      <c r="N173" s="9388"/>
      <c r="O173" s="9388"/>
      <c r="P173" s="9388"/>
      <c r="Q173" s="9388"/>
      <c r="R173" s="9388"/>
      <c r="S173" s="9388"/>
      <c r="T173" s="9389"/>
    </row>
    <row r="174" spans="1:91" s="110" customFormat="1" ht="21">
      <c r="A174" s="8590"/>
      <c r="B174" s="8590"/>
      <c r="C174" s="4638" t="s">
        <v>4154</v>
      </c>
      <c r="D174" s="4897" t="s">
        <v>4171</v>
      </c>
      <c r="E174" s="8590"/>
      <c r="F174" s="4638" t="s">
        <v>81</v>
      </c>
      <c r="G174" s="4657" t="s">
        <v>82</v>
      </c>
      <c r="H174" s="4657" t="s">
        <v>83</v>
      </c>
      <c r="I174" s="4657" t="s">
        <v>84</v>
      </c>
      <c r="J174" s="4657" t="s">
        <v>2086</v>
      </c>
      <c r="K174" s="4657" t="s">
        <v>86</v>
      </c>
      <c r="L174" s="4657" t="s">
        <v>224</v>
      </c>
      <c r="M174" s="4657" t="s">
        <v>88</v>
      </c>
      <c r="N174" s="4657" t="s">
        <v>225</v>
      </c>
      <c r="O174" s="4657" t="s">
        <v>4172</v>
      </c>
      <c r="P174" s="4657" t="s">
        <v>4173</v>
      </c>
      <c r="Q174" s="4657" t="s">
        <v>4174</v>
      </c>
      <c r="R174" s="4657" t="s">
        <v>227</v>
      </c>
      <c r="S174" s="4657" t="s">
        <v>4175</v>
      </c>
      <c r="T174" s="4897" t="s">
        <v>4176</v>
      </c>
    </row>
    <row r="175" spans="1:91" s="110" customFormat="1" ht="15" customHeight="1">
      <c r="A175" s="2368" t="s">
        <v>98</v>
      </c>
      <c r="B175" s="4427">
        <f>SUM(C175:D175)</f>
        <v>0</v>
      </c>
      <c r="C175" s="4751"/>
      <c r="D175" s="4785"/>
      <c r="E175" s="4427">
        <f>+F175+G175+H175+I175+K175+L175+M175+N175+O175+P175+Q175+R175+S175+T175</f>
        <v>0</v>
      </c>
      <c r="F175" s="1324"/>
      <c r="G175" s="4676"/>
      <c r="H175" s="4676"/>
      <c r="I175" s="4676"/>
      <c r="J175" s="4898"/>
      <c r="K175" s="4676"/>
      <c r="L175" s="4676"/>
      <c r="M175" s="4676"/>
      <c r="N175" s="4676"/>
      <c r="O175" s="4676"/>
      <c r="P175" s="4676"/>
      <c r="Q175" s="4676"/>
      <c r="R175" s="4676"/>
      <c r="S175" s="4676"/>
      <c r="T175" s="4102"/>
    </row>
    <row r="176" spans="1:91" s="110" customFormat="1" ht="15" customHeight="1">
      <c r="A176" s="2368" t="s">
        <v>64</v>
      </c>
      <c r="B176" s="1272">
        <f>SUM(C176:D176)</f>
        <v>0</v>
      </c>
      <c r="C176" s="1324"/>
      <c r="D176" s="4103"/>
      <c r="E176" s="1328">
        <f>+F176+G176+H176+I176+K176+L176+M176+N176+O176+P176+Q176+R176+S176+T176</f>
        <v>0</v>
      </c>
      <c r="F176" s="1324"/>
      <c r="G176" s="4676"/>
      <c r="H176" s="4676"/>
      <c r="I176" s="4676"/>
      <c r="J176" s="4899"/>
      <c r="K176" s="4676"/>
      <c r="L176" s="4676"/>
      <c r="M176" s="4676"/>
      <c r="N176" s="4676"/>
      <c r="O176" s="4676"/>
      <c r="P176" s="4676"/>
      <c r="Q176" s="4676"/>
      <c r="R176" s="4676"/>
      <c r="S176" s="4676"/>
      <c r="T176" s="4102"/>
    </row>
    <row r="177" spans="1:20" s="110" customFormat="1" ht="15" customHeight="1">
      <c r="A177" s="2368" t="s">
        <v>105</v>
      </c>
      <c r="B177" s="1272">
        <f>SUM(C177:D177)</f>
        <v>0</v>
      </c>
      <c r="C177" s="1324"/>
      <c r="D177" s="4103"/>
      <c r="E177" s="1328">
        <f>SUM(F177:T177)</f>
        <v>0</v>
      </c>
      <c r="F177" s="1324"/>
      <c r="G177" s="4676"/>
      <c r="H177" s="4676"/>
      <c r="I177" s="4676"/>
      <c r="J177" s="4676"/>
      <c r="K177" s="4676"/>
      <c r="L177" s="4676"/>
      <c r="M177" s="4676"/>
      <c r="N177" s="4676"/>
      <c r="O177" s="4676"/>
      <c r="P177" s="4676"/>
      <c r="Q177" s="4676"/>
      <c r="R177" s="4676"/>
      <c r="S177" s="4676"/>
      <c r="T177" s="4102"/>
    </row>
    <row r="178" spans="1:20" s="110" customFormat="1" ht="15" customHeight="1">
      <c r="A178" s="3871" t="s">
        <v>4177</v>
      </c>
      <c r="B178" s="3213">
        <f>SUM(C178:D178)</f>
        <v>0</v>
      </c>
      <c r="C178" s="4083"/>
      <c r="D178" s="4106"/>
      <c r="E178" s="4900">
        <f>+F178+G178+H178+I178+K178+L178+M178+N178+O178+P178+Q178+R178+S178+T178</f>
        <v>0</v>
      </c>
      <c r="F178" s="4083"/>
      <c r="G178" s="4084"/>
      <c r="H178" s="4084"/>
      <c r="I178" s="4084"/>
      <c r="J178" s="170"/>
      <c r="K178" s="4084"/>
      <c r="L178" s="4084"/>
      <c r="M178" s="4084"/>
      <c r="N178" s="4084"/>
      <c r="O178" s="4084"/>
      <c r="P178" s="4084"/>
      <c r="Q178" s="4084"/>
      <c r="R178" s="4084"/>
      <c r="S178" s="4084"/>
      <c r="T178" s="1327"/>
    </row>
    <row r="179" spans="1:20" s="109" customFormat="1" ht="17.100000000000001" customHeight="1">
      <c r="A179" s="95" t="s">
        <v>4178</v>
      </c>
    </row>
    <row r="180" spans="1:20" s="110" customFormat="1" ht="15" customHeight="1">
      <c r="A180" s="9217" t="s">
        <v>4179</v>
      </c>
      <c r="B180" s="9350" t="s">
        <v>4180</v>
      </c>
      <c r="C180" s="9351"/>
      <c r="D180" s="9309"/>
      <c r="E180" s="9350" t="s">
        <v>4181</v>
      </c>
      <c r="F180" s="9351"/>
      <c r="G180" s="9309"/>
    </row>
    <row r="181" spans="1:20" s="110" customFormat="1" ht="15" customHeight="1">
      <c r="A181" s="8450"/>
      <c r="B181" s="4902" t="s">
        <v>79</v>
      </c>
      <c r="C181" s="4638" t="s">
        <v>58</v>
      </c>
      <c r="D181" s="4897" t="s">
        <v>59</v>
      </c>
      <c r="E181" s="4902" t="s">
        <v>79</v>
      </c>
      <c r="F181" s="4638" t="s">
        <v>58</v>
      </c>
      <c r="G181" s="4897" t="s">
        <v>59</v>
      </c>
    </row>
    <row r="182" spans="1:20" s="110" customFormat="1" ht="15" customHeight="1">
      <c r="A182" s="2368" t="s">
        <v>4182</v>
      </c>
      <c r="B182" s="4903">
        <f>SUM(C182:D182)</f>
        <v>0</v>
      </c>
      <c r="C182" s="4904"/>
      <c r="D182" s="4905"/>
      <c r="E182" s="4903">
        <f>SUM(F182:G182)</f>
        <v>0</v>
      </c>
      <c r="F182" s="4904"/>
      <c r="G182" s="4905"/>
    </row>
    <row r="183" spans="1:20" s="110" customFormat="1" ht="15" customHeight="1">
      <c r="A183" s="3871" t="s">
        <v>4183</v>
      </c>
      <c r="B183" s="4906">
        <f>SUM(C183:D183)</f>
        <v>0</v>
      </c>
      <c r="C183" s="4907"/>
      <c r="D183" s="4908"/>
      <c r="E183" s="4906">
        <f>SUM(F183:G183)</f>
        <v>0</v>
      </c>
      <c r="F183" s="4907"/>
      <c r="G183" s="4908"/>
    </row>
    <row r="184" spans="1:20" s="109" customFormat="1" ht="17.100000000000001" customHeight="1">
      <c r="A184" s="120" t="s">
        <v>4184</v>
      </c>
    </row>
    <row r="185" spans="1:20">
      <c r="A185" s="9390" t="s">
        <v>220</v>
      </c>
      <c r="B185" s="9392" t="s">
        <v>4153</v>
      </c>
      <c r="C185" s="9394" t="s">
        <v>4185</v>
      </c>
      <c r="D185" s="8464"/>
      <c r="E185" s="9395"/>
      <c r="F185" s="9137" t="s">
        <v>4170</v>
      </c>
      <c r="G185" s="9396" t="s">
        <v>29</v>
      </c>
      <c r="H185" s="9397"/>
      <c r="I185" s="9397"/>
      <c r="J185" s="9397"/>
      <c r="K185" s="9397"/>
      <c r="L185" s="9390"/>
    </row>
    <row r="186" spans="1:20" ht="21">
      <c r="A186" s="9391"/>
      <c r="B186" s="9393"/>
      <c r="C186" s="4909" t="s">
        <v>4186</v>
      </c>
      <c r="D186" s="4910" t="s">
        <v>4155</v>
      </c>
      <c r="E186" s="4911" t="s">
        <v>4187</v>
      </c>
      <c r="F186" s="8590"/>
      <c r="G186" s="4912" t="s">
        <v>223</v>
      </c>
      <c r="H186" s="4913" t="s">
        <v>4188</v>
      </c>
      <c r="I186" s="4913" t="s">
        <v>4189</v>
      </c>
      <c r="J186" s="4913" t="s">
        <v>4190</v>
      </c>
      <c r="K186" s="4913" t="s">
        <v>4191</v>
      </c>
      <c r="L186" s="4914" t="s">
        <v>4192</v>
      </c>
    </row>
    <row r="187" spans="1:20">
      <c r="A187" s="2368" t="s">
        <v>4193</v>
      </c>
      <c r="B187" s="4177">
        <f>SUM(C187:D187)</f>
        <v>0</v>
      </c>
      <c r="C187" s="4751"/>
      <c r="D187" s="807"/>
      <c r="E187" s="4915"/>
      <c r="F187" s="4427">
        <f>SUM(G187:L187)</f>
        <v>0</v>
      </c>
      <c r="G187" s="4734"/>
      <c r="H187" s="845"/>
      <c r="I187" s="845"/>
      <c r="J187" s="845"/>
      <c r="K187" s="845"/>
      <c r="L187" s="4786"/>
    </row>
    <row r="188" spans="1:20">
      <c r="A188" s="2368" t="s">
        <v>4194</v>
      </c>
      <c r="B188" s="1328">
        <f>SUM(C188:E188)</f>
        <v>0</v>
      </c>
      <c r="C188" s="1324"/>
      <c r="D188" s="4676"/>
      <c r="E188" s="4785"/>
      <c r="F188" s="1328">
        <f>SUM(G188:L188)</f>
        <v>0</v>
      </c>
      <c r="G188" s="1324"/>
      <c r="H188" s="4676"/>
      <c r="I188" s="4676"/>
      <c r="J188" s="4676"/>
      <c r="K188" s="4676"/>
      <c r="L188" s="4102"/>
    </row>
    <row r="189" spans="1:20">
      <c r="A189" s="3871" t="s">
        <v>4195</v>
      </c>
      <c r="B189" s="4802">
        <f>SUM(C189:D189)</f>
        <v>0</v>
      </c>
      <c r="C189" s="4083"/>
      <c r="D189" s="4084"/>
      <c r="E189" s="1402"/>
      <c r="F189" s="3213">
        <f>SUM(G189:L189)</f>
        <v>0</v>
      </c>
      <c r="G189" s="4083"/>
      <c r="H189" s="4084"/>
      <c r="I189" s="4084"/>
      <c r="J189" s="4084"/>
      <c r="K189" s="4084"/>
      <c r="L189" s="1327"/>
    </row>
    <row r="190" spans="1:20" s="109" customFormat="1" ht="17.100000000000001" customHeight="1">
      <c r="A190" s="9361" t="s">
        <v>4196</v>
      </c>
      <c r="B190" s="9361"/>
      <c r="C190" s="9361"/>
    </row>
    <row r="191" spans="1:20" ht="15" customHeight="1">
      <c r="A191" s="9272" t="s">
        <v>4197</v>
      </c>
      <c r="B191" s="9260"/>
      <c r="C191" s="7240" t="s">
        <v>4198</v>
      </c>
      <c r="D191" s="9384" t="s">
        <v>4199</v>
      </c>
      <c r="E191" s="9385"/>
      <c r="F191" s="9385"/>
      <c r="G191" s="9385"/>
      <c r="H191" s="9385"/>
      <c r="I191" s="9385"/>
      <c r="J191" s="9386"/>
      <c r="K191" s="9251" t="s">
        <v>4200</v>
      </c>
      <c r="L191" s="9251"/>
      <c r="M191" s="9251"/>
      <c r="N191" s="9256"/>
    </row>
    <row r="192" spans="1:20" ht="21">
      <c r="A192" s="8301"/>
      <c r="B192" s="9261"/>
      <c r="C192" s="7241"/>
      <c r="D192" s="4909" t="s">
        <v>4186</v>
      </c>
      <c r="E192" s="4910" t="s">
        <v>4201</v>
      </c>
      <c r="F192" s="4910" t="s">
        <v>4202</v>
      </c>
      <c r="G192" s="4911" t="s">
        <v>4203</v>
      </c>
      <c r="H192" s="4916" t="s">
        <v>4170</v>
      </c>
      <c r="I192" s="4909" t="s">
        <v>460</v>
      </c>
      <c r="J192" s="4911" t="s">
        <v>4204</v>
      </c>
      <c r="K192" s="4909" t="s">
        <v>4205</v>
      </c>
      <c r="L192" s="4910" t="s">
        <v>4206</v>
      </c>
      <c r="M192" s="4910" t="s">
        <v>4207</v>
      </c>
      <c r="N192" s="4917" t="s">
        <v>4208</v>
      </c>
    </row>
    <row r="193" spans="1:91" ht="15" customHeight="1">
      <c r="A193" s="9363" t="s">
        <v>4209</v>
      </c>
      <c r="B193" s="4277" t="s">
        <v>4210</v>
      </c>
      <c r="C193" s="4427">
        <f>SUM(E193+G193)</f>
        <v>0</v>
      </c>
      <c r="D193" s="4918"/>
      <c r="E193" s="4676"/>
      <c r="F193" s="4898"/>
      <c r="G193" s="4103"/>
      <c r="H193" s="4427">
        <f>+K193+L193+M193</f>
        <v>0</v>
      </c>
      <c r="I193" s="4918"/>
      <c r="J193" s="4919"/>
      <c r="K193" s="4103"/>
      <c r="L193" s="4676"/>
      <c r="M193" s="4676"/>
      <c r="N193" s="4920"/>
    </row>
    <row r="194" spans="1:91" ht="15" customHeight="1">
      <c r="A194" s="7758"/>
      <c r="B194" s="1226" t="s">
        <v>4211</v>
      </c>
      <c r="C194" s="1328">
        <f>SUM(D194+E194+G194)</f>
        <v>0</v>
      </c>
      <c r="D194" s="1324"/>
      <c r="E194" s="4676"/>
      <c r="F194" s="813"/>
      <c r="G194" s="4103"/>
      <c r="H194" s="1328">
        <f>SUM(I194:M194)</f>
        <v>0</v>
      </c>
      <c r="I194" s="4751"/>
      <c r="J194" s="4786"/>
      <c r="K194" s="4103"/>
      <c r="L194" s="4676"/>
      <c r="M194" s="4676"/>
      <c r="N194" s="4920"/>
    </row>
    <row r="195" spans="1:91" ht="15" customHeight="1">
      <c r="A195" s="7758"/>
      <c r="B195" s="1226" t="s">
        <v>4212</v>
      </c>
      <c r="C195" s="1328">
        <f>+F195+G195</f>
        <v>0</v>
      </c>
      <c r="D195" s="4921"/>
      <c r="E195" s="813"/>
      <c r="F195" s="4676"/>
      <c r="G195" s="4103"/>
      <c r="H195" s="1328">
        <f>SUM(I195:M195)</f>
        <v>0</v>
      </c>
      <c r="I195" s="1324"/>
      <c r="J195" s="4102"/>
      <c r="K195" s="4103"/>
      <c r="L195" s="4676"/>
      <c r="M195" s="4676"/>
      <c r="N195" s="4915"/>
    </row>
    <row r="196" spans="1:91" ht="15" customHeight="1">
      <c r="A196" s="8357"/>
      <c r="B196" s="4389" t="s">
        <v>4213</v>
      </c>
      <c r="C196" s="3327">
        <f>SUM(D196:G196)</f>
        <v>0</v>
      </c>
      <c r="D196" s="4083"/>
      <c r="E196" s="4084"/>
      <c r="F196" s="4084"/>
      <c r="G196" s="1327"/>
      <c r="H196" s="4900">
        <f>+N196</f>
        <v>0</v>
      </c>
      <c r="I196" s="4922"/>
      <c r="J196" s="1402"/>
      <c r="K196" s="4923"/>
      <c r="L196" s="4924"/>
      <c r="M196" s="4924"/>
      <c r="N196" s="1327"/>
    </row>
    <row r="197" spans="1:91" s="109" customFormat="1" ht="17.100000000000001" customHeight="1">
      <c r="A197" s="120" t="s">
        <v>4214</v>
      </c>
    </row>
    <row r="198" spans="1:91" s="110" customFormat="1" ht="15.75" customHeight="1">
      <c r="A198" s="9357" t="s">
        <v>220</v>
      </c>
      <c r="B198" s="9357" t="s">
        <v>4215</v>
      </c>
      <c r="C198" s="9358" t="s">
        <v>4216</v>
      </c>
      <c r="D198" s="9344" t="s">
        <v>4200</v>
      </c>
      <c r="E198" s="9360"/>
      <c r="F198" s="9344" t="s">
        <v>4217</v>
      </c>
      <c r="G198" s="9345"/>
      <c r="H198" s="9345"/>
      <c r="I198" s="9345"/>
      <c r="J198" s="9345"/>
      <c r="K198" s="9345"/>
      <c r="L198" s="9345"/>
      <c r="M198" s="9345"/>
      <c r="N198" s="9345"/>
      <c r="O198" s="9345"/>
      <c r="P198" s="9345"/>
      <c r="Q198" s="9345"/>
      <c r="R198" s="9345"/>
      <c r="S198" s="9346"/>
      <c r="T198" s="9347" t="s">
        <v>460</v>
      </c>
      <c r="U198" s="9348" t="s">
        <v>67</v>
      </c>
    </row>
    <row r="199" spans="1:91" s="110" customFormat="1" ht="21">
      <c r="A199" s="9357"/>
      <c r="B199" s="9357"/>
      <c r="C199" s="9359"/>
      <c r="D199" s="4638" t="s">
        <v>4205</v>
      </c>
      <c r="E199" s="4897" t="s">
        <v>4218</v>
      </c>
      <c r="F199" s="4926" t="s">
        <v>535</v>
      </c>
      <c r="G199" s="4927" t="s">
        <v>330</v>
      </c>
      <c r="H199" s="4927" t="s">
        <v>331</v>
      </c>
      <c r="I199" s="4927" t="s">
        <v>94</v>
      </c>
      <c r="J199" s="4927" t="s">
        <v>44</v>
      </c>
      <c r="K199" s="4927" t="s">
        <v>310</v>
      </c>
      <c r="L199" s="4927" t="s">
        <v>46</v>
      </c>
      <c r="M199" s="4927" t="s">
        <v>47</v>
      </c>
      <c r="N199" s="4927" t="s">
        <v>48</v>
      </c>
      <c r="O199" s="4927" t="s">
        <v>49</v>
      </c>
      <c r="P199" s="4927" t="s">
        <v>50</v>
      </c>
      <c r="Q199" s="4927" t="s">
        <v>51</v>
      </c>
      <c r="R199" s="4927" t="s">
        <v>52</v>
      </c>
      <c r="S199" s="4928" t="s">
        <v>53</v>
      </c>
      <c r="T199" s="9341"/>
      <c r="U199" s="9327"/>
    </row>
    <row r="200" spans="1:91" s="110" customFormat="1" ht="15" customHeight="1">
      <c r="A200" s="1323" t="s">
        <v>4219</v>
      </c>
      <c r="B200" s="1324"/>
      <c r="C200" s="4929">
        <f>SUM(D200:S200)</f>
        <v>0</v>
      </c>
      <c r="D200" s="1324"/>
      <c r="E200" s="4103"/>
      <c r="F200" s="1324"/>
      <c r="G200" s="4676"/>
      <c r="H200" s="4676"/>
      <c r="I200" s="4676"/>
      <c r="J200" s="4676"/>
      <c r="K200" s="4676"/>
      <c r="L200" s="4676"/>
      <c r="M200" s="4676"/>
      <c r="N200" s="4676"/>
      <c r="O200" s="4676"/>
      <c r="P200" s="4676"/>
      <c r="Q200" s="4676"/>
      <c r="R200" s="4676"/>
      <c r="S200" s="1400"/>
      <c r="T200" s="4785"/>
      <c r="U200" s="4786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>
      <c r="A201" s="1323" t="s">
        <v>4220</v>
      </c>
      <c r="B201" s="1324"/>
      <c r="C201" s="4930">
        <f>SUM(D201:S201)</f>
        <v>0</v>
      </c>
      <c r="D201" s="1324"/>
      <c r="E201" s="4103"/>
      <c r="F201" s="1324"/>
      <c r="G201" s="4676"/>
      <c r="H201" s="4676"/>
      <c r="I201" s="4676"/>
      <c r="J201" s="4676"/>
      <c r="K201" s="4676"/>
      <c r="L201" s="4676"/>
      <c r="M201" s="4676"/>
      <c r="N201" s="4676"/>
      <c r="O201" s="4676"/>
      <c r="P201" s="4676"/>
      <c r="Q201" s="4676"/>
      <c r="R201" s="4676"/>
      <c r="S201" s="1400"/>
      <c r="T201" s="4103"/>
      <c r="U201" s="4102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>
      <c r="A202" s="4092" t="s">
        <v>4221</v>
      </c>
      <c r="B202" s="4105"/>
      <c r="C202" s="4931">
        <f>SUM(D202:S202)</f>
        <v>0</v>
      </c>
      <c r="D202" s="4083"/>
      <c r="E202" s="4106"/>
      <c r="F202" s="4083"/>
      <c r="G202" s="4084"/>
      <c r="H202" s="4084"/>
      <c r="I202" s="4084"/>
      <c r="J202" s="4084"/>
      <c r="K202" s="4084"/>
      <c r="L202" s="4084"/>
      <c r="M202" s="4084"/>
      <c r="N202" s="4084"/>
      <c r="O202" s="4084"/>
      <c r="P202" s="4084"/>
      <c r="Q202" s="4084"/>
      <c r="R202" s="4084"/>
      <c r="S202" s="4932"/>
      <c r="T202" s="4106"/>
      <c r="U202" s="1327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>
      <c r="A203" s="9362" t="s">
        <v>4222</v>
      </c>
      <c r="B203" s="9362"/>
      <c r="C203" s="9362"/>
      <c r="D203" s="9362"/>
      <c r="E203" s="9362"/>
      <c r="F203" s="9362"/>
      <c r="G203" s="9362"/>
      <c r="H203" s="9362"/>
      <c r="I203" s="9362"/>
      <c r="J203" s="9362"/>
      <c r="CK203" s="110"/>
      <c r="CL203" s="110"/>
      <c r="CM203" s="110"/>
    </row>
    <row r="204" spans="1:91" ht="15" customHeight="1">
      <c r="A204" s="9349" t="s">
        <v>3317</v>
      </c>
      <c r="B204" s="9349" t="s">
        <v>4223</v>
      </c>
      <c r="C204" s="9350" t="s">
        <v>4200</v>
      </c>
      <c r="D204" s="9309"/>
      <c r="E204" s="9351" t="s">
        <v>4217</v>
      </c>
      <c r="F204" s="9351"/>
      <c r="G204" s="9351"/>
      <c r="H204" s="9351"/>
      <c r="I204" s="9351"/>
      <c r="J204" s="9352"/>
      <c r="K204" s="9353" t="s">
        <v>460</v>
      </c>
      <c r="L204" s="9355" t="s">
        <v>67</v>
      </c>
      <c r="CK204" s="110"/>
      <c r="CL204" s="110"/>
      <c r="CM204" s="110"/>
    </row>
    <row r="205" spans="1:91" ht="21">
      <c r="A205" s="9349"/>
      <c r="B205" s="9349"/>
      <c r="C205" s="4638" t="s">
        <v>4205</v>
      </c>
      <c r="D205" s="4897" t="s">
        <v>4218</v>
      </c>
      <c r="E205" s="4934" t="s">
        <v>535</v>
      </c>
      <c r="F205" s="4657" t="s">
        <v>330</v>
      </c>
      <c r="G205" s="4657" t="s">
        <v>331</v>
      </c>
      <c r="H205" s="4657" t="s">
        <v>94</v>
      </c>
      <c r="I205" s="4657" t="s">
        <v>44</v>
      </c>
      <c r="J205" s="4901" t="s">
        <v>3174</v>
      </c>
      <c r="K205" s="9354"/>
      <c r="L205" s="9356"/>
      <c r="CK205" s="110"/>
      <c r="CL205" s="110"/>
      <c r="CM205" s="110"/>
    </row>
    <row r="206" spans="1:91">
      <c r="A206" s="1323" t="s">
        <v>4224</v>
      </c>
      <c r="B206" s="4275">
        <f>SUM(C206:J206)</f>
        <v>0</v>
      </c>
      <c r="C206" s="1324"/>
      <c r="D206" s="4685"/>
      <c r="E206" s="4103"/>
      <c r="F206" s="4676"/>
      <c r="G206" s="4676"/>
      <c r="H206" s="4676"/>
      <c r="I206" s="4676"/>
      <c r="J206" s="4935"/>
      <c r="K206" s="4936"/>
      <c r="L206" s="4682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>
      <c r="A207" s="4092" t="s">
        <v>4225</v>
      </c>
      <c r="B207" s="3929">
        <f>SUM(C207:J207)</f>
        <v>0</v>
      </c>
      <c r="C207" s="4083"/>
      <c r="D207" s="4758"/>
      <c r="E207" s="4106"/>
      <c r="F207" s="4084"/>
      <c r="G207" s="4084"/>
      <c r="H207" s="4084"/>
      <c r="I207" s="4084"/>
      <c r="J207" s="4937"/>
      <c r="K207" s="4938"/>
      <c r="L207" s="4939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>
      <c r="A208" s="9362" t="s">
        <v>4226</v>
      </c>
      <c r="B208" s="9362"/>
      <c r="C208" s="9362"/>
      <c r="D208" s="9362"/>
      <c r="E208" s="9362"/>
      <c r="F208" s="9362"/>
      <c r="G208" s="9362"/>
    </row>
    <row r="209" spans="1:7" ht="15" customHeight="1">
      <c r="A209" s="9343" t="s">
        <v>3209</v>
      </c>
      <c r="B209" s="9343" t="s">
        <v>4153</v>
      </c>
      <c r="C209" s="9241" t="s">
        <v>4217</v>
      </c>
      <c r="D209" s="9246"/>
      <c r="E209" s="9246"/>
      <c r="F209" s="9246"/>
      <c r="G209" s="9242"/>
    </row>
    <row r="210" spans="1:7" ht="15" customHeight="1">
      <c r="A210" s="9050"/>
      <c r="B210" s="9050"/>
      <c r="C210" s="4517" t="s">
        <v>348</v>
      </c>
      <c r="D210" s="4492" t="s">
        <v>331</v>
      </c>
      <c r="E210" s="4489" t="s">
        <v>94</v>
      </c>
      <c r="F210" s="4489" t="s">
        <v>44</v>
      </c>
      <c r="G210" s="4746" t="s">
        <v>45</v>
      </c>
    </row>
    <row r="211" spans="1:7" ht="15" customHeight="1">
      <c r="A211" s="4940" t="s">
        <v>4227</v>
      </c>
      <c r="B211" s="4941">
        <f>SUM(C211:G211)</f>
        <v>0</v>
      </c>
      <c r="C211" s="4942"/>
      <c r="D211" s="4943"/>
      <c r="E211" s="4943"/>
      <c r="F211" s="4944"/>
      <c r="G211" s="4945"/>
    </row>
    <row r="212" spans="1:7" s="109" customFormat="1" ht="18" customHeight="1">
      <c r="A212" s="9361" t="s">
        <v>4228</v>
      </c>
      <c r="B212" s="9361"/>
      <c r="C212" s="9361"/>
      <c r="D212" s="9361"/>
    </row>
    <row r="213" spans="1:7">
      <c r="A213" s="9217" t="s">
        <v>4229</v>
      </c>
      <c r="B213" s="9241" t="s">
        <v>3650</v>
      </c>
      <c r="C213" s="9246"/>
      <c r="D213" s="9242"/>
    </row>
    <row r="214" spans="1:7">
      <c r="A214" s="8449"/>
      <c r="B214" s="4435" t="s">
        <v>3653</v>
      </c>
      <c r="C214" s="9250" t="s">
        <v>1636</v>
      </c>
      <c r="D214" s="9256"/>
    </row>
    <row r="215" spans="1:7">
      <c r="A215" s="8450"/>
      <c r="B215" s="4426" t="s">
        <v>3825</v>
      </c>
      <c r="C215" s="4517" t="s">
        <v>3797</v>
      </c>
      <c r="D215" s="4434" t="s">
        <v>2581</v>
      </c>
    </row>
    <row r="216" spans="1:7" ht="15" customHeight="1">
      <c r="A216" s="4946" t="s">
        <v>3884</v>
      </c>
      <c r="B216" s="4947"/>
      <c r="C216" s="4779"/>
      <c r="D216" s="4948"/>
    </row>
    <row r="236" spans="1:2" ht="15" hidden="1" customHeight="1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>
      <formula1>0</formula1>
    </dataValidation>
    <dataValidation type="whole" operator="greaterThanOrEqual" allowBlank="1" showInputMessage="1" showErrorMessage="1" errorTitle="Error" error="Favor Ingrese sólo Números." sqref="C28:Y29 C35:Y89">
      <formula1>0</formula1>
    </dataValidation>
    <dataValidation allowBlank="1" prompt="Valor no Permitido" sqref="CC28:CD29 CA27:CB29 CC27 CK27:CM27 CE27:CJ29"/>
    <dataValidation type="whole" allowBlank="1" showInputMessage="1" showErrorMessage="1" sqref="C19:E23">
      <formula1>0</formula1>
      <formula2>9.99999999999999E+37</formula2>
    </dataValidation>
    <dataValidation type="whole" allowBlank="1" showInputMessage="1" showErrorMessage="1" sqref="D96">
      <formula1>0</formula1>
      <formula2>9.99999999999999E+33</formula2>
    </dataValidation>
    <dataValidation type="whole" allowBlank="1" showInputMessage="1" showErrorMessage="1" sqref="B171:D171">
      <formula1>0</formula1>
      <formula2>9.99999999999999E+41</formula2>
    </dataValidation>
    <dataValidation type="whole" operator="equal" allowBlank="1" showInputMessage="1" showErrorMessage="1" sqref="B109:W112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CO981"/>
  <sheetViews>
    <sheetView showGridLines="0" topLeftCell="C25" zoomScaleNormal="100" workbookViewId="0">
      <selection activeCell="F39" sqref="F39:AU41"/>
    </sheetView>
  </sheetViews>
  <sheetFormatPr baseColWidth="10" defaultColWidth="14.42578125" defaultRowHeight="1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5" t="s">
        <v>23</v>
      </c>
    </row>
    <row r="2" spans="1:91">
      <c r="A2" s="25" t="str">
        <f>CONCATENATE("COMUNA: ",NOMBRE!B2, " (",NOMBRE!C2,NOMBRE!D2,NOMBRE!E2,NOMBRE!F2,NOMBRE!G2,")")</f>
        <v>COMUNA: MAIPU ()</v>
      </c>
    </row>
    <row r="3" spans="1:91">
      <c r="A3" s="25" t="str">
        <f>CONCATENATE("ESTABLECIMIENTO/ESTRATEGIA: ", NOMBRE!B3, " (",NOMBRE!C3,NOMBRE!D3,NOMBRE!E3,NOMBRE!F3,NOMBRE!G3,NOMBRE!H3,")")</f>
        <v>ESTABLECIMIENTO/ESTRATEGIA: PADDS ()</v>
      </c>
    </row>
    <row r="4" spans="1:91">
      <c r="A4" s="25" t="str">
        <f>CONCATENATE("MES: ",NOMBRE!B6, " (",NOMBRE!C6,NOMBRE!D6,")")</f>
        <v>MES: MARZO (03)</v>
      </c>
    </row>
    <row r="5" spans="1:91">
      <c r="A5" s="54" t="str">
        <f>CONCATENATE("AÑO: ",NOMBRE!B7)</f>
        <v>AÑO: 2026</v>
      </c>
    </row>
    <row r="6" spans="1:91" s="130" customFormat="1" ht="18" customHeight="1">
      <c r="A6" s="7244" t="s">
        <v>4230</v>
      </c>
      <c r="B6" s="7244"/>
      <c r="C6" s="7244"/>
      <c r="D6" s="7244"/>
      <c r="E6" s="7244"/>
      <c r="F6" s="7244"/>
      <c r="G6" s="7244"/>
      <c r="H6" s="7244"/>
      <c r="I6" s="7244"/>
      <c r="J6" s="7244"/>
      <c r="K6" s="7244"/>
      <c r="L6" s="7244"/>
      <c r="M6" s="7244"/>
      <c r="N6" s="7244"/>
      <c r="O6" s="7244"/>
      <c r="P6" s="7244"/>
      <c r="Q6" s="7244"/>
      <c r="R6" s="7244"/>
      <c r="S6" s="7244"/>
      <c r="T6" s="7244"/>
      <c r="U6" s="7244"/>
      <c r="V6" s="7244"/>
      <c r="W6" s="7244"/>
      <c r="X6" s="7244"/>
      <c r="Y6" s="7244"/>
      <c r="Z6" s="7244"/>
      <c r="AA6" s="7244"/>
      <c r="AB6" s="7244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>
      <c r="A8" s="9451" t="s">
        <v>4231</v>
      </c>
      <c r="B8" s="9451"/>
      <c r="C8" s="9451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>
      <c r="A9" s="9452" t="s">
        <v>4232</v>
      </c>
      <c r="B9" s="9453"/>
      <c r="C9" s="9454"/>
      <c r="D9" s="8052" t="s">
        <v>77</v>
      </c>
      <c r="E9" s="8053"/>
      <c r="F9" s="8045"/>
      <c r="G9" s="9433" t="s">
        <v>29</v>
      </c>
      <c r="H9" s="9434"/>
      <c r="I9" s="9434"/>
      <c r="J9" s="9434"/>
      <c r="K9" s="9434"/>
      <c r="L9" s="9434"/>
      <c r="M9" s="9434"/>
      <c r="N9" s="9434"/>
      <c r="O9" s="9434"/>
      <c r="P9" s="9434"/>
      <c r="Q9" s="9434"/>
      <c r="R9" s="9434"/>
      <c r="S9" s="9434"/>
      <c r="T9" s="9434"/>
      <c r="U9" s="9434"/>
      <c r="V9" s="9434"/>
      <c r="W9" s="9434"/>
      <c r="X9" s="9434"/>
      <c r="Y9" s="9434"/>
      <c r="Z9" s="9434"/>
      <c r="AA9" s="9434"/>
      <c r="AB9" s="9434"/>
      <c r="AC9" s="9434"/>
      <c r="AD9" s="9434"/>
      <c r="AE9" s="9434"/>
      <c r="AF9" s="9434"/>
      <c r="AG9" s="9434"/>
      <c r="AH9" s="9434"/>
      <c r="AI9" s="9434"/>
      <c r="AJ9" s="9434"/>
      <c r="AK9" s="9434"/>
      <c r="AL9" s="9434"/>
      <c r="AM9" s="9434"/>
      <c r="AN9" s="9458"/>
      <c r="AO9" s="7659" t="s">
        <v>327</v>
      </c>
      <c r="AP9" s="7662" t="s">
        <v>37</v>
      </c>
      <c r="AQ9" s="9063" t="s">
        <v>34</v>
      </c>
      <c r="AR9" s="8391" t="s">
        <v>35</v>
      </c>
      <c r="CA9" s="27"/>
      <c r="CB9" s="27"/>
      <c r="CC9" s="27"/>
      <c r="CD9" s="208"/>
      <c r="CE9" s="208"/>
      <c r="CJ9" s="27"/>
      <c r="CK9" s="7660"/>
      <c r="CL9" s="9450"/>
      <c r="CM9" s="9450"/>
    </row>
    <row r="10" spans="1:91" ht="15" customHeight="1">
      <c r="A10" s="9455"/>
      <c r="B10" s="9456"/>
      <c r="C10" s="9457"/>
      <c r="D10" s="8048"/>
      <c r="E10" s="8054"/>
      <c r="F10" s="8049"/>
      <c r="G10" s="9446" t="s">
        <v>1374</v>
      </c>
      <c r="H10" s="9447"/>
      <c r="I10" s="9448" t="s">
        <v>1375</v>
      </c>
      <c r="J10" s="9447"/>
      <c r="K10" s="9448" t="s">
        <v>4233</v>
      </c>
      <c r="L10" s="9447"/>
      <c r="M10" s="9448" t="s">
        <v>44</v>
      </c>
      <c r="N10" s="9447"/>
      <c r="O10" s="9448" t="s">
        <v>45</v>
      </c>
      <c r="P10" s="9447"/>
      <c r="Q10" s="9448" t="s">
        <v>987</v>
      </c>
      <c r="R10" s="9447"/>
      <c r="S10" s="9448" t="s">
        <v>640</v>
      </c>
      <c r="T10" s="9447"/>
      <c r="U10" s="9448" t="s">
        <v>48</v>
      </c>
      <c r="V10" s="9447"/>
      <c r="W10" s="9448" t="s">
        <v>49</v>
      </c>
      <c r="X10" s="9447"/>
      <c r="Y10" s="9448" t="s">
        <v>988</v>
      </c>
      <c r="Z10" s="9447"/>
      <c r="AA10" s="9448" t="s">
        <v>51</v>
      </c>
      <c r="AB10" s="9447"/>
      <c r="AC10" s="9448" t="s">
        <v>52</v>
      </c>
      <c r="AD10" s="9447"/>
      <c r="AE10" s="9448" t="s">
        <v>53</v>
      </c>
      <c r="AF10" s="9447"/>
      <c r="AG10" s="9448" t="s">
        <v>54</v>
      </c>
      <c r="AH10" s="9447"/>
      <c r="AI10" s="9448" t="s">
        <v>55</v>
      </c>
      <c r="AJ10" s="9447"/>
      <c r="AK10" s="9448" t="s">
        <v>56</v>
      </c>
      <c r="AL10" s="9447"/>
      <c r="AM10" s="9459" t="s">
        <v>1452</v>
      </c>
      <c r="AN10" s="9458"/>
      <c r="AO10" s="7660"/>
      <c r="AP10" s="7663"/>
      <c r="AQ10" s="7660"/>
      <c r="AR10" s="7663"/>
      <c r="CA10" s="27"/>
      <c r="CB10" s="27"/>
      <c r="CC10" s="27"/>
      <c r="CD10" s="208"/>
      <c r="CE10" s="208"/>
      <c r="CJ10" s="27"/>
      <c r="CK10" s="7660"/>
      <c r="CL10" s="9450"/>
      <c r="CM10" s="9450"/>
    </row>
    <row r="11" spans="1:91" ht="45.75" customHeight="1">
      <c r="A11" s="9455"/>
      <c r="B11" s="9456"/>
      <c r="C11" s="9457"/>
      <c r="D11" s="62" t="s">
        <v>79</v>
      </c>
      <c r="E11" s="530" t="s">
        <v>58</v>
      </c>
      <c r="F11" s="18" t="s">
        <v>59</v>
      </c>
      <c r="G11" s="4952" t="s">
        <v>58</v>
      </c>
      <c r="H11" s="4950" t="s">
        <v>59</v>
      </c>
      <c r="I11" s="4517" t="s">
        <v>58</v>
      </c>
      <c r="J11" s="4950" t="s">
        <v>59</v>
      </c>
      <c r="K11" s="4517" t="s">
        <v>58</v>
      </c>
      <c r="L11" s="4950" t="s">
        <v>59</v>
      </c>
      <c r="M11" s="4517" t="s">
        <v>58</v>
      </c>
      <c r="N11" s="4950" t="s">
        <v>59</v>
      </c>
      <c r="O11" s="4517" t="s">
        <v>58</v>
      </c>
      <c r="P11" s="4950" t="s">
        <v>59</v>
      </c>
      <c r="Q11" s="4517" t="s">
        <v>58</v>
      </c>
      <c r="R11" s="4950" t="s">
        <v>59</v>
      </c>
      <c r="S11" s="4517" t="s">
        <v>58</v>
      </c>
      <c r="T11" s="4950" t="s">
        <v>59</v>
      </c>
      <c r="U11" s="4517" t="s">
        <v>58</v>
      </c>
      <c r="V11" s="4950" t="s">
        <v>59</v>
      </c>
      <c r="W11" s="4517" t="s">
        <v>58</v>
      </c>
      <c r="X11" s="4950" t="s">
        <v>59</v>
      </c>
      <c r="Y11" s="4517" t="s">
        <v>58</v>
      </c>
      <c r="Z11" s="4950" t="s">
        <v>59</v>
      </c>
      <c r="AA11" s="4517" t="s">
        <v>58</v>
      </c>
      <c r="AB11" s="4950" t="s">
        <v>59</v>
      </c>
      <c r="AC11" s="4517" t="s">
        <v>58</v>
      </c>
      <c r="AD11" s="4950" t="s">
        <v>59</v>
      </c>
      <c r="AE11" s="4517" t="s">
        <v>58</v>
      </c>
      <c r="AF11" s="4950" t="s">
        <v>59</v>
      </c>
      <c r="AG11" s="4517" t="s">
        <v>58</v>
      </c>
      <c r="AH11" s="4950" t="s">
        <v>59</v>
      </c>
      <c r="AI11" s="4517" t="s">
        <v>58</v>
      </c>
      <c r="AJ11" s="4950" t="s">
        <v>59</v>
      </c>
      <c r="AK11" s="4517" t="s">
        <v>58</v>
      </c>
      <c r="AL11" s="4950" t="s">
        <v>59</v>
      </c>
      <c r="AM11" s="4517" t="s">
        <v>58</v>
      </c>
      <c r="AN11" s="4953" t="s">
        <v>59</v>
      </c>
      <c r="AO11" s="7734"/>
      <c r="AP11" s="7664" t="s">
        <v>59</v>
      </c>
      <c r="AQ11" s="7734"/>
      <c r="AR11" s="7664"/>
      <c r="CA11" s="27"/>
      <c r="CB11" s="27"/>
      <c r="CC11" s="27"/>
      <c r="CD11" s="208"/>
      <c r="CE11" s="208"/>
      <c r="CJ11" s="27"/>
      <c r="CK11" s="7660"/>
      <c r="CL11" s="9450"/>
      <c r="CM11" s="9450"/>
    </row>
    <row r="12" spans="1:91" ht="15" customHeight="1">
      <c r="A12" s="9460" t="s">
        <v>4234</v>
      </c>
      <c r="B12" s="9463" t="s">
        <v>4235</v>
      </c>
      <c r="C12" s="4274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9585"/>
      <c r="H12" s="9586"/>
      <c r="I12" s="9585"/>
      <c r="J12" s="9586"/>
      <c r="K12" s="9585"/>
      <c r="L12" s="9586"/>
      <c r="M12" s="9585"/>
      <c r="N12" s="9586"/>
      <c r="O12" s="9585"/>
      <c r="P12" s="9586"/>
      <c r="Q12" s="9587"/>
      <c r="R12" s="9586"/>
      <c r="S12" s="9587"/>
      <c r="T12" s="9586"/>
      <c r="U12" s="9587"/>
      <c r="V12" s="9586"/>
      <c r="W12" s="9585"/>
      <c r="X12" s="9586"/>
      <c r="Y12" s="9585"/>
      <c r="Z12" s="9586"/>
      <c r="AA12" s="9585"/>
      <c r="AB12" s="9586"/>
      <c r="AC12" s="9585"/>
      <c r="AD12" s="9586"/>
      <c r="AE12" s="9585"/>
      <c r="AF12" s="9586"/>
      <c r="AG12" s="9585"/>
      <c r="AH12" s="9586"/>
      <c r="AI12" s="9585"/>
      <c r="AJ12" s="9586"/>
      <c r="AK12" s="9585"/>
      <c r="AL12" s="9586"/>
      <c r="AM12" s="9585"/>
      <c r="AN12" s="9588"/>
      <c r="AO12" s="5501"/>
      <c r="AP12" s="5504"/>
      <c r="AQ12" s="5501"/>
      <c r="AR12" s="5504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>
      <c r="A13" s="9461"/>
      <c r="B13" s="9464"/>
      <c r="C13" s="3230" t="s">
        <v>4237</v>
      </c>
      <c r="D13" s="536">
        <f t="shared" ref="D13:D23" si="2">SUM(E13:F13)</f>
        <v>0</v>
      </c>
      <c r="E13" s="537">
        <f>+G13+I13+K13+M13+O13+Q13+S13+U13+W13++Y13+AA13+AC13+AE13+AG13+AI13+AK13+AM13</f>
        <v>0</v>
      </c>
      <c r="F13" s="538">
        <f t="shared" ref="F13:F34" si="3">+H13+J13+L13+N13+P13+R13+T13+V13+X13++Z13+AB13+AD13+AF13+AH13+AJ13+AL13+AN13</f>
        <v>0</v>
      </c>
      <c r="G13" s="9589"/>
      <c r="H13" s="9590"/>
      <c r="I13" s="9589"/>
      <c r="J13" s="9590"/>
      <c r="K13" s="9589"/>
      <c r="L13" s="9590"/>
      <c r="M13" s="9589"/>
      <c r="N13" s="9590"/>
      <c r="O13" s="9589"/>
      <c r="P13" s="9590"/>
      <c r="Q13" s="9589"/>
      <c r="R13" s="9590"/>
      <c r="S13" s="9589"/>
      <c r="T13" s="9590"/>
      <c r="U13" s="9589"/>
      <c r="V13" s="9590"/>
      <c r="W13" s="9589"/>
      <c r="X13" s="9590"/>
      <c r="Y13" s="9589"/>
      <c r="Z13" s="9590"/>
      <c r="AA13" s="9589"/>
      <c r="AB13" s="9590"/>
      <c r="AC13" s="9589"/>
      <c r="AD13" s="9590"/>
      <c r="AE13" s="9589"/>
      <c r="AF13" s="9590"/>
      <c r="AG13" s="9589"/>
      <c r="AH13" s="9590"/>
      <c r="AI13" s="9589"/>
      <c r="AJ13" s="9590"/>
      <c r="AK13" s="9589"/>
      <c r="AL13" s="9590"/>
      <c r="AM13" s="9589"/>
      <c r="AN13" s="9591"/>
      <c r="AO13" s="5502"/>
      <c r="AP13" s="5505"/>
      <c r="AQ13" s="5502"/>
      <c r="AR13" s="5505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>
      <c r="A14" s="9461"/>
      <c r="B14" s="9463" t="s">
        <v>4238</v>
      </c>
      <c r="C14" s="4954" t="s">
        <v>4239</v>
      </c>
      <c r="D14" s="542">
        <f t="shared" si="2"/>
        <v>0</v>
      </c>
      <c r="E14" s="542">
        <f t="shared" ref="E14:E34" si="12">+G14+I14+K14+M14+O14+Q14+S14+U14+W14++Y14+AA14+AC14+AE14+AG14+AI14+AK14+AM14</f>
        <v>0</v>
      </c>
      <c r="F14" s="543">
        <f t="shared" si="3"/>
        <v>0</v>
      </c>
      <c r="G14" s="9592"/>
      <c r="H14" s="9593"/>
      <c r="I14" s="9592"/>
      <c r="J14" s="9593"/>
      <c r="K14" s="9592"/>
      <c r="L14" s="9593"/>
      <c r="M14" s="9592"/>
      <c r="N14" s="9593"/>
      <c r="O14" s="9592"/>
      <c r="P14" s="9593"/>
      <c r="Q14" s="9592"/>
      <c r="R14" s="9593"/>
      <c r="S14" s="9592"/>
      <c r="T14" s="9593"/>
      <c r="U14" s="9592"/>
      <c r="V14" s="9593"/>
      <c r="W14" s="9592"/>
      <c r="X14" s="9593"/>
      <c r="Y14" s="9592"/>
      <c r="Z14" s="9593"/>
      <c r="AA14" s="9592"/>
      <c r="AB14" s="9593"/>
      <c r="AC14" s="9592"/>
      <c r="AD14" s="9593"/>
      <c r="AE14" s="9592"/>
      <c r="AF14" s="9593"/>
      <c r="AG14" s="9592"/>
      <c r="AH14" s="9593"/>
      <c r="AI14" s="9592"/>
      <c r="AJ14" s="9593"/>
      <c r="AK14" s="9592"/>
      <c r="AL14" s="9593"/>
      <c r="AM14" s="9592"/>
      <c r="AN14" s="9594"/>
      <c r="AO14" s="5503"/>
      <c r="AP14" s="5506"/>
      <c r="AQ14" s="5503"/>
      <c r="AR14" s="5506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>
      <c r="A15" s="9461"/>
      <c r="B15" s="9465"/>
      <c r="C15" s="1273" t="s">
        <v>4240</v>
      </c>
      <c r="D15" s="531">
        <f t="shared" si="2"/>
        <v>3</v>
      </c>
      <c r="E15" s="531">
        <f t="shared" si="12"/>
        <v>2</v>
      </c>
      <c r="F15" s="533">
        <f t="shared" si="3"/>
        <v>1</v>
      </c>
      <c r="G15" s="9587"/>
      <c r="H15" s="9586"/>
      <c r="I15" s="9587"/>
      <c r="J15" s="9586"/>
      <c r="K15" s="9587"/>
      <c r="L15" s="9586"/>
      <c r="M15" s="9587"/>
      <c r="N15" s="9586"/>
      <c r="O15" s="9587"/>
      <c r="P15" s="9586"/>
      <c r="Q15" s="9587"/>
      <c r="R15" s="9586"/>
      <c r="S15" s="9587"/>
      <c r="T15" s="9586"/>
      <c r="U15" s="9587"/>
      <c r="V15" s="9586"/>
      <c r="W15" s="9587"/>
      <c r="X15" s="9586"/>
      <c r="Y15" s="9587"/>
      <c r="Z15" s="9586"/>
      <c r="AA15" s="9587"/>
      <c r="AB15" s="9586"/>
      <c r="AC15" s="9587">
        <v>1</v>
      </c>
      <c r="AD15" s="9586"/>
      <c r="AE15" s="9587"/>
      <c r="AF15" s="9586"/>
      <c r="AG15" s="9587"/>
      <c r="AH15" s="9586"/>
      <c r="AI15" s="9587"/>
      <c r="AJ15" s="9586">
        <v>1</v>
      </c>
      <c r="AK15" s="9587">
        <v>1</v>
      </c>
      <c r="AL15" s="9586"/>
      <c r="AM15" s="9587"/>
      <c r="AN15" s="9588"/>
      <c r="AO15" s="5501"/>
      <c r="AP15" s="5504"/>
      <c r="AQ15" s="5501"/>
      <c r="AR15" s="5504"/>
      <c r="AS15" t="str">
        <f t="shared" si="0"/>
        <v xml:space="preserve"> *No olvide ingresar la variable Pueblos originarios. Digite Cero si no tiene.   *No olvide ingresar la variable Migrantes. Digite Cero si no tiene.  *No olvide ingresar la variable SENAME/ Servicio Nacional de Reinserción social Juvenil . Digite Cero si no tiene.  *No olvide ingresar la variable Servicio Nacional Protección Especializada a la Niñez y Adolescencia. Digite Cero si no tiene. </v>
      </c>
      <c r="CA15" s="219" t="str">
        <f t="shared" si="4"/>
        <v xml:space="preserve"> *No olvide ingresar la variable Pueblos originarios. Digite Cero si no tiene.  </v>
      </c>
      <c r="CB15" s="219" t="str">
        <f t="shared" si="5"/>
        <v xml:space="preserve"> *No olvide ingresar la variable Migrantes. Digite Cero si no tiene. </v>
      </c>
      <c r="CC15" s="219" t="str">
        <f t="shared" si="6"/>
        <v xml:space="preserve"> *No olvide ingresar la variable SENAME/ Servicio Nacional de Reinserción social Juvenil . Digite Cero si no tiene. </v>
      </c>
      <c r="CD15" s="219" t="str">
        <f t="shared" si="7"/>
        <v xml:space="preserve"> *No olvide ingresar la variable Servicio Nacional Protección Especializada a la Niñez y Adolescencia. Digite Cero si no tiene. </v>
      </c>
      <c r="CJ15" s="261">
        <f t="shared" si="8"/>
        <v>1</v>
      </c>
      <c r="CK15" s="261">
        <f t="shared" si="9"/>
        <v>1</v>
      </c>
      <c r="CL15" s="261">
        <f t="shared" si="10"/>
        <v>1</v>
      </c>
      <c r="CM15" s="261">
        <f t="shared" si="11"/>
        <v>1</v>
      </c>
    </row>
    <row r="16" spans="1:91" ht="15" customHeight="1">
      <c r="A16" s="9461"/>
      <c r="B16" s="9465"/>
      <c r="C16" s="1273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9587"/>
      <c r="H16" s="9586"/>
      <c r="I16" s="9587"/>
      <c r="J16" s="9586"/>
      <c r="K16" s="9587"/>
      <c r="L16" s="9586"/>
      <c r="M16" s="9587"/>
      <c r="N16" s="9586"/>
      <c r="O16" s="9587"/>
      <c r="P16" s="9586"/>
      <c r="Q16" s="9587"/>
      <c r="R16" s="9586"/>
      <c r="S16" s="9587"/>
      <c r="T16" s="9586"/>
      <c r="U16" s="9587"/>
      <c r="V16" s="9586"/>
      <c r="W16" s="9587"/>
      <c r="X16" s="9586"/>
      <c r="Y16" s="9587"/>
      <c r="Z16" s="9586"/>
      <c r="AA16" s="9587"/>
      <c r="AB16" s="9586"/>
      <c r="AC16" s="9587"/>
      <c r="AD16" s="9586"/>
      <c r="AE16" s="9587"/>
      <c r="AF16" s="9586"/>
      <c r="AG16" s="9587"/>
      <c r="AH16" s="9586"/>
      <c r="AI16" s="9587"/>
      <c r="AJ16" s="9586"/>
      <c r="AK16" s="9587"/>
      <c r="AL16" s="9586"/>
      <c r="AM16" s="9587"/>
      <c r="AN16" s="9588"/>
      <c r="AO16" s="5501"/>
      <c r="AP16" s="5504"/>
      <c r="AQ16" s="5501"/>
      <c r="AR16" s="5504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>
      <c r="A17" s="9461"/>
      <c r="B17" s="9465"/>
      <c r="C17" s="1273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9587"/>
      <c r="H17" s="9586"/>
      <c r="I17" s="9587"/>
      <c r="J17" s="9586"/>
      <c r="K17" s="9587"/>
      <c r="L17" s="9586"/>
      <c r="M17" s="9587"/>
      <c r="N17" s="9586"/>
      <c r="O17" s="9587"/>
      <c r="P17" s="9586"/>
      <c r="Q17" s="9587"/>
      <c r="R17" s="9586"/>
      <c r="S17" s="9587"/>
      <c r="T17" s="9586"/>
      <c r="U17" s="9587"/>
      <c r="V17" s="9586"/>
      <c r="W17" s="9587"/>
      <c r="X17" s="9586"/>
      <c r="Y17" s="9587"/>
      <c r="Z17" s="9586"/>
      <c r="AA17" s="9587"/>
      <c r="AB17" s="9586"/>
      <c r="AC17" s="9587"/>
      <c r="AD17" s="9586"/>
      <c r="AE17" s="9587"/>
      <c r="AF17" s="9586"/>
      <c r="AG17" s="9587"/>
      <c r="AH17" s="9586"/>
      <c r="AI17" s="9587"/>
      <c r="AJ17" s="9586"/>
      <c r="AK17" s="9587"/>
      <c r="AL17" s="9586"/>
      <c r="AM17" s="9587"/>
      <c r="AN17" s="9588"/>
      <c r="AO17" s="5501"/>
      <c r="AP17" s="5504"/>
      <c r="AQ17" s="5501"/>
      <c r="AR17" s="5504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>
      <c r="A18" s="9461"/>
      <c r="B18" s="9465"/>
      <c r="C18" s="1273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9587"/>
      <c r="H18" s="9586"/>
      <c r="I18" s="9587"/>
      <c r="J18" s="9586"/>
      <c r="K18" s="9587"/>
      <c r="L18" s="9586"/>
      <c r="M18" s="9587"/>
      <c r="N18" s="9586"/>
      <c r="O18" s="9587"/>
      <c r="P18" s="9586"/>
      <c r="Q18" s="9587"/>
      <c r="R18" s="9586"/>
      <c r="S18" s="9587"/>
      <c r="T18" s="9586"/>
      <c r="U18" s="9587"/>
      <c r="V18" s="9586"/>
      <c r="W18" s="9587"/>
      <c r="X18" s="9586"/>
      <c r="Y18" s="9587"/>
      <c r="Z18" s="9586"/>
      <c r="AA18" s="9587"/>
      <c r="AB18" s="9586"/>
      <c r="AC18" s="9587"/>
      <c r="AD18" s="9586"/>
      <c r="AE18" s="9587"/>
      <c r="AF18" s="9586"/>
      <c r="AG18" s="9587"/>
      <c r="AH18" s="9586"/>
      <c r="AI18" s="9587"/>
      <c r="AJ18" s="9586"/>
      <c r="AK18" s="9587"/>
      <c r="AL18" s="9586"/>
      <c r="AM18" s="9587"/>
      <c r="AN18" s="9588"/>
      <c r="AO18" s="5501"/>
      <c r="AP18" s="5504"/>
      <c r="AQ18" s="5501"/>
      <c r="AR18" s="5504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>
      <c r="A19" s="9461"/>
      <c r="B19" s="9465"/>
      <c r="C19" s="1273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9587"/>
      <c r="H19" s="9586"/>
      <c r="I19" s="9587"/>
      <c r="J19" s="9586"/>
      <c r="K19" s="9587"/>
      <c r="L19" s="9586"/>
      <c r="M19" s="9587"/>
      <c r="N19" s="9586"/>
      <c r="O19" s="9587"/>
      <c r="P19" s="9586"/>
      <c r="Q19" s="9587"/>
      <c r="R19" s="9586"/>
      <c r="S19" s="9587"/>
      <c r="T19" s="9586"/>
      <c r="U19" s="9587"/>
      <c r="V19" s="9586"/>
      <c r="W19" s="9587"/>
      <c r="X19" s="9586"/>
      <c r="Y19" s="9587"/>
      <c r="Z19" s="9586"/>
      <c r="AA19" s="9587"/>
      <c r="AB19" s="9586"/>
      <c r="AC19" s="9587"/>
      <c r="AD19" s="9586"/>
      <c r="AE19" s="9587"/>
      <c r="AF19" s="9586"/>
      <c r="AG19" s="9587"/>
      <c r="AH19" s="9586"/>
      <c r="AI19" s="9587"/>
      <c r="AJ19" s="9586"/>
      <c r="AK19" s="9587"/>
      <c r="AL19" s="9586"/>
      <c r="AM19" s="9587"/>
      <c r="AN19" s="9588"/>
      <c r="AO19" s="5501"/>
      <c r="AP19" s="5504"/>
      <c r="AQ19" s="5501"/>
      <c r="AR19" s="5504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>
      <c r="A20" s="9461"/>
      <c r="B20" s="9465"/>
      <c r="C20" s="2614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9587"/>
      <c r="H20" s="9586"/>
      <c r="I20" s="9587"/>
      <c r="J20" s="9586"/>
      <c r="K20" s="9587"/>
      <c r="L20" s="9586"/>
      <c r="M20" s="9587"/>
      <c r="N20" s="9586"/>
      <c r="O20" s="9587"/>
      <c r="P20" s="9586"/>
      <c r="Q20" s="9587"/>
      <c r="R20" s="9586"/>
      <c r="S20" s="9587"/>
      <c r="T20" s="9586"/>
      <c r="U20" s="9587"/>
      <c r="V20" s="9586"/>
      <c r="W20" s="9587"/>
      <c r="X20" s="9586"/>
      <c r="Y20" s="9587"/>
      <c r="Z20" s="9586"/>
      <c r="AA20" s="9587"/>
      <c r="AB20" s="9586"/>
      <c r="AC20" s="9587"/>
      <c r="AD20" s="9586"/>
      <c r="AE20" s="9587"/>
      <c r="AF20" s="9586"/>
      <c r="AG20" s="9587"/>
      <c r="AH20" s="9586"/>
      <c r="AI20" s="9587"/>
      <c r="AJ20" s="9586"/>
      <c r="AK20" s="9587"/>
      <c r="AL20" s="9586"/>
      <c r="AM20" s="9587"/>
      <c r="AN20" s="9588"/>
      <c r="AO20" s="5501"/>
      <c r="AP20" s="5504"/>
      <c r="AQ20" s="5501"/>
      <c r="AR20" s="5504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>
      <c r="A21" s="9461"/>
      <c r="B21" s="9465"/>
      <c r="C21" s="2614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9587"/>
      <c r="H21" s="9586"/>
      <c r="I21" s="9587"/>
      <c r="J21" s="9586"/>
      <c r="K21" s="9587"/>
      <c r="L21" s="9586"/>
      <c r="M21" s="9587"/>
      <c r="N21" s="9586"/>
      <c r="O21" s="9587"/>
      <c r="P21" s="9586"/>
      <c r="Q21" s="9587"/>
      <c r="R21" s="9586"/>
      <c r="S21" s="9587"/>
      <c r="T21" s="9586"/>
      <c r="U21" s="9587"/>
      <c r="V21" s="9586"/>
      <c r="W21" s="9587"/>
      <c r="X21" s="9586"/>
      <c r="Y21" s="9587"/>
      <c r="Z21" s="9586"/>
      <c r="AA21" s="9587"/>
      <c r="AB21" s="9586"/>
      <c r="AC21" s="9587"/>
      <c r="AD21" s="9586"/>
      <c r="AE21" s="9587"/>
      <c r="AF21" s="9586"/>
      <c r="AG21" s="9587"/>
      <c r="AH21" s="9586"/>
      <c r="AI21" s="9587"/>
      <c r="AJ21" s="9586"/>
      <c r="AK21" s="9587"/>
      <c r="AL21" s="9586"/>
      <c r="AM21" s="9587"/>
      <c r="AN21" s="9588"/>
      <c r="AO21" s="5501"/>
      <c r="AP21" s="5504"/>
      <c r="AQ21" s="5501"/>
      <c r="AR21" s="5504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>
      <c r="A22" s="9461"/>
      <c r="B22" s="9465"/>
      <c r="C22" s="1273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9587"/>
      <c r="H22" s="9586"/>
      <c r="I22" s="9587"/>
      <c r="J22" s="9586"/>
      <c r="K22" s="9587"/>
      <c r="L22" s="9586"/>
      <c r="M22" s="9587"/>
      <c r="N22" s="9586"/>
      <c r="O22" s="9587"/>
      <c r="P22" s="9586"/>
      <c r="Q22" s="9587"/>
      <c r="R22" s="9586"/>
      <c r="S22" s="9587"/>
      <c r="T22" s="9586"/>
      <c r="U22" s="9587"/>
      <c r="V22" s="9586"/>
      <c r="W22" s="9587"/>
      <c r="X22" s="9586"/>
      <c r="Y22" s="9587"/>
      <c r="Z22" s="9586"/>
      <c r="AA22" s="9587"/>
      <c r="AB22" s="9586"/>
      <c r="AC22" s="9587"/>
      <c r="AD22" s="9586"/>
      <c r="AE22" s="9587"/>
      <c r="AF22" s="9586"/>
      <c r="AG22" s="9587"/>
      <c r="AH22" s="9586"/>
      <c r="AI22" s="9587"/>
      <c r="AJ22" s="9586"/>
      <c r="AK22" s="9587"/>
      <c r="AL22" s="9586"/>
      <c r="AM22" s="9587"/>
      <c r="AN22" s="9588"/>
      <c r="AO22" s="5501"/>
      <c r="AP22" s="5504"/>
      <c r="AQ22" s="5501"/>
      <c r="AR22" s="5504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>
      <c r="A23" s="9462"/>
      <c r="B23" s="9464"/>
      <c r="C23" s="683" t="s">
        <v>4248</v>
      </c>
      <c r="D23" s="536">
        <f t="shared" si="2"/>
        <v>0</v>
      </c>
      <c r="E23" s="537">
        <f t="shared" si="12"/>
        <v>0</v>
      </c>
      <c r="F23" s="538">
        <f t="shared" si="3"/>
        <v>0</v>
      </c>
      <c r="G23" s="9589"/>
      <c r="H23" s="9590"/>
      <c r="I23" s="9589"/>
      <c r="J23" s="9590"/>
      <c r="K23" s="9589"/>
      <c r="L23" s="9590"/>
      <c r="M23" s="9589"/>
      <c r="N23" s="9590"/>
      <c r="O23" s="9589"/>
      <c r="P23" s="9590"/>
      <c r="Q23" s="9589"/>
      <c r="R23" s="9590"/>
      <c r="S23" s="9589"/>
      <c r="T23" s="9590"/>
      <c r="U23" s="9589"/>
      <c r="V23" s="9590"/>
      <c r="W23" s="9589"/>
      <c r="X23" s="9590"/>
      <c r="Y23" s="9589"/>
      <c r="Z23" s="9590"/>
      <c r="AA23" s="9589"/>
      <c r="AB23" s="9590"/>
      <c r="AC23" s="9589"/>
      <c r="AD23" s="9590"/>
      <c r="AE23" s="9589"/>
      <c r="AF23" s="9590"/>
      <c r="AG23" s="9589"/>
      <c r="AH23" s="9590"/>
      <c r="AI23" s="9589"/>
      <c r="AJ23" s="9590"/>
      <c r="AK23" s="9589"/>
      <c r="AL23" s="9590"/>
      <c r="AM23" s="9589"/>
      <c r="AN23" s="9591"/>
      <c r="AO23" s="5502"/>
      <c r="AP23" s="5505"/>
      <c r="AQ23" s="5502"/>
      <c r="AR23" s="5505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>
      <c r="A24" s="9436" t="s">
        <v>782</v>
      </c>
      <c r="B24" s="9436" t="s">
        <v>4235</v>
      </c>
      <c r="C24" s="4274" t="s">
        <v>4249</v>
      </c>
      <c r="D24" s="542">
        <f t="shared" ref="D24:D34" si="13">SUM(E24:F24)</f>
        <v>0</v>
      </c>
      <c r="E24" s="542">
        <f t="shared" si="12"/>
        <v>0</v>
      </c>
      <c r="F24" s="543">
        <f t="shared" si="3"/>
        <v>0</v>
      </c>
      <c r="G24" s="9592"/>
      <c r="H24" s="9593"/>
      <c r="I24" s="9592"/>
      <c r="J24" s="9593"/>
      <c r="K24" s="9592"/>
      <c r="L24" s="9593"/>
      <c r="M24" s="9592"/>
      <c r="N24" s="9593"/>
      <c r="O24" s="9592"/>
      <c r="P24" s="9593"/>
      <c r="Q24" s="9592"/>
      <c r="R24" s="9593"/>
      <c r="S24" s="9592"/>
      <c r="T24" s="9593"/>
      <c r="U24" s="9592"/>
      <c r="V24" s="9593"/>
      <c r="W24" s="9592"/>
      <c r="X24" s="9593"/>
      <c r="Y24" s="9592"/>
      <c r="Z24" s="9593"/>
      <c r="AA24" s="9592"/>
      <c r="AB24" s="9593"/>
      <c r="AC24" s="9592"/>
      <c r="AD24" s="9593"/>
      <c r="AE24" s="9592"/>
      <c r="AF24" s="9593"/>
      <c r="AG24" s="9592"/>
      <c r="AH24" s="9593"/>
      <c r="AI24" s="9592"/>
      <c r="AJ24" s="9593"/>
      <c r="AK24" s="9592"/>
      <c r="AL24" s="9593"/>
      <c r="AM24" s="9592"/>
      <c r="AN24" s="9594"/>
      <c r="AO24" s="5503"/>
      <c r="AP24" s="5506"/>
      <c r="AQ24" s="5503"/>
      <c r="AR24" s="5506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>
      <c r="A25" s="8552"/>
      <c r="B25" s="8552"/>
      <c r="C25" s="4276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9587"/>
      <c r="H25" s="9586"/>
      <c r="I25" s="9587"/>
      <c r="J25" s="9586"/>
      <c r="K25" s="9587"/>
      <c r="L25" s="9586"/>
      <c r="M25" s="9587"/>
      <c r="N25" s="9586"/>
      <c r="O25" s="9587"/>
      <c r="P25" s="9586"/>
      <c r="Q25" s="9587"/>
      <c r="R25" s="9586"/>
      <c r="S25" s="9587"/>
      <c r="T25" s="9586"/>
      <c r="U25" s="9587"/>
      <c r="V25" s="9586"/>
      <c r="W25" s="9587"/>
      <c r="X25" s="9586"/>
      <c r="Y25" s="9587"/>
      <c r="Z25" s="9586"/>
      <c r="AA25" s="9587"/>
      <c r="AB25" s="9586"/>
      <c r="AC25" s="9587"/>
      <c r="AD25" s="9586"/>
      <c r="AE25" s="9587"/>
      <c r="AF25" s="9586"/>
      <c r="AG25" s="9587"/>
      <c r="AH25" s="9586"/>
      <c r="AI25" s="9587"/>
      <c r="AJ25" s="9586"/>
      <c r="AK25" s="9587"/>
      <c r="AL25" s="9586"/>
      <c r="AM25" s="9587"/>
      <c r="AN25" s="9588"/>
      <c r="AO25" s="5501"/>
      <c r="AP25" s="5504"/>
      <c r="AQ25" s="5501"/>
      <c r="AR25" s="5504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>
      <c r="A26" s="8552"/>
      <c r="B26" s="8552"/>
      <c r="C26" s="4276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9587"/>
      <c r="H26" s="9586"/>
      <c r="I26" s="9587"/>
      <c r="J26" s="9586"/>
      <c r="K26" s="9587"/>
      <c r="L26" s="9586"/>
      <c r="M26" s="9587"/>
      <c r="N26" s="9586"/>
      <c r="O26" s="9587"/>
      <c r="P26" s="9586"/>
      <c r="Q26" s="9587"/>
      <c r="R26" s="9586"/>
      <c r="S26" s="9587"/>
      <c r="T26" s="9586"/>
      <c r="U26" s="9587"/>
      <c r="V26" s="9586"/>
      <c r="W26" s="9587"/>
      <c r="X26" s="9586"/>
      <c r="Y26" s="9587"/>
      <c r="Z26" s="9586"/>
      <c r="AA26" s="9587"/>
      <c r="AB26" s="9586"/>
      <c r="AC26" s="9587"/>
      <c r="AD26" s="9586"/>
      <c r="AE26" s="9587"/>
      <c r="AF26" s="9586"/>
      <c r="AG26" s="9587"/>
      <c r="AH26" s="9586"/>
      <c r="AI26" s="9587"/>
      <c r="AJ26" s="9586"/>
      <c r="AK26" s="9587"/>
      <c r="AL26" s="9586"/>
      <c r="AM26" s="9587"/>
      <c r="AN26" s="9588"/>
      <c r="AO26" s="5501"/>
      <c r="AP26" s="5504"/>
      <c r="AQ26" s="5501"/>
      <c r="AR26" s="5504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>
      <c r="A27" s="8552"/>
      <c r="B27" s="8552"/>
      <c r="C27" s="4276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9587"/>
      <c r="H27" s="9586"/>
      <c r="I27" s="9587"/>
      <c r="J27" s="9586"/>
      <c r="K27" s="9587"/>
      <c r="L27" s="9586"/>
      <c r="M27" s="9587"/>
      <c r="N27" s="9586"/>
      <c r="O27" s="9587"/>
      <c r="P27" s="9586"/>
      <c r="Q27" s="9587"/>
      <c r="R27" s="9586"/>
      <c r="S27" s="9587"/>
      <c r="T27" s="9586"/>
      <c r="U27" s="9587"/>
      <c r="V27" s="9586"/>
      <c r="W27" s="9587"/>
      <c r="X27" s="9586"/>
      <c r="Y27" s="9587"/>
      <c r="Z27" s="9586"/>
      <c r="AA27" s="9587"/>
      <c r="AB27" s="9586"/>
      <c r="AC27" s="9587"/>
      <c r="AD27" s="9586"/>
      <c r="AE27" s="9587"/>
      <c r="AF27" s="9586"/>
      <c r="AG27" s="9587"/>
      <c r="AH27" s="9586"/>
      <c r="AI27" s="9587"/>
      <c r="AJ27" s="9586"/>
      <c r="AK27" s="9587"/>
      <c r="AL27" s="9586"/>
      <c r="AM27" s="9587"/>
      <c r="AN27" s="9588"/>
      <c r="AO27" s="5501"/>
      <c r="AP27" s="5504"/>
      <c r="AQ27" s="5501"/>
      <c r="AR27" s="5504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>
      <c r="A28" s="8552"/>
      <c r="B28" s="8552"/>
      <c r="C28" s="4276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9587"/>
      <c r="H28" s="9586"/>
      <c r="I28" s="9587"/>
      <c r="J28" s="9586"/>
      <c r="K28" s="9587"/>
      <c r="L28" s="9586"/>
      <c r="M28" s="9587"/>
      <c r="N28" s="9586"/>
      <c r="O28" s="9587"/>
      <c r="P28" s="9586"/>
      <c r="Q28" s="9587"/>
      <c r="R28" s="9586"/>
      <c r="S28" s="9587"/>
      <c r="T28" s="9586"/>
      <c r="U28" s="9587"/>
      <c r="V28" s="9586"/>
      <c r="W28" s="9587"/>
      <c r="X28" s="9586"/>
      <c r="Y28" s="9587"/>
      <c r="Z28" s="9586"/>
      <c r="AA28" s="9587"/>
      <c r="AB28" s="9586"/>
      <c r="AC28" s="9587"/>
      <c r="AD28" s="9586"/>
      <c r="AE28" s="9587"/>
      <c r="AF28" s="9586"/>
      <c r="AG28" s="9587"/>
      <c r="AH28" s="9586"/>
      <c r="AI28" s="9587"/>
      <c r="AJ28" s="9586"/>
      <c r="AK28" s="9587"/>
      <c r="AL28" s="9586"/>
      <c r="AM28" s="9587"/>
      <c r="AN28" s="9588"/>
      <c r="AO28" s="5501"/>
      <c r="AP28" s="5504"/>
      <c r="AQ28" s="5501"/>
      <c r="AR28" s="5504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>
      <c r="A29" s="8552"/>
      <c r="B29" s="8553"/>
      <c r="C29" s="3230" t="s">
        <v>4254</v>
      </c>
      <c r="D29" s="536">
        <f t="shared" si="13"/>
        <v>0</v>
      </c>
      <c r="E29" s="537">
        <f t="shared" si="12"/>
        <v>0</v>
      </c>
      <c r="F29" s="538">
        <f t="shared" si="3"/>
        <v>0</v>
      </c>
      <c r="G29" s="9589"/>
      <c r="H29" s="9590"/>
      <c r="I29" s="9589"/>
      <c r="J29" s="9590"/>
      <c r="K29" s="9589"/>
      <c r="L29" s="9590"/>
      <c r="M29" s="9589"/>
      <c r="N29" s="9590"/>
      <c r="O29" s="9589"/>
      <c r="P29" s="9590"/>
      <c r="Q29" s="9589"/>
      <c r="R29" s="9590"/>
      <c r="S29" s="9589"/>
      <c r="T29" s="9590"/>
      <c r="U29" s="9589"/>
      <c r="V29" s="9590"/>
      <c r="W29" s="9589"/>
      <c r="X29" s="9590"/>
      <c r="Y29" s="9589"/>
      <c r="Z29" s="9590"/>
      <c r="AA29" s="9589"/>
      <c r="AB29" s="9590"/>
      <c r="AC29" s="9589"/>
      <c r="AD29" s="9590"/>
      <c r="AE29" s="9589"/>
      <c r="AF29" s="9590"/>
      <c r="AG29" s="9589"/>
      <c r="AH29" s="9590"/>
      <c r="AI29" s="9589"/>
      <c r="AJ29" s="9590"/>
      <c r="AK29" s="9589"/>
      <c r="AL29" s="9590"/>
      <c r="AM29" s="9589"/>
      <c r="AN29" s="9591"/>
      <c r="AO29" s="5502"/>
      <c r="AP29" s="5505"/>
      <c r="AQ29" s="5502"/>
      <c r="AR29" s="5505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>
      <c r="A30" s="8552"/>
      <c r="B30" s="9436" t="s">
        <v>4238</v>
      </c>
      <c r="C30" s="4274" t="s">
        <v>4249</v>
      </c>
      <c r="D30" s="542">
        <f t="shared" si="13"/>
        <v>5</v>
      </c>
      <c r="E30" s="542">
        <f t="shared" si="12"/>
        <v>3</v>
      </c>
      <c r="F30" s="543">
        <f t="shared" si="3"/>
        <v>2</v>
      </c>
      <c r="G30" s="9592"/>
      <c r="H30" s="9593"/>
      <c r="I30" s="9592"/>
      <c r="J30" s="9593"/>
      <c r="K30" s="9592"/>
      <c r="L30" s="9593"/>
      <c r="M30" s="9592"/>
      <c r="N30" s="9593"/>
      <c r="O30" s="9592"/>
      <c r="P30" s="9593"/>
      <c r="Q30" s="9592"/>
      <c r="R30" s="9593"/>
      <c r="S30" s="9592"/>
      <c r="T30" s="9593"/>
      <c r="U30" s="9592"/>
      <c r="V30" s="9593"/>
      <c r="W30" s="9592"/>
      <c r="X30" s="9593"/>
      <c r="Y30" s="9592"/>
      <c r="Z30" s="9593"/>
      <c r="AA30" s="9592"/>
      <c r="AB30" s="9593"/>
      <c r="AC30" s="9592">
        <v>1</v>
      </c>
      <c r="AD30" s="9593"/>
      <c r="AE30" s="9592"/>
      <c r="AF30" s="9593"/>
      <c r="AG30" s="9592"/>
      <c r="AH30" s="9593"/>
      <c r="AI30" s="9592"/>
      <c r="AJ30" s="9593">
        <v>1</v>
      </c>
      <c r="AK30" s="9592">
        <v>2</v>
      </c>
      <c r="AL30" s="9593">
        <v>1</v>
      </c>
      <c r="AM30" s="9592"/>
      <c r="AN30" s="9594"/>
      <c r="AO30" s="5503"/>
      <c r="AP30" s="5506"/>
      <c r="AQ30" s="5503"/>
      <c r="AR30" s="5506"/>
      <c r="AS30" t="str">
        <f t="shared" si="0"/>
        <v xml:space="preserve"> *No olvide ingresar la variable Pueblos originarios. Digite Cero si no tiene.   *No olvide ingresar la variable Migrantes. Digite Cero si no tiene.  *No olvide ingresar la variable SENAME/ Servicio Nacional de Reinserción social Juvenil . Digite Cero si no tiene.  *No olvide ingresar la variable Servicio Nacional Protección Especializada a la Niñez y Adolescencia. Digite Cero si no tiene. </v>
      </c>
      <c r="CA30" s="219" t="str">
        <f t="shared" si="4"/>
        <v xml:space="preserve"> *No olvide ingresar la variable Pueblos originarios. Digite Cero si no tiene.  </v>
      </c>
      <c r="CB30" s="219" t="str">
        <f t="shared" si="5"/>
        <v xml:space="preserve"> *No olvide ingresar la variable Migrantes. Digite Cero si no tiene. </v>
      </c>
      <c r="CC30" s="219" t="str">
        <f t="shared" si="6"/>
        <v xml:space="preserve"> *No olvide ingresar la variable SENAME/ Servicio Nacional de Reinserción social Juvenil . Digite Cero si no tiene. </v>
      </c>
      <c r="CD30" s="219" t="str">
        <f t="shared" si="7"/>
        <v xml:space="preserve"> *No olvide ingresar la variable Servicio Nacional Protección Especializada a la Niñez y Adolescencia. Digite Cero si no tiene. </v>
      </c>
      <c r="CJ30" s="261">
        <f t="shared" si="8"/>
        <v>1</v>
      </c>
      <c r="CK30" s="261">
        <f t="shared" si="9"/>
        <v>1</v>
      </c>
      <c r="CL30" s="261">
        <f t="shared" si="10"/>
        <v>1</v>
      </c>
      <c r="CM30" s="261">
        <f t="shared" si="11"/>
        <v>1</v>
      </c>
    </row>
    <row r="31" spans="1:91" ht="21.75" customHeight="1">
      <c r="A31" s="8552"/>
      <c r="B31" s="8552"/>
      <c r="C31" s="4276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9587"/>
      <c r="H31" s="9586"/>
      <c r="I31" s="9587"/>
      <c r="J31" s="9586"/>
      <c r="K31" s="9587"/>
      <c r="L31" s="9586"/>
      <c r="M31" s="9587"/>
      <c r="N31" s="9586"/>
      <c r="O31" s="9587"/>
      <c r="P31" s="9586"/>
      <c r="Q31" s="9587"/>
      <c r="R31" s="9586"/>
      <c r="S31" s="9587"/>
      <c r="T31" s="9586"/>
      <c r="U31" s="9587"/>
      <c r="V31" s="9586"/>
      <c r="W31" s="9587"/>
      <c r="X31" s="9586"/>
      <c r="Y31" s="9587"/>
      <c r="Z31" s="9586"/>
      <c r="AA31" s="9587"/>
      <c r="AB31" s="9586"/>
      <c r="AC31" s="9587"/>
      <c r="AD31" s="9586"/>
      <c r="AE31" s="9587"/>
      <c r="AF31" s="9586"/>
      <c r="AG31" s="9587"/>
      <c r="AH31" s="9586"/>
      <c r="AI31" s="9587"/>
      <c r="AJ31" s="9586"/>
      <c r="AK31" s="9587"/>
      <c r="AL31" s="9586"/>
      <c r="AM31" s="9587"/>
      <c r="AN31" s="9588"/>
      <c r="AO31" s="5501"/>
      <c r="AP31" s="5504"/>
      <c r="AQ31" s="5501"/>
      <c r="AR31" s="5504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>
      <c r="A32" s="8552"/>
      <c r="B32" s="8552"/>
      <c r="C32" s="4276" t="s">
        <v>4251</v>
      </c>
      <c r="D32" s="531">
        <f t="shared" si="13"/>
        <v>1</v>
      </c>
      <c r="E32" s="531">
        <f t="shared" si="12"/>
        <v>0</v>
      </c>
      <c r="F32" s="533">
        <f t="shared" si="3"/>
        <v>1</v>
      </c>
      <c r="G32" s="9587"/>
      <c r="H32" s="9586"/>
      <c r="I32" s="9587"/>
      <c r="J32" s="9586"/>
      <c r="K32" s="9587"/>
      <c r="L32" s="9586"/>
      <c r="M32" s="9587"/>
      <c r="N32" s="9586"/>
      <c r="O32" s="9587"/>
      <c r="P32" s="9586"/>
      <c r="Q32" s="9587"/>
      <c r="R32" s="9586"/>
      <c r="S32" s="9587"/>
      <c r="T32" s="9586"/>
      <c r="U32" s="9587"/>
      <c r="V32" s="9586"/>
      <c r="W32" s="9587"/>
      <c r="X32" s="9586"/>
      <c r="Y32" s="9587"/>
      <c r="Z32" s="9586"/>
      <c r="AA32" s="9587"/>
      <c r="AB32" s="9586"/>
      <c r="AC32" s="9587"/>
      <c r="AD32" s="9586"/>
      <c r="AE32" s="9587"/>
      <c r="AF32" s="9586"/>
      <c r="AG32" s="9587"/>
      <c r="AH32" s="9586"/>
      <c r="AI32" s="9587"/>
      <c r="AJ32" s="9586"/>
      <c r="AK32" s="9587"/>
      <c r="AL32" s="9586"/>
      <c r="AM32" s="9587"/>
      <c r="AN32" s="9588">
        <v>1</v>
      </c>
      <c r="AO32" s="5501"/>
      <c r="AP32" s="5504"/>
      <c r="AQ32" s="5501"/>
      <c r="AR32" s="5504"/>
      <c r="AS32" t="str">
        <f t="shared" si="0"/>
        <v xml:space="preserve"> *No olvide ingresar la variable Pueblos originarios. Digite Cero si no tiene.   *No olvide ingresar la variable Migrantes. Digite Cero si no tiene.  *No olvide ingresar la variable SENAME/ Servicio Nacional de Reinserción social Juvenil . Digite Cero si no tiene.  *No olvide ingresar la variable Servicio Nacional Protección Especializada a la Niñez y Adolescencia. Digite Cero si no tiene. </v>
      </c>
      <c r="CA32" s="219" t="str">
        <f t="shared" si="4"/>
        <v xml:space="preserve"> *No olvide ingresar la variable Pueblos originarios. Digite Cero si no tiene.  </v>
      </c>
      <c r="CB32" s="219" t="str">
        <f t="shared" si="5"/>
        <v xml:space="preserve"> *No olvide ingresar la variable Migrantes. Digite Cero si no tiene. </v>
      </c>
      <c r="CC32" s="219" t="str">
        <f t="shared" si="6"/>
        <v xml:space="preserve"> *No olvide ingresar la variable SENAME/ Servicio Nacional de Reinserción social Juvenil . Digite Cero si no tiene. </v>
      </c>
      <c r="CD32" s="219" t="str">
        <f t="shared" si="7"/>
        <v xml:space="preserve"> *No olvide ingresar la variable Servicio Nacional Protección Especializada a la Niñez y Adolescencia. Digite Cero si no tiene. </v>
      </c>
      <c r="CJ32" s="261">
        <f t="shared" si="8"/>
        <v>1</v>
      </c>
      <c r="CK32" s="261">
        <f t="shared" si="9"/>
        <v>1</v>
      </c>
      <c r="CL32" s="261">
        <f t="shared" si="10"/>
        <v>1</v>
      </c>
      <c r="CM32" s="261">
        <f t="shared" si="11"/>
        <v>1</v>
      </c>
    </row>
    <row r="33" spans="1:93" ht="15" customHeight="1">
      <c r="A33" s="8552"/>
      <c r="B33" s="8552"/>
      <c r="C33" s="4276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9587"/>
      <c r="H33" s="9586"/>
      <c r="I33" s="9587"/>
      <c r="J33" s="9586"/>
      <c r="K33" s="9587"/>
      <c r="L33" s="9586"/>
      <c r="M33" s="9587"/>
      <c r="N33" s="9586"/>
      <c r="O33" s="9587"/>
      <c r="P33" s="9586"/>
      <c r="Q33" s="9587"/>
      <c r="R33" s="9586"/>
      <c r="S33" s="9587"/>
      <c r="T33" s="9586"/>
      <c r="U33" s="9587"/>
      <c r="V33" s="9586"/>
      <c r="W33" s="9587"/>
      <c r="X33" s="9586"/>
      <c r="Y33" s="9587"/>
      <c r="Z33" s="9586"/>
      <c r="AA33" s="9587"/>
      <c r="AB33" s="9586"/>
      <c r="AC33" s="9587"/>
      <c r="AD33" s="9586"/>
      <c r="AE33" s="9587"/>
      <c r="AF33" s="9586"/>
      <c r="AG33" s="9587"/>
      <c r="AH33" s="9586"/>
      <c r="AI33" s="9587"/>
      <c r="AJ33" s="9586"/>
      <c r="AK33" s="9587"/>
      <c r="AL33" s="9586"/>
      <c r="AM33" s="9587"/>
      <c r="AN33" s="9588"/>
      <c r="AO33" s="5501"/>
      <c r="AP33" s="5504"/>
      <c r="AQ33" s="5501"/>
      <c r="AR33" s="5504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>
      <c r="A34" s="8553"/>
      <c r="B34" s="8553"/>
      <c r="C34" s="3230" t="s">
        <v>4254</v>
      </c>
      <c r="D34" s="536">
        <f t="shared" si="13"/>
        <v>0</v>
      </c>
      <c r="E34" s="537">
        <f t="shared" si="12"/>
        <v>0</v>
      </c>
      <c r="F34" s="538">
        <f t="shared" si="3"/>
        <v>0</v>
      </c>
      <c r="G34" s="9589"/>
      <c r="H34" s="9590"/>
      <c r="I34" s="9589"/>
      <c r="J34" s="9590"/>
      <c r="K34" s="9589"/>
      <c r="L34" s="9590"/>
      <c r="M34" s="9589"/>
      <c r="N34" s="9590"/>
      <c r="O34" s="9589"/>
      <c r="P34" s="9590"/>
      <c r="Q34" s="9589"/>
      <c r="R34" s="9590"/>
      <c r="S34" s="9589"/>
      <c r="T34" s="9590"/>
      <c r="U34" s="9589"/>
      <c r="V34" s="9590"/>
      <c r="W34" s="9589"/>
      <c r="X34" s="9590"/>
      <c r="Y34" s="9589"/>
      <c r="Z34" s="9590"/>
      <c r="AA34" s="9589"/>
      <c r="AB34" s="9590"/>
      <c r="AC34" s="9589"/>
      <c r="AD34" s="9590"/>
      <c r="AE34" s="9589"/>
      <c r="AF34" s="9590"/>
      <c r="AG34" s="9589"/>
      <c r="AH34" s="9590"/>
      <c r="AI34" s="9589"/>
      <c r="AJ34" s="9590"/>
      <c r="AK34" s="9589"/>
      <c r="AL34" s="9590"/>
      <c r="AM34" s="9589"/>
      <c r="AN34" s="9591"/>
      <c r="AO34" s="5502"/>
      <c r="AP34" s="5505"/>
      <c r="AQ34" s="5502"/>
      <c r="AR34" s="5505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>
      <c r="A35" s="249" t="s">
        <v>4255</v>
      </c>
    </row>
    <row r="36" spans="1:93" ht="15" customHeight="1">
      <c r="A36" s="9432" t="s">
        <v>1404</v>
      </c>
      <c r="B36" s="9439" t="s">
        <v>1108</v>
      </c>
      <c r="C36" s="8052" t="s">
        <v>77</v>
      </c>
      <c r="D36" s="7638"/>
      <c r="E36" s="9097"/>
      <c r="F36" s="9433" t="s">
        <v>101</v>
      </c>
      <c r="G36" s="9434"/>
      <c r="H36" s="9434"/>
      <c r="I36" s="9434"/>
      <c r="J36" s="9434"/>
      <c r="K36" s="9434"/>
      <c r="L36" s="9434"/>
      <c r="M36" s="9434"/>
      <c r="N36" s="9434"/>
      <c r="O36" s="9434"/>
      <c r="P36" s="9434"/>
      <c r="Q36" s="9434"/>
      <c r="R36" s="9434"/>
      <c r="S36" s="9434"/>
      <c r="T36" s="9434"/>
      <c r="U36" s="9434"/>
      <c r="V36" s="9434"/>
      <c r="W36" s="9434"/>
      <c r="X36" s="9434"/>
      <c r="Y36" s="9434"/>
      <c r="Z36" s="9434"/>
      <c r="AA36" s="9434"/>
      <c r="AB36" s="9434"/>
      <c r="AC36" s="9434"/>
      <c r="AD36" s="9434"/>
      <c r="AE36" s="9434"/>
      <c r="AF36" s="9434"/>
      <c r="AG36" s="9434"/>
      <c r="AH36" s="9434"/>
      <c r="AI36" s="9435"/>
      <c r="AJ36" s="9397" t="s">
        <v>4256</v>
      </c>
      <c r="AK36" s="9397"/>
      <c r="AL36" s="9397"/>
      <c r="AM36" s="9397"/>
      <c r="AN36" s="9397"/>
      <c r="AO36" s="9397"/>
      <c r="AP36" s="9397"/>
      <c r="AQ36" s="9397"/>
      <c r="AR36" s="9397"/>
      <c r="AS36" s="9390"/>
      <c r="AT36" s="9442" t="s">
        <v>4257</v>
      </c>
      <c r="AU36" s="9443"/>
      <c r="AV36" s="9349" t="s">
        <v>4258</v>
      </c>
      <c r="AW36" s="9349"/>
    </row>
    <row r="37" spans="1:93" ht="15" customHeight="1">
      <c r="A37" s="9432"/>
      <c r="B37" s="8141"/>
      <c r="C37" s="8050"/>
      <c r="D37" s="9441"/>
      <c r="E37" s="9098"/>
      <c r="F37" s="9446" t="s">
        <v>1374</v>
      </c>
      <c r="G37" s="9447"/>
      <c r="H37" s="9448" t="s">
        <v>1375</v>
      </c>
      <c r="I37" s="9447"/>
      <c r="J37" s="9448" t="s">
        <v>94</v>
      </c>
      <c r="K37" s="9447"/>
      <c r="L37" s="9448" t="s">
        <v>4259</v>
      </c>
      <c r="M37" s="9447"/>
      <c r="N37" s="9448" t="s">
        <v>4260</v>
      </c>
      <c r="O37" s="9447"/>
      <c r="P37" s="9448" t="s">
        <v>987</v>
      </c>
      <c r="Q37" s="9447"/>
      <c r="R37" s="9448" t="s">
        <v>640</v>
      </c>
      <c r="S37" s="9447"/>
      <c r="T37" s="9448" t="s">
        <v>48</v>
      </c>
      <c r="U37" s="9447"/>
      <c r="V37" s="9448" t="s">
        <v>4261</v>
      </c>
      <c r="W37" s="9447"/>
      <c r="X37" s="9448" t="s">
        <v>988</v>
      </c>
      <c r="Y37" s="9447"/>
      <c r="Z37" s="9448" t="s">
        <v>51</v>
      </c>
      <c r="AA37" s="9447"/>
      <c r="AB37" s="9448" t="s">
        <v>52</v>
      </c>
      <c r="AC37" s="9447"/>
      <c r="AD37" s="9448" t="s">
        <v>53</v>
      </c>
      <c r="AE37" s="9447"/>
      <c r="AF37" s="9448" t="s">
        <v>54</v>
      </c>
      <c r="AG37" s="9447"/>
      <c r="AH37" s="9448" t="s">
        <v>4262</v>
      </c>
      <c r="AI37" s="9449"/>
      <c r="AJ37" s="9234"/>
      <c r="AK37" s="9234"/>
      <c r="AL37" s="9234"/>
      <c r="AM37" s="9234"/>
      <c r="AN37" s="9234"/>
      <c r="AO37" s="9234"/>
      <c r="AP37" s="9234"/>
      <c r="AQ37" s="9234"/>
      <c r="AR37" s="9234"/>
      <c r="AS37" s="9391"/>
      <c r="AT37" s="9444"/>
      <c r="AU37" s="9445"/>
      <c r="AV37" s="9349"/>
      <c r="AW37" s="9349"/>
      <c r="CC37" s="908"/>
    </row>
    <row r="38" spans="1:93" ht="33.75" customHeight="1">
      <c r="A38" s="9432"/>
      <c r="B38" s="9440"/>
      <c r="C38" s="62" t="s">
        <v>79</v>
      </c>
      <c r="D38" s="530" t="s">
        <v>58</v>
      </c>
      <c r="E38" s="18" t="s">
        <v>59</v>
      </c>
      <c r="F38" s="4952" t="s">
        <v>58</v>
      </c>
      <c r="G38" s="4950" t="s">
        <v>59</v>
      </c>
      <c r="H38" s="4517" t="s">
        <v>58</v>
      </c>
      <c r="I38" s="4950" t="s">
        <v>59</v>
      </c>
      <c r="J38" s="4517" t="s">
        <v>58</v>
      </c>
      <c r="K38" s="4950" t="s">
        <v>59</v>
      </c>
      <c r="L38" s="4517" t="s">
        <v>58</v>
      </c>
      <c r="M38" s="4950" t="s">
        <v>59</v>
      </c>
      <c r="N38" s="4517" t="s">
        <v>58</v>
      </c>
      <c r="O38" s="4950" t="s">
        <v>59</v>
      </c>
      <c r="P38" s="4517" t="s">
        <v>58</v>
      </c>
      <c r="Q38" s="4950" t="s">
        <v>59</v>
      </c>
      <c r="R38" s="4517" t="s">
        <v>58</v>
      </c>
      <c r="S38" s="4950" t="s">
        <v>59</v>
      </c>
      <c r="T38" s="4517" t="s">
        <v>58</v>
      </c>
      <c r="U38" s="4950" t="s">
        <v>59</v>
      </c>
      <c r="V38" s="4517" t="s">
        <v>58</v>
      </c>
      <c r="W38" s="4950" t="s">
        <v>59</v>
      </c>
      <c r="X38" s="4517" t="s">
        <v>58</v>
      </c>
      <c r="Y38" s="4950" t="s">
        <v>59</v>
      </c>
      <c r="Z38" s="4517" t="s">
        <v>58</v>
      </c>
      <c r="AA38" s="4950" t="s">
        <v>59</v>
      </c>
      <c r="AB38" s="4517" t="s">
        <v>58</v>
      </c>
      <c r="AC38" s="4950" t="s">
        <v>59</v>
      </c>
      <c r="AD38" s="4517" t="s">
        <v>58</v>
      </c>
      <c r="AE38" s="4950" t="s">
        <v>59</v>
      </c>
      <c r="AF38" s="4517" t="s">
        <v>58</v>
      </c>
      <c r="AG38" s="4950" t="s">
        <v>59</v>
      </c>
      <c r="AH38" s="4517" t="s">
        <v>58</v>
      </c>
      <c r="AI38" s="4950" t="s">
        <v>59</v>
      </c>
      <c r="AJ38" s="4955" t="s">
        <v>64</v>
      </c>
      <c r="AK38" s="4956" t="s">
        <v>98</v>
      </c>
      <c r="AL38" s="4956" t="s">
        <v>1455</v>
      </c>
      <c r="AM38" s="4957" t="s">
        <v>99</v>
      </c>
      <c r="AN38" s="4956" t="s">
        <v>1049</v>
      </c>
      <c r="AO38" s="4956" t="s">
        <v>4263</v>
      </c>
      <c r="AP38" s="4956" t="s">
        <v>105</v>
      </c>
      <c r="AQ38" s="4956" t="s">
        <v>510</v>
      </c>
      <c r="AR38" s="4957" t="s">
        <v>1052</v>
      </c>
      <c r="AS38" s="4957" t="s">
        <v>1050</v>
      </c>
      <c r="AT38" s="4638" t="s">
        <v>58</v>
      </c>
      <c r="AU38" s="4897" t="s">
        <v>59</v>
      </c>
      <c r="AV38" s="4638" t="s">
        <v>4264</v>
      </c>
      <c r="AW38" s="4897" t="s">
        <v>4265</v>
      </c>
      <c r="BU38" s="908"/>
      <c r="BW38" s="908"/>
      <c r="BX38" s="909"/>
      <c r="BY38" s="909"/>
      <c r="BZ38" s="9431"/>
      <c r="CA38" s="9431"/>
      <c r="CB38" s="909"/>
      <c r="CC38" s="909"/>
      <c r="CD38" s="909"/>
    </row>
    <row r="39" spans="1:93" ht="15" customHeight="1">
      <c r="A39" s="9432" t="s">
        <v>4266</v>
      </c>
      <c r="B39" s="546" t="s">
        <v>4267</v>
      </c>
      <c r="C39" s="547">
        <f>SUM(D39:E39)</f>
        <v>3</v>
      </c>
      <c r="D39" s="532">
        <f t="shared" ref="D39:D51" si="14">+F39+H39+J39+L39+N39+P39+R39+T39+V39+X39+Z39+AB39+AD39+AF39+AH39</f>
        <v>2</v>
      </c>
      <c r="E39" s="533">
        <f t="shared" ref="E39:E51" si="15">+G39+I39+K39+M39+O39+Q39+S39+U39+W39+Y39+AA39+AC39+AE39+AG39+AI39</f>
        <v>1</v>
      </c>
      <c r="F39" s="9585"/>
      <c r="G39" s="9586"/>
      <c r="H39" s="9585"/>
      <c r="I39" s="9586"/>
      <c r="J39" s="9585"/>
      <c r="K39" s="9586"/>
      <c r="L39" s="9585"/>
      <c r="M39" s="9586"/>
      <c r="N39" s="9585"/>
      <c r="O39" s="9586"/>
      <c r="P39" s="9585"/>
      <c r="Q39" s="9586"/>
      <c r="R39" s="9585"/>
      <c r="S39" s="9586"/>
      <c r="T39" s="9585"/>
      <c r="U39" s="9586"/>
      <c r="V39" s="9585"/>
      <c r="W39" s="9586"/>
      <c r="X39" s="9585"/>
      <c r="Y39" s="9586"/>
      <c r="Z39" s="9585"/>
      <c r="AA39" s="9586"/>
      <c r="AB39" s="9585">
        <v>1</v>
      </c>
      <c r="AC39" s="9586"/>
      <c r="AD39" s="9585"/>
      <c r="AE39" s="9586"/>
      <c r="AF39" s="9585"/>
      <c r="AG39" s="9586"/>
      <c r="AH39" s="9585">
        <v>1</v>
      </c>
      <c r="AI39" s="9586">
        <v>1</v>
      </c>
      <c r="AJ39" s="9595"/>
      <c r="AK39" s="9595"/>
      <c r="AL39" s="9595"/>
      <c r="AM39" s="9595"/>
      <c r="AN39" s="9595"/>
      <c r="AO39" s="9595"/>
      <c r="AP39" s="9595"/>
      <c r="AQ39" s="9595"/>
      <c r="AR39" s="9595"/>
      <c r="AS39" s="9595"/>
      <c r="AT39" s="9596"/>
      <c r="AU39" s="9597"/>
      <c r="AV39" s="684"/>
      <c r="AW39" s="685"/>
      <c r="AX39" t="str">
        <f>CA39&amp;CB39&amp;CC39&amp;CD39&amp;CE39&amp;CF39</f>
        <v xml:space="preserve">* No olvide ingresar la variable ATENCIONES POR PROFESIONAL O TECNICO. Digite CERO si no tiene.  * La suma del TOTAL Ambos Sexos no puede ser Mayor a la suma de las variables de ATENCIONES POR PROFESIONAL O TECNICO* No olvide ingresar la variable Dependencia Severa en APS Hombres. Digite CERO si no tiene. * No olvide ingresar la variable Dependencia Severa en APS Mujeres. Digite CERO si no tiene. * No olvide ingresar la variable Atenciones a personas oncológicas 20 años y más. Digite CERO si no tiene.  </v>
      </c>
      <c r="CA39" s="260" t="str" cm="1">
        <f t="array" ref="CA39">IF(AND($C39&lt;&gt;0,AJ39:AS39=""),"* No olvide ingresar la variable "&amp;AJ$36&amp;""&amp;". Digite CERO si no tiene. ","")</f>
        <v xml:space="preserve">* No olvide ingresar la variable ATENCIONES POR PROFESIONAL O TECNICO. Digite CERO si no tiene. </v>
      </c>
      <c r="CB39" s="219" t="str">
        <f>IF((AJ39+AK39+AL39+AM39+AN39+AO39+AP39+AQ39+AR39+AS39)&lt;$C39," * La suma del TOTAL Ambos Sexos no puede ser Mayor a la suma de las variables de "&amp;AJ$36&amp;""&amp;"","")</f>
        <v xml:space="preserve"> * La suma del TOTAL Ambos Sexos no puede ser Mayor a la suma de las variables de ATENCIONES POR PROFESIONAL O TECNICO</v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 xml:space="preserve">* No olvide ingresar la variable Dependencia Severa en APS Hombres. Digite CERO si no tiene. </v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 xml:space="preserve">* No olvide ingresar la variable Dependencia Severa en APS Mujeres. Digite CERO si no tiene. </v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 xml:space="preserve">* No olvide ingresar la variable Atenciones a personas oncológicas 20 años y más. Digite CERO si no tiene.  </v>
      </c>
      <c r="CJ39" s="261" cm="1">
        <f t="array" ref="CJ39">IF(AND($C39&lt;&gt;0,AJ39:AS39=""),1,0)</f>
        <v>1</v>
      </c>
      <c r="CK39" s="378">
        <f>IF((AJ39+AK39+AL39+AM39+AN39+AO39+AP39+AQ39+AR39+AS39)&lt;$C39,1,0)</f>
        <v>1</v>
      </c>
      <c r="CL39" s="378">
        <f>IF(AND($D39&lt;&gt;0,$AT39=""),1,IF(AT39&gt;D39,1,0))</f>
        <v>1</v>
      </c>
      <c r="CM39" s="378">
        <f>IF(AND($E39&lt;&gt;0,$AU39=""),1,IF($AU39&gt;$E39,1,0))</f>
        <v>1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1</v>
      </c>
    </row>
    <row r="40" spans="1:93" ht="15" customHeight="1">
      <c r="A40" s="9432"/>
      <c r="B40" s="549" t="s">
        <v>4268</v>
      </c>
      <c r="C40" s="547">
        <f t="shared" ref="C40:C51" si="16">SUM(D40:E40)</f>
        <v>23</v>
      </c>
      <c r="D40" s="531">
        <f t="shared" si="14"/>
        <v>10</v>
      </c>
      <c r="E40" s="533">
        <f t="shared" si="15"/>
        <v>13</v>
      </c>
      <c r="F40" s="9587"/>
      <c r="G40" s="9586"/>
      <c r="H40" s="9587"/>
      <c r="I40" s="9586"/>
      <c r="J40" s="9587"/>
      <c r="K40" s="9586"/>
      <c r="L40" s="9587"/>
      <c r="M40" s="9586"/>
      <c r="N40" s="9587"/>
      <c r="O40" s="9586"/>
      <c r="P40" s="9587"/>
      <c r="Q40" s="9586">
        <v>1</v>
      </c>
      <c r="R40" s="9587"/>
      <c r="S40" s="9586"/>
      <c r="T40" s="9587"/>
      <c r="U40" s="9586"/>
      <c r="V40" s="9587"/>
      <c r="W40" s="9586"/>
      <c r="X40" s="9587"/>
      <c r="Y40" s="9586"/>
      <c r="Z40" s="9587"/>
      <c r="AA40" s="9586"/>
      <c r="AB40" s="9587">
        <v>2</v>
      </c>
      <c r="AC40" s="9586"/>
      <c r="AD40" s="9587">
        <v>1</v>
      </c>
      <c r="AE40" s="9586"/>
      <c r="AF40" s="9587">
        <v>1</v>
      </c>
      <c r="AG40" s="9586">
        <v>2</v>
      </c>
      <c r="AH40" s="9587">
        <v>6</v>
      </c>
      <c r="AI40" s="9586">
        <v>10</v>
      </c>
      <c r="AJ40" s="9595"/>
      <c r="AK40" s="9595">
        <v>21</v>
      </c>
      <c r="AL40" s="9595">
        <v>1</v>
      </c>
      <c r="AM40" s="9595"/>
      <c r="AN40" s="9595"/>
      <c r="AO40" s="9595"/>
      <c r="AP40" s="9595"/>
      <c r="AQ40" s="9595"/>
      <c r="AR40" s="9595"/>
      <c r="AS40" s="9595"/>
      <c r="AT40" s="9596">
        <v>7</v>
      </c>
      <c r="AU40" s="9597">
        <v>12</v>
      </c>
      <c r="AV40" s="548"/>
      <c r="AW40" s="550"/>
      <c r="AX40" t="str">
        <f t="shared" ref="AX40:AX51" si="17">CA40&amp;CB40&amp;CC40&amp;CD40&amp;CE40&amp;CF40</f>
        <v xml:space="preserve"> * La suma del TOTAL Ambos Sexos no puede ser Mayor a la suma de las variables de ATENCIONES POR PROFESIONAL O TECNICO* No olvide ingresar la variable Atenciones a personas oncológicas 20 años y más. Digite CERO si no tiene.  </v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 xml:space="preserve"> * La suma del TOTAL Ambos Sexos no puede ser Mayor a la suma de las variables de ATENCIONES POR PROFESIONAL O TECNICO</v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 xml:space="preserve">* No olvide ingresar la variable Atenciones a personas oncológicas 20 años y más. Digite CERO si no tiene.  </v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1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1</v>
      </c>
    </row>
    <row r="41" spans="1:93" ht="23.25" customHeight="1">
      <c r="A41" s="9432"/>
      <c r="B41" s="551" t="s">
        <v>4269</v>
      </c>
      <c r="C41" s="552">
        <f>SUM(D41:E41)</f>
        <v>68</v>
      </c>
      <c r="D41" s="553">
        <f>+F41+H41+J41+L41+N41+P41+R41+T41+V41+X41+Z41+AB41+AD41+AF41+AH41</f>
        <v>25</v>
      </c>
      <c r="E41" s="554">
        <f>+G41+I41+K41+M41+O41+Q41+S41+U41+W41+Y41+AA41+AC41+AE41+AG41+AI41</f>
        <v>43</v>
      </c>
      <c r="F41" s="9589"/>
      <c r="G41" s="9590"/>
      <c r="H41" s="9589"/>
      <c r="I41" s="9590"/>
      <c r="J41" s="9589"/>
      <c r="K41" s="9590"/>
      <c r="L41" s="9589"/>
      <c r="M41" s="9590"/>
      <c r="N41" s="9589"/>
      <c r="O41" s="9590"/>
      <c r="P41" s="9589"/>
      <c r="Q41" s="9590">
        <v>1</v>
      </c>
      <c r="R41" s="9589"/>
      <c r="S41" s="9590"/>
      <c r="T41" s="9589"/>
      <c r="U41" s="9590"/>
      <c r="V41" s="9589"/>
      <c r="W41" s="9590"/>
      <c r="X41" s="9589"/>
      <c r="Y41" s="9590"/>
      <c r="Z41" s="9589"/>
      <c r="AA41" s="9590"/>
      <c r="AB41" s="9589">
        <v>8</v>
      </c>
      <c r="AC41" s="9590"/>
      <c r="AD41" s="9589">
        <v>2</v>
      </c>
      <c r="AE41" s="9590"/>
      <c r="AF41" s="9589">
        <v>4</v>
      </c>
      <c r="AG41" s="9590">
        <v>15</v>
      </c>
      <c r="AH41" s="9589">
        <v>11</v>
      </c>
      <c r="AI41" s="9590">
        <v>27</v>
      </c>
      <c r="AJ41" s="9598">
        <v>14</v>
      </c>
      <c r="AK41" s="9598">
        <v>31</v>
      </c>
      <c r="AL41" s="9598">
        <v>18</v>
      </c>
      <c r="AM41" s="9598"/>
      <c r="AN41" s="9598"/>
      <c r="AO41" s="9598"/>
      <c r="AP41" s="9598"/>
      <c r="AQ41" s="9598"/>
      <c r="AR41" s="9598"/>
      <c r="AS41" s="9598"/>
      <c r="AT41" s="9599">
        <v>24</v>
      </c>
      <c r="AU41" s="9600">
        <v>42</v>
      </c>
      <c r="AV41" s="557"/>
      <c r="AW41" s="558"/>
      <c r="AX41" t="str">
        <f t="shared" si="17"/>
        <v xml:space="preserve"> * La suma del TOTAL Ambos Sexos no puede ser Mayor a la suma de las variables de ATENCIONES POR PROFESIONAL O TECNICO* No olvide ingresar la variable Atenciones a personas oncológicas 20 años y más. Digite CERO si no tiene.  </v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 xml:space="preserve"> * La suma del TOTAL Ambos Sexos no puede ser Mayor a la suma de las variables de ATENCIONES POR PROFESIONAL O TECNICO</v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 xml:space="preserve">* No olvide ingresar la variable Atenciones a personas oncológicas 20 años y más. Digite CERO si no tiene.  </v>
      </c>
      <c r="CJ41" s="261" cm="1">
        <f t="array" ref="CJ41">IF(AND($C41&lt;&gt;0,AJ41:AS41=""),1,0)</f>
        <v>0</v>
      </c>
      <c r="CK41" s="378">
        <f t="shared" si="24"/>
        <v>1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1</v>
      </c>
    </row>
    <row r="42" spans="1:93" ht="15" customHeight="1">
      <c r="A42" s="9432" t="s">
        <v>4270</v>
      </c>
      <c r="B42" s="4958" t="s">
        <v>4271</v>
      </c>
      <c r="C42" s="559">
        <f t="shared" si="16"/>
        <v>0</v>
      </c>
      <c r="D42" s="542">
        <f t="shared" si="14"/>
        <v>0</v>
      </c>
      <c r="E42" s="543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4"/>
      <c r="AK42" s="544"/>
      <c r="AL42" s="544"/>
      <c r="AM42" s="544"/>
      <c r="AN42" s="544"/>
      <c r="AO42" s="544"/>
      <c r="AP42" s="544"/>
      <c r="AQ42" s="544"/>
      <c r="AR42" s="544"/>
      <c r="AS42" s="544"/>
      <c r="AT42" s="560"/>
      <c r="AU42" s="561"/>
      <c r="AV42" s="562"/>
      <c r="AW42" s="563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0"/>
      <c r="CD42" s="910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07"/>
      <c r="CM42" s="907"/>
      <c r="CN42" s="378">
        <f t="shared" si="27"/>
        <v>0</v>
      </c>
      <c r="CO42" s="378">
        <f t="shared" si="28"/>
        <v>0</v>
      </c>
    </row>
    <row r="43" spans="1:93" ht="15" customHeight="1">
      <c r="A43" s="9432"/>
      <c r="B43" s="3209" t="s">
        <v>4272</v>
      </c>
      <c r="C43" s="564">
        <f t="shared" si="16"/>
        <v>0</v>
      </c>
      <c r="D43" s="537">
        <f t="shared" si="14"/>
        <v>0</v>
      </c>
      <c r="E43" s="538">
        <f t="shared" si="15"/>
        <v>0</v>
      </c>
      <c r="F43" s="539"/>
      <c r="G43" s="540"/>
      <c r="H43" s="539"/>
      <c r="I43" s="540"/>
      <c r="J43" s="539"/>
      <c r="K43" s="540"/>
      <c r="L43" s="539"/>
      <c r="M43" s="540"/>
      <c r="N43" s="539"/>
      <c r="O43" s="540"/>
      <c r="P43" s="539"/>
      <c r="Q43" s="540"/>
      <c r="R43" s="539"/>
      <c r="S43" s="540"/>
      <c r="T43" s="539"/>
      <c r="U43" s="540"/>
      <c r="V43" s="539"/>
      <c r="W43" s="540"/>
      <c r="X43" s="539"/>
      <c r="Y43" s="540"/>
      <c r="Z43" s="539"/>
      <c r="AA43" s="540"/>
      <c r="AB43" s="539"/>
      <c r="AC43" s="540"/>
      <c r="AD43" s="539"/>
      <c r="AE43" s="540"/>
      <c r="AF43" s="539"/>
      <c r="AG43" s="540"/>
      <c r="AH43" s="539"/>
      <c r="AI43" s="540"/>
      <c r="AJ43" s="541"/>
      <c r="AK43" s="541"/>
      <c r="AL43" s="541"/>
      <c r="AM43" s="541"/>
      <c r="AN43" s="541"/>
      <c r="AO43" s="541"/>
      <c r="AP43" s="541"/>
      <c r="AQ43" s="541"/>
      <c r="AR43" s="541"/>
      <c r="AS43" s="541"/>
      <c r="AT43" s="565"/>
      <c r="AU43" s="566"/>
      <c r="AV43" s="567"/>
      <c r="AW43" s="568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0"/>
      <c r="CD43" s="910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07"/>
      <c r="CM43" s="907"/>
      <c r="CN43" s="378">
        <f t="shared" si="27"/>
        <v>0</v>
      </c>
      <c r="CO43" s="378">
        <f t="shared" si="28"/>
        <v>0</v>
      </c>
    </row>
    <row r="44" spans="1:93" ht="15" customHeight="1">
      <c r="A44" s="9436" t="s">
        <v>4273</v>
      </c>
      <c r="B44" s="911" t="s">
        <v>4274</v>
      </c>
      <c r="C44" s="559">
        <f>SUM(D44:E44)</f>
        <v>0</v>
      </c>
      <c r="D44" s="542">
        <f>+F44+H44+J44+L44+N44+P44+R44+T44+V44+X44+Z44+AB44+AD44+AF44+AH44</f>
        <v>0</v>
      </c>
      <c r="E44" s="543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5"/>
      <c r="AK44" s="544"/>
      <c r="AL44" s="570"/>
      <c r="AM44" s="544"/>
      <c r="AN44" s="544"/>
      <c r="AO44" s="544"/>
      <c r="AP44" s="544"/>
      <c r="AQ44" s="544"/>
      <c r="AR44" s="544"/>
      <c r="AS44" s="570"/>
      <c r="AT44" s="560"/>
      <c r="AU44" s="561"/>
      <c r="AV44" s="686"/>
      <c r="AW44" s="4959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0"/>
      <c r="CD44" s="910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07"/>
      <c r="CM44" s="907"/>
      <c r="CN44" s="378">
        <f t="shared" si="27"/>
        <v>0</v>
      </c>
      <c r="CO44" s="378">
        <f t="shared" si="28"/>
        <v>0</v>
      </c>
    </row>
    <row r="45" spans="1:93" ht="15" customHeight="1">
      <c r="A45" s="8552"/>
      <c r="B45" s="912" t="s">
        <v>4275</v>
      </c>
      <c r="C45" s="547">
        <f t="shared" si="16"/>
        <v>0</v>
      </c>
      <c r="D45" s="531">
        <f t="shared" si="14"/>
        <v>0</v>
      </c>
      <c r="E45" s="533">
        <f t="shared" si="15"/>
        <v>0</v>
      </c>
      <c r="F45" s="545"/>
      <c r="G45" s="534"/>
      <c r="H45" s="545"/>
      <c r="I45" s="534"/>
      <c r="J45" s="545"/>
      <c r="K45" s="534"/>
      <c r="L45" s="545"/>
      <c r="M45" s="534"/>
      <c r="N45" s="545"/>
      <c r="O45" s="534"/>
      <c r="P45" s="545"/>
      <c r="Q45" s="534"/>
      <c r="R45" s="545"/>
      <c r="S45" s="534"/>
      <c r="T45" s="545"/>
      <c r="U45" s="534"/>
      <c r="V45" s="545"/>
      <c r="W45" s="534"/>
      <c r="X45" s="545"/>
      <c r="Y45" s="534"/>
      <c r="Z45" s="545"/>
      <c r="AA45" s="534"/>
      <c r="AB45" s="545"/>
      <c r="AC45" s="534"/>
      <c r="AD45" s="545"/>
      <c r="AE45" s="534"/>
      <c r="AF45" s="545"/>
      <c r="AG45" s="534"/>
      <c r="AH45" s="545"/>
      <c r="AI45" s="534"/>
      <c r="AJ45" s="535"/>
      <c r="AK45" s="535"/>
      <c r="AL45" s="571"/>
      <c r="AM45" s="535"/>
      <c r="AN45" s="544"/>
      <c r="AO45" s="544"/>
      <c r="AP45" s="544"/>
      <c r="AQ45" s="544"/>
      <c r="AR45" s="544"/>
      <c r="AS45" s="571"/>
      <c r="AT45" s="572"/>
      <c r="AU45" s="573"/>
      <c r="AV45" s="574"/>
      <c r="AW45" s="575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0"/>
      <c r="CD45" s="910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07"/>
      <c r="CM45" s="907"/>
      <c r="CN45" s="378">
        <f t="shared" si="27"/>
        <v>0</v>
      </c>
      <c r="CO45" s="378">
        <f t="shared" si="28"/>
        <v>0</v>
      </c>
    </row>
    <row r="46" spans="1:93" ht="15" customHeight="1">
      <c r="A46" s="8552"/>
      <c r="B46" s="912" t="s">
        <v>4276</v>
      </c>
      <c r="C46" s="547">
        <f t="shared" si="16"/>
        <v>0</v>
      </c>
      <c r="D46" s="531">
        <f t="shared" si="14"/>
        <v>0</v>
      </c>
      <c r="E46" s="533">
        <f t="shared" si="15"/>
        <v>0</v>
      </c>
      <c r="F46" s="545"/>
      <c r="G46" s="534"/>
      <c r="H46" s="545"/>
      <c r="I46" s="534"/>
      <c r="J46" s="545"/>
      <c r="K46" s="534"/>
      <c r="L46" s="545"/>
      <c r="M46" s="534"/>
      <c r="N46" s="545"/>
      <c r="O46" s="534"/>
      <c r="P46" s="545"/>
      <c r="Q46" s="534"/>
      <c r="R46" s="545"/>
      <c r="S46" s="534"/>
      <c r="T46" s="545"/>
      <c r="U46" s="534"/>
      <c r="V46" s="545"/>
      <c r="W46" s="534"/>
      <c r="X46" s="545"/>
      <c r="Y46" s="534"/>
      <c r="Z46" s="545"/>
      <c r="AA46" s="534"/>
      <c r="AB46" s="545"/>
      <c r="AC46" s="534"/>
      <c r="AD46" s="545"/>
      <c r="AE46" s="534"/>
      <c r="AF46" s="545"/>
      <c r="AG46" s="534"/>
      <c r="AH46" s="545"/>
      <c r="AI46" s="534"/>
      <c r="AJ46" s="535"/>
      <c r="AK46" s="535"/>
      <c r="AL46" s="535"/>
      <c r="AM46" s="535"/>
      <c r="AN46" s="535"/>
      <c r="AO46" s="535"/>
      <c r="AP46" s="535"/>
      <c r="AQ46" s="535"/>
      <c r="AR46" s="535"/>
      <c r="AS46" s="535"/>
      <c r="AT46" s="572"/>
      <c r="AU46" s="573"/>
      <c r="AV46" s="574"/>
      <c r="AW46" s="575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0"/>
      <c r="CD46" s="910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07"/>
      <c r="CM46" s="907"/>
      <c r="CN46" s="378">
        <f t="shared" si="27"/>
        <v>0</v>
      </c>
      <c r="CO46" s="378">
        <f t="shared" si="28"/>
        <v>0</v>
      </c>
    </row>
    <row r="47" spans="1:93" ht="15" customHeight="1">
      <c r="A47" s="8553"/>
      <c r="B47" s="913" t="s">
        <v>633</v>
      </c>
      <c r="C47" s="564">
        <f>SUM(D47:E47)</f>
        <v>0</v>
      </c>
      <c r="D47" s="537">
        <f>+F47+H47+J47+L47+N47+P47+R47+T47+V47+X47+Z47+AB47+AD47+AF47+AH47</f>
        <v>0</v>
      </c>
      <c r="E47" s="538">
        <f>+G47+I47+K47+M47+O47+Q47+S47+U47+W47+Y47+AA47+AC47+AE47+AG47+AI47</f>
        <v>0</v>
      </c>
      <c r="F47" s="539"/>
      <c r="G47" s="540"/>
      <c r="H47" s="539"/>
      <c r="I47" s="540"/>
      <c r="J47" s="539"/>
      <c r="K47" s="540"/>
      <c r="L47" s="539"/>
      <c r="M47" s="540"/>
      <c r="N47" s="539"/>
      <c r="O47" s="540"/>
      <c r="P47" s="539"/>
      <c r="Q47" s="540"/>
      <c r="R47" s="539"/>
      <c r="S47" s="540"/>
      <c r="T47" s="539"/>
      <c r="U47" s="540"/>
      <c r="V47" s="539"/>
      <c r="W47" s="540"/>
      <c r="X47" s="539"/>
      <c r="Y47" s="540"/>
      <c r="Z47" s="539"/>
      <c r="AA47" s="540"/>
      <c r="AB47" s="539"/>
      <c r="AC47" s="540"/>
      <c r="AD47" s="539"/>
      <c r="AE47" s="540"/>
      <c r="AF47" s="539"/>
      <c r="AG47" s="540"/>
      <c r="AH47" s="539"/>
      <c r="AI47" s="540"/>
      <c r="AJ47" s="541"/>
      <c r="AK47" s="541"/>
      <c r="AL47" s="541"/>
      <c r="AM47" s="541"/>
      <c r="AN47" s="541"/>
      <c r="AO47" s="541"/>
      <c r="AP47" s="541"/>
      <c r="AQ47" s="541"/>
      <c r="AR47" s="541"/>
      <c r="AS47" s="541"/>
      <c r="AT47" s="565"/>
      <c r="AU47" s="566"/>
      <c r="AV47" s="567"/>
      <c r="AW47" s="568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0"/>
      <c r="CD47" s="910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07"/>
      <c r="CM47" s="907"/>
      <c r="CN47" s="378">
        <f t="shared" si="27"/>
        <v>0</v>
      </c>
      <c r="CO47" s="378">
        <f t="shared" si="28"/>
        <v>0</v>
      </c>
    </row>
    <row r="48" spans="1:93" ht="15" customHeight="1">
      <c r="A48" s="9432" t="s">
        <v>4277</v>
      </c>
      <c r="B48" s="569" t="s">
        <v>4278</v>
      </c>
      <c r="C48" s="559">
        <f t="shared" si="16"/>
        <v>0</v>
      </c>
      <c r="D48" s="542">
        <f t="shared" si="14"/>
        <v>0</v>
      </c>
      <c r="E48" s="543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4"/>
      <c r="AK48" s="544"/>
      <c r="AL48" s="544"/>
      <c r="AM48" s="544"/>
      <c r="AN48" s="544"/>
      <c r="AO48" s="544"/>
      <c r="AP48" s="544"/>
      <c r="AQ48" s="544"/>
      <c r="AR48" s="544"/>
      <c r="AS48" s="544"/>
      <c r="AT48" s="560"/>
      <c r="AU48" s="561"/>
      <c r="AV48" s="686"/>
      <c r="AW48" s="4959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0"/>
      <c r="CD48" s="910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07"/>
      <c r="CM48" s="907"/>
      <c r="CN48" s="378">
        <f t="shared" si="27"/>
        <v>0</v>
      </c>
      <c r="CO48" s="378">
        <f t="shared" si="28"/>
        <v>0</v>
      </c>
    </row>
    <row r="49" spans="1:93" ht="15" customHeight="1">
      <c r="A49" s="9436"/>
      <c r="B49" s="576" t="s">
        <v>4275</v>
      </c>
      <c r="C49" s="564">
        <f t="shared" si="16"/>
        <v>0</v>
      </c>
      <c r="D49" s="537">
        <f t="shared" si="14"/>
        <v>0</v>
      </c>
      <c r="E49" s="538">
        <f t="shared" si="15"/>
        <v>0</v>
      </c>
      <c r="F49" s="539"/>
      <c r="G49" s="540"/>
      <c r="H49" s="539"/>
      <c r="I49" s="540"/>
      <c r="J49" s="539"/>
      <c r="K49" s="540"/>
      <c r="L49" s="539"/>
      <c r="M49" s="540"/>
      <c r="N49" s="539"/>
      <c r="O49" s="540"/>
      <c r="P49" s="539"/>
      <c r="Q49" s="540"/>
      <c r="R49" s="539"/>
      <c r="S49" s="540"/>
      <c r="T49" s="539"/>
      <c r="U49" s="540"/>
      <c r="V49" s="539"/>
      <c r="W49" s="540"/>
      <c r="X49" s="539"/>
      <c r="Y49" s="540"/>
      <c r="Z49" s="539"/>
      <c r="AA49" s="540"/>
      <c r="AB49" s="539"/>
      <c r="AC49" s="540"/>
      <c r="AD49" s="539"/>
      <c r="AE49" s="540"/>
      <c r="AF49" s="539"/>
      <c r="AG49" s="540"/>
      <c r="AH49" s="539"/>
      <c r="AI49" s="540"/>
      <c r="AJ49" s="541"/>
      <c r="AK49" s="541"/>
      <c r="AL49" s="541"/>
      <c r="AM49" s="541"/>
      <c r="AN49" s="541"/>
      <c r="AO49" s="541"/>
      <c r="AP49" s="541"/>
      <c r="AQ49" s="541"/>
      <c r="AR49" s="541"/>
      <c r="AS49" s="541"/>
      <c r="AT49" s="565"/>
      <c r="AU49" s="566"/>
      <c r="AV49" s="567"/>
      <c r="AW49" s="568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0"/>
      <c r="CD49" s="910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07"/>
      <c r="CM49" s="907"/>
      <c r="CN49" s="378">
        <f t="shared" si="27"/>
        <v>0</v>
      </c>
      <c r="CO49" s="378">
        <f t="shared" si="28"/>
        <v>0</v>
      </c>
    </row>
    <row r="50" spans="1:93" ht="15" customHeight="1">
      <c r="A50" s="9432" t="s">
        <v>592</v>
      </c>
      <c r="B50" s="4960" t="s">
        <v>4279</v>
      </c>
      <c r="C50" s="559">
        <f t="shared" si="16"/>
        <v>0</v>
      </c>
      <c r="D50" s="542">
        <f t="shared" si="14"/>
        <v>0</v>
      </c>
      <c r="E50" s="543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4"/>
      <c r="AK50" s="544"/>
      <c r="AL50" s="544"/>
      <c r="AM50" s="544"/>
      <c r="AN50" s="544"/>
      <c r="AO50" s="544"/>
      <c r="AP50" s="544"/>
      <c r="AQ50" s="544"/>
      <c r="AR50" s="544"/>
      <c r="AS50" s="544"/>
      <c r="AT50" s="560"/>
      <c r="AU50" s="561"/>
      <c r="AV50" s="686"/>
      <c r="AW50" s="4959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0"/>
      <c r="CD50" s="910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07"/>
      <c r="CM50" s="907"/>
      <c r="CN50" s="378">
        <f t="shared" si="27"/>
        <v>0</v>
      </c>
      <c r="CO50" s="378">
        <f t="shared" si="28"/>
        <v>0</v>
      </c>
    </row>
    <row r="51" spans="1:93" ht="15" customHeight="1">
      <c r="A51" s="9432"/>
      <c r="B51" s="3209" t="s">
        <v>4280</v>
      </c>
      <c r="C51" s="577">
        <f t="shared" si="16"/>
        <v>0</v>
      </c>
      <c r="D51" s="578">
        <f t="shared" si="14"/>
        <v>0</v>
      </c>
      <c r="E51" s="579">
        <f t="shared" si="15"/>
        <v>0</v>
      </c>
      <c r="F51" s="304"/>
      <c r="G51" s="555"/>
      <c r="H51" s="304"/>
      <c r="I51" s="555"/>
      <c r="J51" s="304"/>
      <c r="K51" s="555"/>
      <c r="L51" s="304"/>
      <c r="M51" s="555"/>
      <c r="N51" s="304"/>
      <c r="O51" s="555"/>
      <c r="P51" s="304"/>
      <c r="Q51" s="555"/>
      <c r="R51" s="304"/>
      <c r="S51" s="555"/>
      <c r="T51" s="304"/>
      <c r="U51" s="555"/>
      <c r="V51" s="304"/>
      <c r="W51" s="555"/>
      <c r="X51" s="304"/>
      <c r="Y51" s="555"/>
      <c r="Z51" s="304"/>
      <c r="AA51" s="555"/>
      <c r="AB51" s="304"/>
      <c r="AC51" s="555"/>
      <c r="AD51" s="304"/>
      <c r="AE51" s="555"/>
      <c r="AF51" s="304"/>
      <c r="AG51" s="555"/>
      <c r="AH51" s="304"/>
      <c r="AI51" s="555"/>
      <c r="AJ51" s="556"/>
      <c r="AK51" s="556"/>
      <c r="AL51" s="556"/>
      <c r="AM51" s="556"/>
      <c r="AN51" s="556"/>
      <c r="AO51" s="556"/>
      <c r="AP51" s="556"/>
      <c r="AQ51" s="556"/>
      <c r="AR51" s="556"/>
      <c r="AS51" s="556"/>
      <c r="AT51" s="580"/>
      <c r="AU51" s="581"/>
      <c r="AV51" s="557"/>
      <c r="AW51" s="558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0"/>
      <c r="CD51" s="910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07"/>
      <c r="CM51" s="907"/>
      <c r="CN51" s="378">
        <f t="shared" si="27"/>
        <v>0</v>
      </c>
      <c r="CO51" s="378">
        <f t="shared" si="28"/>
        <v>0</v>
      </c>
    </row>
    <row r="52" spans="1:93" ht="17.100000000000001" customHeight="1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>
      <c r="A53" s="9349" t="s">
        <v>4282</v>
      </c>
      <c r="B53" s="4961" t="s">
        <v>3627</v>
      </c>
      <c r="C53" s="4962" t="s">
        <v>3306</v>
      </c>
      <c r="D53" s="4896" t="s">
        <v>4283</v>
      </c>
      <c r="K53" s="132"/>
    </row>
    <row r="54" spans="1:93" ht="15" customHeight="1">
      <c r="A54" s="9349"/>
      <c r="B54" s="4963" t="s">
        <v>4284</v>
      </c>
      <c r="C54" s="4964"/>
      <c r="D54" s="4965"/>
      <c r="J54" s="132"/>
    </row>
    <row r="55" spans="1:93" ht="15" customHeight="1">
      <c r="A55" s="9349"/>
      <c r="B55" s="4966" t="s">
        <v>4285</v>
      </c>
      <c r="C55" s="4967"/>
      <c r="D55" s="4968"/>
      <c r="J55" s="132"/>
    </row>
    <row r="56" spans="1:93" ht="15" customHeight="1">
      <c r="A56" s="9349"/>
      <c r="B56" s="3918" t="s">
        <v>931</v>
      </c>
      <c r="C56" s="4969">
        <f>SUM(C54:C55)</f>
        <v>0</v>
      </c>
      <c r="D56" s="4970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>
      <c r="A57" s="249" t="s">
        <v>4286</v>
      </c>
      <c r="G57" s="134"/>
      <c r="H57" s="582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ht="14.25">
      <c r="A58" s="9437" t="s">
        <v>4287</v>
      </c>
      <c r="B58" s="9432" t="s">
        <v>4288</v>
      </c>
      <c r="C58" s="9432"/>
      <c r="D58" s="9432"/>
      <c r="E58" s="9470" t="s">
        <v>4289</v>
      </c>
      <c r="F58" s="9389"/>
    </row>
    <row r="59" spans="1:93" s="134" customFormat="1" ht="27" customHeight="1">
      <c r="A59" s="9438"/>
      <c r="B59" s="4971" t="s">
        <v>3627</v>
      </c>
      <c r="C59" s="4972" t="s">
        <v>4290</v>
      </c>
      <c r="D59" s="4972" t="s">
        <v>4291</v>
      </c>
      <c r="E59" s="4973" t="s">
        <v>4290</v>
      </c>
      <c r="F59" s="4974" t="s">
        <v>2599</v>
      </c>
    </row>
    <row r="60" spans="1:93" s="134" customFormat="1" ht="14.25">
      <c r="A60" s="9396" t="s">
        <v>4292</v>
      </c>
      <c r="B60" s="4963" t="s">
        <v>4293</v>
      </c>
      <c r="C60" s="4975"/>
      <c r="D60" s="4976"/>
      <c r="E60" s="4977"/>
      <c r="F60" s="4965"/>
    </row>
    <row r="61" spans="1:93" s="134" customFormat="1" ht="14.25">
      <c r="A61" s="8565"/>
      <c r="B61" s="4966" t="s">
        <v>4294</v>
      </c>
      <c r="C61" s="4978"/>
      <c r="D61" s="4979"/>
      <c r="E61" s="4980"/>
      <c r="F61" s="4968"/>
    </row>
    <row r="62" spans="1:93" s="134" customFormat="1" ht="14.25">
      <c r="A62" s="9396" t="s">
        <v>4295</v>
      </c>
      <c r="B62" s="4954" t="s">
        <v>4293</v>
      </c>
      <c r="C62" s="4975"/>
      <c r="D62" s="4976"/>
      <c r="E62" s="4981"/>
      <c r="F62" s="4982"/>
    </row>
    <row r="63" spans="1:93" s="134" customFormat="1" ht="14.25">
      <c r="A63" s="8565"/>
      <c r="B63" s="4966" t="s">
        <v>4294</v>
      </c>
      <c r="C63" s="4978"/>
      <c r="D63" s="4979"/>
      <c r="E63" s="4983"/>
      <c r="F63" s="4984"/>
    </row>
    <row r="64" spans="1:93" s="134" customFormat="1" ht="14.25">
      <c r="A64" s="9396" t="s">
        <v>4296</v>
      </c>
      <c r="B64" s="4963" t="s">
        <v>4293</v>
      </c>
      <c r="C64" s="4975"/>
      <c r="D64" s="4976"/>
      <c r="E64" s="4977"/>
      <c r="F64" s="4965"/>
      <c r="BD64" s="17"/>
      <c r="BE64" s="17"/>
    </row>
    <row r="65" spans="1:57" s="17" customFormat="1" ht="14.25">
      <c r="A65" s="8565"/>
      <c r="B65" s="3918" t="s">
        <v>4294</v>
      </c>
      <c r="C65" s="4978"/>
      <c r="D65" s="4979"/>
      <c r="E65" s="4985"/>
      <c r="F65" s="4968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ht="14.25">
      <c r="A66" s="9396" t="s">
        <v>4297</v>
      </c>
      <c r="B66" s="4963" t="s">
        <v>4293</v>
      </c>
      <c r="C66" s="4975"/>
      <c r="D66" s="4976"/>
      <c r="E66" s="4977"/>
      <c r="F66" s="4965"/>
    </row>
    <row r="67" spans="1:57" s="134" customFormat="1" ht="14.25">
      <c r="A67" s="8565"/>
      <c r="B67" s="4966" t="s">
        <v>4294</v>
      </c>
      <c r="C67" s="4978"/>
      <c r="D67" s="4979"/>
      <c r="E67" s="4985"/>
      <c r="F67" s="4968"/>
    </row>
    <row r="68" spans="1:57" s="134" customFormat="1" ht="17.100000000000001" customHeight="1">
      <c r="A68" s="249" t="s">
        <v>4298</v>
      </c>
      <c r="C68" s="582"/>
      <c r="D68" s="582"/>
      <c r="E68" s="582"/>
      <c r="F68" s="582"/>
      <c r="G68" s="582"/>
      <c r="I68" s="582"/>
    </row>
    <row r="69" spans="1:57" s="134" customFormat="1" ht="14.25">
      <c r="A69" s="9437" t="s">
        <v>4299</v>
      </c>
      <c r="B69" s="9467" t="s">
        <v>4300</v>
      </c>
      <c r="C69" s="9468"/>
      <c r="D69" s="9468"/>
      <c r="E69" s="9468"/>
      <c r="F69" s="9468"/>
      <c r="G69" s="9469"/>
      <c r="H69" s="9470" t="s">
        <v>1063</v>
      </c>
      <c r="I69" s="9388"/>
      <c r="J69" s="9388"/>
      <c r="K69" s="9389"/>
      <c r="L69" s="208"/>
      <c r="M69" s="208"/>
    </row>
    <row r="70" spans="1:57" s="134" customFormat="1" ht="26.25" customHeight="1">
      <c r="A70" s="9466"/>
      <c r="B70" s="9437" t="s">
        <v>4301</v>
      </c>
      <c r="C70" s="9471"/>
      <c r="D70" s="9472" t="s">
        <v>4302</v>
      </c>
      <c r="E70" s="9473"/>
      <c r="F70" s="9472" t="s">
        <v>4303</v>
      </c>
      <c r="G70" s="9473"/>
      <c r="H70" s="9474" t="s">
        <v>58</v>
      </c>
      <c r="I70" s="9475"/>
      <c r="J70" s="9474" t="s">
        <v>59</v>
      </c>
      <c r="K70" s="9475"/>
      <c r="L70" s="17"/>
      <c r="M70" s="17"/>
    </row>
    <row r="71" spans="1:57" s="134" customFormat="1" ht="24.75" customHeight="1">
      <c r="A71" s="9438"/>
      <c r="B71" s="4986" t="s">
        <v>4293</v>
      </c>
      <c r="C71" s="687" t="s">
        <v>4294</v>
      </c>
      <c r="D71" s="583" t="s">
        <v>4293</v>
      </c>
      <c r="E71" s="4987" t="s">
        <v>4294</v>
      </c>
      <c r="F71" s="583" t="s">
        <v>4293</v>
      </c>
      <c r="G71" s="4987" t="s">
        <v>4294</v>
      </c>
      <c r="H71" s="584" t="s">
        <v>4304</v>
      </c>
      <c r="I71" s="256" t="s">
        <v>718</v>
      </c>
      <c r="J71" s="584" t="s">
        <v>4304</v>
      </c>
      <c r="K71" s="256" t="s">
        <v>718</v>
      </c>
      <c r="L71" s="17"/>
      <c r="M71" s="17"/>
    </row>
    <row r="72" spans="1:57" s="134" customFormat="1" ht="14.25">
      <c r="A72" s="4954" t="s">
        <v>4305</v>
      </c>
      <c r="B72" s="4988"/>
      <c r="C72" s="585"/>
      <c r="D72" s="4989"/>
      <c r="E72" s="4982"/>
      <c r="F72" s="586"/>
      <c r="G72" s="587"/>
      <c r="H72" s="586"/>
      <c r="I72" s="587"/>
      <c r="J72" s="2093"/>
      <c r="K72" s="4988"/>
      <c r="L72" s="17"/>
      <c r="M72" s="17"/>
    </row>
    <row r="73" spans="1:57" s="134" customFormat="1" ht="14.25">
      <c r="A73" s="3918" t="s">
        <v>4306</v>
      </c>
      <c r="B73" s="588"/>
      <c r="C73" s="589"/>
      <c r="D73" s="590"/>
      <c r="E73" s="588"/>
      <c r="F73" s="590"/>
      <c r="G73" s="588"/>
      <c r="H73" s="590"/>
      <c r="I73" s="588"/>
      <c r="J73" s="591"/>
      <c r="K73" s="588"/>
      <c r="L73" s="17"/>
      <c r="M73" s="17"/>
    </row>
    <row r="74" spans="1:57" s="134" customFormat="1" ht="14.25">
      <c r="A74" s="592" t="s">
        <v>4307</v>
      </c>
      <c r="B74" s="593">
        <f>SUM(B72:B73)</f>
        <v>0</v>
      </c>
      <c r="C74" s="593">
        <f t="shared" ref="C74:K74" si="33">SUM(C72:C73)</f>
        <v>0</v>
      </c>
      <c r="D74" s="594">
        <f t="shared" si="33"/>
        <v>0</v>
      </c>
      <c r="E74" s="595">
        <f t="shared" si="33"/>
        <v>0</v>
      </c>
      <c r="F74" s="594">
        <f t="shared" si="33"/>
        <v>0</v>
      </c>
      <c r="G74" s="595">
        <f t="shared" si="33"/>
        <v>0</v>
      </c>
      <c r="H74" s="594">
        <f>SUM(H72:H73)</f>
        <v>0</v>
      </c>
      <c r="I74" s="595">
        <f t="shared" si="33"/>
        <v>0</v>
      </c>
      <c r="J74" s="596">
        <f t="shared" si="33"/>
        <v>0</v>
      </c>
      <c r="K74" s="595">
        <f t="shared" si="33"/>
        <v>0</v>
      </c>
      <c r="L74" s="17"/>
      <c r="M74" s="17"/>
    </row>
    <row r="75" spans="1:57" s="134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68">
        <f>SUM(D12:D34,C39:C51,C54:D55,C60:F67,B72:K73)</f>
        <v>103</v>
      </c>
      <c r="B101" s="68">
        <f>SUM(CI12:CO51)</f>
        <v>21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/>
    <dataValidation type="whole" allowBlank="1" showInputMessage="1" showErrorMessage="1" sqref="C54:D55 B72:K73 D60:D67 F60:F67">
      <formula1>0</formula1>
      <formula2>9.99999999999999E+43</formula2>
    </dataValidation>
    <dataValidation type="whole" allowBlank="1" showInputMessage="1" showErrorMessage="1" sqref="F39:AW51">
      <formula1>0</formula1>
      <formula2>9.99999999999999E+39</formula2>
    </dataValidation>
    <dataValidation type="whole" operator="equal" allowBlank="1" showInputMessage="1" showErrorMessage="1" sqref="C60:C67 E60:E67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CI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>
      <c r="A1" s="25" t="s">
        <v>23</v>
      </c>
      <c r="B1" s="453"/>
    </row>
    <row r="2" spans="1:87" s="329" customFormat="1">
      <c r="A2" s="25" t="str">
        <f>CONCATENATE("COMUNA: ",NOMBRE!B2, " (",NOMBRE!C2,NOMBRE!D2,NOMBRE!E2,NOMBRE!F2,NOMBRE!G2,")")</f>
        <v>COMUNA: MAIPU ()</v>
      </c>
      <c r="B2" s="453"/>
    </row>
    <row r="3" spans="1:87" s="329" customFormat="1">
      <c r="A3" s="25" t="str">
        <f>CONCATENATE("ESTABLECIMIENTO/ESTRATEGIA: ", NOMBRE!B3, " (",NOMBRE!C3,NOMBRE!D3,NOMBRE!E3,NOMBRE!F3,NOMBRE!G3,NOMBRE!H3,")")</f>
        <v>ESTABLECIMIENTO/ESTRATEGIA: PADDS ()</v>
      </c>
      <c r="B3" s="453"/>
    </row>
    <row r="4" spans="1:87" s="329" customFormat="1">
      <c r="A4" s="25" t="str">
        <f>CONCATENATE("MES: ",NOMBRE!B6, " (",NOMBRE!C6,NOMBRE!D6,")")</f>
        <v>MES: MARZO (03)</v>
      </c>
      <c r="B4" s="453"/>
    </row>
    <row r="5" spans="1:87" s="329" customFormat="1">
      <c r="A5" s="453" t="str">
        <f>CONCATENATE("AÑO: ",NOMBRE!B7)</f>
        <v>AÑO: 2026</v>
      </c>
      <c r="B5" s="453"/>
    </row>
    <row r="6" spans="1:87" s="329" customFormat="1">
      <c r="A6" s="9476" t="s">
        <v>4308</v>
      </c>
      <c r="B6" s="9476"/>
      <c r="C6" s="9476"/>
      <c r="D6" s="9476"/>
      <c r="E6" s="9476"/>
      <c r="F6" s="9476"/>
      <c r="G6" s="9476"/>
      <c r="H6" s="9476"/>
      <c r="I6" s="9476"/>
      <c r="J6" s="9476"/>
      <c r="K6" s="9476"/>
      <c r="L6" s="9476"/>
      <c r="M6" s="9476"/>
      <c r="N6" s="9476"/>
      <c r="O6" s="9476"/>
      <c r="P6" s="9476"/>
      <c r="Q6" s="9476"/>
      <c r="R6" s="9476"/>
      <c r="S6" s="9476"/>
      <c r="T6" s="9476"/>
      <c r="U6" s="9476"/>
      <c r="V6" s="9476"/>
      <c r="W6" s="9476"/>
    </row>
    <row r="7" spans="1:87" s="329" customFormat="1"/>
    <row r="8" spans="1:87" s="329" customFormat="1" ht="17.100000000000001" customHeight="1">
      <c r="A8" s="597" t="s">
        <v>4309</v>
      </c>
      <c r="B8" s="597"/>
      <c r="C8" s="598"/>
      <c r="D8" s="598"/>
      <c r="E8" s="598"/>
      <c r="F8" s="598"/>
      <c r="G8" s="598"/>
      <c r="H8" s="598"/>
      <c r="I8" s="598"/>
      <c r="J8" s="598"/>
      <c r="K8" s="598"/>
      <c r="L8" s="598"/>
      <c r="M8" s="598"/>
      <c r="N8" s="598"/>
      <c r="O8" s="598"/>
      <c r="P8" s="598"/>
      <c r="Q8" s="598"/>
      <c r="R8" s="598"/>
      <c r="S8" s="598"/>
      <c r="T8" s="598"/>
      <c r="U8" s="598"/>
      <c r="V8" s="598"/>
      <c r="W8" s="598"/>
      <c r="X8" s="598"/>
      <c r="Y8" s="598"/>
      <c r="Z8" s="598"/>
      <c r="AA8" s="598"/>
      <c r="AB8" s="598"/>
      <c r="AC8" s="598"/>
      <c r="AD8" s="598"/>
      <c r="AE8" s="598"/>
      <c r="AF8" s="598"/>
      <c r="AG8" s="598"/>
      <c r="AH8" s="598"/>
      <c r="AI8" s="598"/>
      <c r="AJ8" s="598"/>
      <c r="AK8" s="598"/>
      <c r="AL8" s="598"/>
      <c r="AM8" s="598"/>
      <c r="AO8" s="599"/>
      <c r="AP8" s="599"/>
      <c r="AQ8" s="599"/>
      <c r="AR8" s="599"/>
      <c r="AS8" s="599"/>
      <c r="AT8" s="599"/>
      <c r="AU8" s="599"/>
      <c r="AV8" s="599"/>
      <c r="AW8" s="599"/>
      <c r="AX8" s="599"/>
      <c r="AY8" s="599"/>
      <c r="AZ8" s="599"/>
      <c r="BA8" s="599"/>
      <c r="BB8" s="599"/>
      <c r="BC8" s="599"/>
      <c r="BD8" s="599"/>
      <c r="BE8" s="599"/>
      <c r="BF8" s="599"/>
      <c r="BG8" s="599"/>
      <c r="BH8" s="599"/>
      <c r="BI8" s="599"/>
      <c r="BJ8" s="599"/>
      <c r="BK8" s="599"/>
      <c r="BL8" s="599"/>
      <c r="BM8" s="599"/>
      <c r="BN8" s="599"/>
      <c r="BO8" s="599"/>
      <c r="BP8" s="599"/>
      <c r="BQ8" s="599"/>
      <c r="BR8" s="599"/>
      <c r="BS8" s="599"/>
      <c r="BT8" s="599"/>
      <c r="BU8" s="599"/>
      <c r="BV8" s="599"/>
      <c r="BW8" s="599"/>
      <c r="BX8" s="599"/>
      <c r="BY8" s="599"/>
      <c r="BZ8" s="599"/>
      <c r="CA8" s="599"/>
      <c r="CB8" s="599"/>
      <c r="CC8" s="599"/>
      <c r="CD8" s="599"/>
      <c r="CE8" s="599"/>
      <c r="CF8" s="599"/>
      <c r="CG8" s="599"/>
      <c r="CH8" s="599"/>
      <c r="CI8" s="599"/>
    </row>
    <row r="9" spans="1:87" s="329" customFormat="1" ht="17.100000000000001" customHeight="1">
      <c r="A9" s="597" t="s">
        <v>4310</v>
      </c>
      <c r="B9" s="597"/>
      <c r="C9" s="599"/>
      <c r="D9" s="599"/>
      <c r="E9" s="599"/>
      <c r="F9" s="599"/>
      <c r="G9" s="599"/>
      <c r="H9" s="599"/>
      <c r="I9" s="599"/>
      <c r="J9" s="599"/>
      <c r="K9" s="599"/>
      <c r="L9" s="599"/>
      <c r="M9" s="599"/>
      <c r="N9" s="599"/>
      <c r="O9" s="599"/>
      <c r="P9" s="599"/>
      <c r="Q9" s="599"/>
      <c r="R9" s="599"/>
      <c r="S9" s="599"/>
      <c r="T9" s="599"/>
      <c r="U9" s="599"/>
      <c r="V9" s="599"/>
      <c r="W9" s="599"/>
      <c r="X9" s="599"/>
      <c r="Y9" s="599"/>
      <c r="Z9" s="599"/>
      <c r="AA9" s="599"/>
      <c r="AB9" s="599"/>
      <c r="AC9" s="599"/>
      <c r="AD9" s="599"/>
      <c r="AE9" s="599"/>
      <c r="AF9" s="599"/>
      <c r="AG9" s="599"/>
      <c r="AH9" s="599"/>
      <c r="AI9" s="599"/>
      <c r="AJ9" s="599"/>
      <c r="AK9" s="599"/>
      <c r="AL9" s="599"/>
      <c r="AM9" s="599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>
      <c r="A10" s="9477" t="s">
        <v>220</v>
      </c>
      <c r="B10" s="9477" t="s">
        <v>27</v>
      </c>
      <c r="C10" s="9478" t="s">
        <v>459</v>
      </c>
      <c r="D10" s="9478"/>
      <c r="E10" s="9478"/>
      <c r="F10" s="9479" t="s">
        <v>101</v>
      </c>
      <c r="G10" s="9479"/>
      <c r="H10" s="9479"/>
      <c r="I10" s="9479"/>
      <c r="J10" s="9479"/>
      <c r="K10" s="9479"/>
      <c r="L10" s="9479"/>
      <c r="M10" s="9479"/>
      <c r="N10" s="9479"/>
      <c r="O10" s="9479"/>
      <c r="P10" s="9479"/>
      <c r="Q10" s="9479"/>
      <c r="R10" s="9479"/>
      <c r="S10" s="9479"/>
      <c r="T10" s="9479"/>
      <c r="U10" s="9479"/>
      <c r="V10" s="9479"/>
      <c r="W10" s="9479"/>
      <c r="X10" s="9479"/>
      <c r="Y10" s="9479"/>
      <c r="Z10" s="9479"/>
      <c r="AA10" s="9479"/>
      <c r="AB10" s="9479"/>
      <c r="AC10" s="9479"/>
      <c r="AD10" s="9479"/>
      <c r="AE10" s="9479"/>
      <c r="AF10" s="9479"/>
      <c r="AG10" s="9479"/>
      <c r="AH10" s="9479"/>
      <c r="AI10" s="9479"/>
      <c r="AJ10" s="9479"/>
      <c r="AK10" s="9479"/>
      <c r="AL10" s="9479"/>
      <c r="AM10" s="9480"/>
      <c r="AN10" s="9386" t="s">
        <v>36</v>
      </c>
    </row>
    <row r="11" spans="1:87" s="329" customFormat="1" ht="14.25" customHeight="1">
      <c r="A11" s="9477"/>
      <c r="B11" s="9477"/>
      <c r="C11" s="9478"/>
      <c r="D11" s="9478"/>
      <c r="E11" s="9478"/>
      <c r="F11" s="9481" t="s">
        <v>348</v>
      </c>
      <c r="G11" s="9481"/>
      <c r="H11" s="9481" t="s">
        <v>331</v>
      </c>
      <c r="I11" s="9481"/>
      <c r="J11" s="9481" t="s">
        <v>94</v>
      </c>
      <c r="K11" s="9481"/>
      <c r="L11" s="9481" t="s">
        <v>44</v>
      </c>
      <c r="M11" s="9481"/>
      <c r="N11" s="9481" t="s">
        <v>45</v>
      </c>
      <c r="O11" s="9481"/>
      <c r="P11" s="9481" t="s">
        <v>46</v>
      </c>
      <c r="Q11" s="9481"/>
      <c r="R11" s="9481" t="s">
        <v>47</v>
      </c>
      <c r="S11" s="9481"/>
      <c r="T11" s="9481" t="s">
        <v>48</v>
      </c>
      <c r="U11" s="9481"/>
      <c r="V11" s="9481" t="s">
        <v>49</v>
      </c>
      <c r="W11" s="9481"/>
      <c r="X11" s="9481" t="s">
        <v>50</v>
      </c>
      <c r="Y11" s="9481"/>
      <c r="Z11" s="9481" t="s">
        <v>51</v>
      </c>
      <c r="AA11" s="9481"/>
      <c r="AB11" s="9481" t="s">
        <v>52</v>
      </c>
      <c r="AC11" s="9481"/>
      <c r="AD11" s="9481" t="s">
        <v>53</v>
      </c>
      <c r="AE11" s="9481"/>
      <c r="AF11" s="9481" t="s">
        <v>54</v>
      </c>
      <c r="AG11" s="9481"/>
      <c r="AH11" s="9481" t="s">
        <v>55</v>
      </c>
      <c r="AI11" s="9481"/>
      <c r="AJ11" s="9481" t="s">
        <v>56</v>
      </c>
      <c r="AK11" s="9481"/>
      <c r="AL11" s="9481" t="s">
        <v>57</v>
      </c>
      <c r="AM11" s="9480"/>
      <c r="AN11" s="9386"/>
    </row>
    <row r="12" spans="1:87" s="329" customFormat="1">
      <c r="A12" s="9477"/>
      <c r="B12" s="9477"/>
      <c r="C12" s="4990" t="s">
        <v>79</v>
      </c>
      <c r="D12" s="4991" t="s">
        <v>58</v>
      </c>
      <c r="E12" s="4992" t="s">
        <v>59</v>
      </c>
      <c r="F12" s="4640" t="s">
        <v>58</v>
      </c>
      <c r="G12" s="4635" t="s">
        <v>59</v>
      </c>
      <c r="H12" s="4640" t="s">
        <v>58</v>
      </c>
      <c r="I12" s="4635" t="s">
        <v>59</v>
      </c>
      <c r="J12" s="4640" t="s">
        <v>58</v>
      </c>
      <c r="K12" s="4635" t="s">
        <v>59</v>
      </c>
      <c r="L12" s="4640" t="s">
        <v>58</v>
      </c>
      <c r="M12" s="4635" t="s">
        <v>59</v>
      </c>
      <c r="N12" s="4640" t="s">
        <v>58</v>
      </c>
      <c r="O12" s="4635" t="s">
        <v>59</v>
      </c>
      <c r="P12" s="4640" t="s">
        <v>58</v>
      </c>
      <c r="Q12" s="4635" t="s">
        <v>59</v>
      </c>
      <c r="R12" s="4640" t="s">
        <v>58</v>
      </c>
      <c r="S12" s="4635" t="s">
        <v>59</v>
      </c>
      <c r="T12" s="4640" t="s">
        <v>58</v>
      </c>
      <c r="U12" s="4635" t="s">
        <v>59</v>
      </c>
      <c r="V12" s="4640" t="s">
        <v>58</v>
      </c>
      <c r="W12" s="4635" t="s">
        <v>59</v>
      </c>
      <c r="X12" s="4640" t="s">
        <v>58</v>
      </c>
      <c r="Y12" s="4635" t="s">
        <v>59</v>
      </c>
      <c r="Z12" s="4640" t="s">
        <v>58</v>
      </c>
      <c r="AA12" s="4635" t="s">
        <v>59</v>
      </c>
      <c r="AB12" s="4640" t="s">
        <v>58</v>
      </c>
      <c r="AC12" s="4635" t="s">
        <v>59</v>
      </c>
      <c r="AD12" s="4640" t="s">
        <v>58</v>
      </c>
      <c r="AE12" s="4635" t="s">
        <v>59</v>
      </c>
      <c r="AF12" s="4640" t="s">
        <v>58</v>
      </c>
      <c r="AG12" s="4635" t="s">
        <v>59</v>
      </c>
      <c r="AH12" s="4640" t="s">
        <v>58</v>
      </c>
      <c r="AI12" s="4635" t="s">
        <v>59</v>
      </c>
      <c r="AJ12" s="4640" t="s">
        <v>58</v>
      </c>
      <c r="AK12" s="4635" t="s">
        <v>59</v>
      </c>
      <c r="AL12" s="4640" t="s">
        <v>58</v>
      </c>
      <c r="AM12" s="4993" t="s">
        <v>59</v>
      </c>
      <c r="AN12" s="9386"/>
    </row>
    <row r="13" spans="1:87">
      <c r="A13" s="9482" t="s">
        <v>4311</v>
      </c>
      <c r="B13" s="4994" t="s">
        <v>1050</v>
      </c>
      <c r="C13" s="4995">
        <f>SUM(D13,E13)</f>
        <v>0</v>
      </c>
      <c r="D13" s="4996">
        <f t="shared" ref="D13:E16" si="0">SUM(F13,H13,J13,L13,N13,P13,R13,T13,V13,X13,Z13,AB13,AD13,AF13,AH13,AJ13,AL13)</f>
        <v>0</v>
      </c>
      <c r="E13" s="4997">
        <f t="shared" si="0"/>
        <v>0</v>
      </c>
      <c r="F13" s="1948"/>
      <c r="G13" s="2624"/>
      <c r="H13" s="1948"/>
      <c r="I13" s="2624"/>
      <c r="J13" s="1948"/>
      <c r="K13" s="2624"/>
      <c r="L13" s="1948"/>
      <c r="M13" s="2624"/>
      <c r="N13" s="1948"/>
      <c r="O13" s="2624"/>
      <c r="P13" s="1948"/>
      <c r="Q13" s="2624"/>
      <c r="R13" s="1948"/>
      <c r="S13" s="2624"/>
      <c r="T13" s="1948"/>
      <c r="U13" s="2624"/>
      <c r="V13" s="1948"/>
      <c r="W13" s="2624"/>
      <c r="X13" s="1948"/>
      <c r="Y13" s="2624"/>
      <c r="Z13" s="1948"/>
      <c r="AA13" s="2624"/>
      <c r="AB13" s="1948"/>
      <c r="AC13" s="2624"/>
      <c r="AD13" s="1948"/>
      <c r="AE13" s="2624"/>
      <c r="AF13" s="1948"/>
      <c r="AG13" s="2624"/>
      <c r="AH13" s="1948"/>
      <c r="AI13" s="2624"/>
      <c r="AJ13" s="1948"/>
      <c r="AK13" s="2624"/>
      <c r="AL13" s="1947"/>
      <c r="AM13" s="4998"/>
      <c r="AN13" s="4999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>
      <c r="A14" s="9482"/>
      <c r="B14" s="5000" t="s">
        <v>4312</v>
      </c>
      <c r="C14" s="1986">
        <f>SUM(D14,E14)</f>
        <v>0</v>
      </c>
      <c r="D14" s="1987">
        <f t="shared" si="0"/>
        <v>0</v>
      </c>
      <c r="E14" s="3870">
        <f>SUM(G14,I14,K14,M14,O14,Q14,S14,U14,W14,Y14,AA14,AC14,AE14,AG14,AI14,AK14,AM14)</f>
        <v>0</v>
      </c>
      <c r="F14" s="1947"/>
      <c r="G14" s="5001"/>
      <c r="H14" s="1947"/>
      <c r="I14" s="5001"/>
      <c r="J14" s="1947"/>
      <c r="K14" s="5001"/>
      <c r="L14" s="1947"/>
      <c r="M14" s="5001"/>
      <c r="N14" s="1947"/>
      <c r="O14" s="5001"/>
      <c r="P14" s="1947"/>
      <c r="Q14" s="5001"/>
      <c r="R14" s="1947"/>
      <c r="S14" s="5001"/>
      <c r="T14" s="1947"/>
      <c r="U14" s="5001"/>
      <c r="V14" s="1947"/>
      <c r="W14" s="5001"/>
      <c r="X14" s="1947"/>
      <c r="Y14" s="5001"/>
      <c r="Z14" s="1947"/>
      <c r="AA14" s="5001"/>
      <c r="AB14" s="1947"/>
      <c r="AC14" s="5001"/>
      <c r="AD14" s="1947"/>
      <c r="AE14" s="5001"/>
      <c r="AF14" s="1947"/>
      <c r="AG14" s="5001"/>
      <c r="AH14" s="1947"/>
      <c r="AI14" s="5001"/>
      <c r="AJ14" s="1947"/>
      <c r="AK14" s="5001"/>
      <c r="AL14" s="1948"/>
      <c r="AM14" s="814"/>
      <c r="AN14" s="5001"/>
      <c r="AO14" s="238" t="str">
        <f t="shared" ref="AO14:AO15" si="1">$CA14</f>
        <v/>
      </c>
      <c r="AP14" s="600"/>
      <c r="AQ14" s="600"/>
      <c r="AR14" s="600"/>
      <c r="AS14" s="600"/>
      <c r="AT14" s="600"/>
      <c r="AU14" s="600"/>
      <c r="AV14" s="600"/>
      <c r="AW14" s="600"/>
      <c r="AX14" s="600"/>
      <c r="AY14" s="600"/>
      <c r="AZ14" s="600"/>
      <c r="BA14" s="600"/>
      <c r="BB14" s="600"/>
      <c r="BC14" s="600"/>
      <c r="BD14" s="600"/>
      <c r="BE14" s="600"/>
      <c r="BF14" s="600"/>
      <c r="BG14" s="600"/>
      <c r="BH14" s="600"/>
      <c r="BI14" s="600"/>
      <c r="BJ14" s="600"/>
      <c r="BK14" s="600"/>
      <c r="BL14" s="600"/>
      <c r="BM14" s="600"/>
      <c r="BN14" s="600"/>
      <c r="BO14" s="600"/>
      <c r="BP14" s="600"/>
      <c r="BQ14" s="600"/>
      <c r="BR14" s="600"/>
      <c r="BS14" s="600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>
      <c r="A15" s="9482"/>
      <c r="B15" s="5002" t="s">
        <v>4313</v>
      </c>
      <c r="C15" s="2482">
        <f>SUM(D15,E15)</f>
        <v>0</v>
      </c>
      <c r="D15" s="5003">
        <f t="shared" si="0"/>
        <v>0</v>
      </c>
      <c r="E15" s="5004">
        <f t="shared" si="0"/>
        <v>0</v>
      </c>
      <c r="F15" s="1947"/>
      <c r="G15" s="5001"/>
      <c r="H15" s="1947"/>
      <c r="I15" s="5001"/>
      <c r="J15" s="1947"/>
      <c r="K15" s="5001"/>
      <c r="L15" s="1947"/>
      <c r="M15" s="5001"/>
      <c r="N15" s="1947"/>
      <c r="O15" s="5001"/>
      <c r="P15" s="1947"/>
      <c r="Q15" s="5001"/>
      <c r="R15" s="1947"/>
      <c r="S15" s="5001"/>
      <c r="T15" s="1947"/>
      <c r="U15" s="5001"/>
      <c r="V15" s="1947"/>
      <c r="W15" s="5001"/>
      <c r="X15" s="1947"/>
      <c r="Y15" s="5001"/>
      <c r="Z15" s="1947"/>
      <c r="AA15" s="5001"/>
      <c r="AB15" s="1947"/>
      <c r="AC15" s="5001"/>
      <c r="AD15" s="1947"/>
      <c r="AE15" s="5001"/>
      <c r="AF15" s="1947"/>
      <c r="AG15" s="5001"/>
      <c r="AH15" s="1947"/>
      <c r="AI15" s="5001"/>
      <c r="AJ15" s="1947"/>
      <c r="AK15" s="5001"/>
      <c r="AL15" s="1948"/>
      <c r="AM15" s="601"/>
      <c r="AN15" s="5001"/>
      <c r="AO15" s="238" t="str">
        <f t="shared" si="1"/>
        <v/>
      </c>
      <c r="AP15" s="600"/>
      <c r="AQ15" s="600"/>
      <c r="AR15" s="600"/>
      <c r="AS15" s="600"/>
      <c r="AT15" s="600"/>
      <c r="AU15" s="600"/>
      <c r="AV15" s="600"/>
      <c r="AW15" s="600"/>
      <c r="AX15" s="600"/>
      <c r="AY15" s="600"/>
      <c r="AZ15" s="600"/>
      <c r="BA15" s="600"/>
      <c r="BB15" s="600"/>
      <c r="BC15" s="600"/>
      <c r="BD15" s="600"/>
      <c r="BE15" s="600"/>
      <c r="BF15" s="600"/>
      <c r="BG15" s="600"/>
      <c r="BH15" s="600"/>
      <c r="BI15" s="600"/>
      <c r="BJ15" s="600"/>
      <c r="BK15" s="600"/>
      <c r="BL15" s="600"/>
      <c r="BM15" s="600"/>
      <c r="BN15" s="600"/>
      <c r="BO15" s="600"/>
      <c r="BP15" s="600"/>
      <c r="BQ15" s="600"/>
      <c r="BR15" s="600"/>
      <c r="BS15" s="600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>
      <c r="A16" s="9470" t="s">
        <v>77</v>
      </c>
      <c r="B16" s="9470"/>
      <c r="C16" s="5005">
        <f>SUM(D16,E16)</f>
        <v>0</v>
      </c>
      <c r="D16" s="5006">
        <f t="shared" si="0"/>
        <v>0</v>
      </c>
      <c r="E16" s="5007">
        <f t="shared" si="0"/>
        <v>0</v>
      </c>
      <c r="F16" s="4527">
        <f>SUM(F13:F15)</f>
        <v>0</v>
      </c>
      <c r="G16" s="5008">
        <f t="shared" ref="G16:AM16" si="4">SUM(G13:G15)</f>
        <v>0</v>
      </c>
      <c r="H16" s="4527">
        <f>SUM(H13:H15)</f>
        <v>0</v>
      </c>
      <c r="I16" s="5008">
        <f t="shared" si="4"/>
        <v>0</v>
      </c>
      <c r="J16" s="4527">
        <f t="shared" si="4"/>
        <v>0</v>
      </c>
      <c r="K16" s="4539">
        <f>SUM(K13:K15)</f>
        <v>0</v>
      </c>
      <c r="L16" s="4527">
        <f t="shared" si="4"/>
        <v>0</v>
      </c>
      <c r="M16" s="4539">
        <f t="shared" si="4"/>
        <v>0</v>
      </c>
      <c r="N16" s="4527">
        <f t="shared" si="4"/>
        <v>0</v>
      </c>
      <c r="O16" s="4539">
        <f t="shared" si="4"/>
        <v>0</v>
      </c>
      <c r="P16" s="4527">
        <f t="shared" si="4"/>
        <v>0</v>
      </c>
      <c r="Q16" s="4539">
        <f t="shared" si="4"/>
        <v>0</v>
      </c>
      <c r="R16" s="4527">
        <f t="shared" si="4"/>
        <v>0</v>
      </c>
      <c r="S16" s="4539">
        <f t="shared" si="4"/>
        <v>0</v>
      </c>
      <c r="T16" s="4527">
        <f t="shared" si="4"/>
        <v>0</v>
      </c>
      <c r="U16" s="4539">
        <f t="shared" si="4"/>
        <v>0</v>
      </c>
      <c r="V16" s="4527">
        <f t="shared" si="4"/>
        <v>0</v>
      </c>
      <c r="W16" s="4539">
        <f t="shared" si="4"/>
        <v>0</v>
      </c>
      <c r="X16" s="4527">
        <f t="shared" si="4"/>
        <v>0</v>
      </c>
      <c r="Y16" s="4539">
        <f t="shared" si="4"/>
        <v>0</v>
      </c>
      <c r="Z16" s="4571">
        <f t="shared" si="4"/>
        <v>0</v>
      </c>
      <c r="AA16" s="4570">
        <f t="shared" si="4"/>
        <v>0</v>
      </c>
      <c r="AB16" s="4571">
        <f t="shared" si="4"/>
        <v>0</v>
      </c>
      <c r="AC16" s="4570">
        <f t="shared" si="4"/>
        <v>0</v>
      </c>
      <c r="AD16" s="4571">
        <f t="shared" si="4"/>
        <v>0</v>
      </c>
      <c r="AE16" s="4570">
        <f t="shared" si="4"/>
        <v>0</v>
      </c>
      <c r="AF16" s="4571">
        <f t="shared" si="4"/>
        <v>0</v>
      </c>
      <c r="AG16" s="4570">
        <f t="shared" si="4"/>
        <v>0</v>
      </c>
      <c r="AH16" s="4571">
        <f t="shared" si="4"/>
        <v>0</v>
      </c>
      <c r="AI16" s="4570">
        <f t="shared" si="4"/>
        <v>0</v>
      </c>
      <c r="AJ16" s="4571">
        <f t="shared" si="4"/>
        <v>0</v>
      </c>
      <c r="AK16" s="4570">
        <f t="shared" si="4"/>
        <v>0</v>
      </c>
      <c r="AL16" s="5009">
        <f t="shared" si="4"/>
        <v>0</v>
      </c>
      <c r="AM16" s="5010">
        <f t="shared" si="4"/>
        <v>0</v>
      </c>
      <c r="AN16" s="5011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2"/>
      <c r="CE16" s="329"/>
      <c r="CF16" s="329"/>
      <c r="CG16" s="329"/>
      <c r="CH16" s="329"/>
      <c r="CI16" s="329"/>
    </row>
    <row r="17" spans="1:87" ht="17.100000000000001" customHeight="1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0"/>
      <c r="R17" s="600"/>
      <c r="S17" s="600"/>
      <c r="T17" s="600"/>
      <c r="U17" s="600"/>
      <c r="V17" s="600"/>
      <c r="W17" s="600"/>
      <c r="X17" s="600"/>
      <c r="Y17" s="600"/>
      <c r="Z17" s="600"/>
      <c r="AA17" s="600"/>
      <c r="AB17" s="600"/>
      <c r="AC17" s="600"/>
      <c r="AD17" s="600"/>
      <c r="AE17" s="600"/>
      <c r="AF17" s="600"/>
      <c r="AG17" s="600"/>
      <c r="AH17" s="600"/>
      <c r="AI17" s="600"/>
      <c r="AJ17" s="600"/>
      <c r="AK17" s="600"/>
      <c r="AL17" s="600"/>
      <c r="AM17" s="600"/>
      <c r="AO17" s="600"/>
      <c r="AP17" s="600"/>
      <c r="AQ17" s="600"/>
      <c r="AR17" s="600"/>
      <c r="AS17" s="600"/>
      <c r="AT17" s="600"/>
      <c r="AU17" s="600"/>
      <c r="AV17" s="600"/>
      <c r="AW17" s="600"/>
      <c r="AX17" s="600"/>
      <c r="AY17" s="600"/>
      <c r="AZ17" s="600"/>
      <c r="BA17" s="600"/>
      <c r="BB17" s="600"/>
      <c r="BC17" s="600"/>
      <c r="BD17" s="600"/>
      <c r="BE17" s="600"/>
      <c r="BF17" s="600"/>
      <c r="BG17" s="600"/>
      <c r="BH17" s="600"/>
      <c r="BI17" s="600"/>
      <c r="BJ17" s="600"/>
      <c r="BK17" s="600"/>
      <c r="BL17" s="600"/>
      <c r="BM17" s="600"/>
      <c r="BN17" s="600"/>
      <c r="BO17" s="600"/>
      <c r="BP17" s="600"/>
      <c r="BQ17" s="600"/>
      <c r="BR17" s="600"/>
      <c r="BS17" s="600"/>
      <c r="BT17" s="600"/>
      <c r="BU17" s="600"/>
      <c r="BV17" s="600"/>
      <c r="BW17" s="600"/>
      <c r="BX17" s="600"/>
      <c r="BY17" s="600"/>
      <c r="BZ17" s="600"/>
      <c r="CA17" s="599"/>
      <c r="CB17" s="600"/>
      <c r="CC17" s="600"/>
      <c r="CD17" s="600"/>
      <c r="CE17" s="600"/>
      <c r="CF17" s="600"/>
      <c r="CG17" s="600"/>
      <c r="CH17" s="600"/>
      <c r="CI17" s="600"/>
    </row>
    <row r="18" spans="1:87" ht="15" customHeight="1">
      <c r="A18" s="9483" t="s">
        <v>4315</v>
      </c>
      <c r="B18" s="9436" t="s">
        <v>1405</v>
      </c>
      <c r="C18" s="9448" t="s">
        <v>4316</v>
      </c>
      <c r="D18" s="9484"/>
      <c r="E18" s="9484"/>
      <c r="F18" s="9447"/>
      <c r="G18" s="9485" t="s">
        <v>4317</v>
      </c>
      <c r="H18" s="9485"/>
      <c r="I18" s="9485"/>
      <c r="J18" s="9485"/>
      <c r="K18" s="9485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2"/>
      <c r="CE18" s="329"/>
      <c r="CF18" s="329"/>
      <c r="CG18" s="329"/>
      <c r="CH18" s="329"/>
      <c r="CI18" s="329"/>
    </row>
    <row r="19" spans="1:87" ht="15" customHeight="1">
      <c r="A19" s="9483"/>
      <c r="B19" s="9436"/>
      <c r="C19" s="9486" t="s">
        <v>4318</v>
      </c>
      <c r="D19" s="9487" t="s">
        <v>4319</v>
      </c>
      <c r="E19" s="9487" t="s">
        <v>4320</v>
      </c>
      <c r="F19" s="9447" t="s">
        <v>4321</v>
      </c>
      <c r="G19" s="9486" t="s">
        <v>4322</v>
      </c>
      <c r="H19" s="9487" t="s">
        <v>4323</v>
      </c>
      <c r="I19" s="9487" t="s">
        <v>4324</v>
      </c>
      <c r="J19" s="9487" t="s">
        <v>4325</v>
      </c>
      <c r="K19" s="9447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2"/>
      <c r="CE19" s="329"/>
      <c r="CF19" s="329"/>
      <c r="CG19" s="329"/>
      <c r="CH19" s="329"/>
      <c r="CI19" s="329"/>
    </row>
    <row r="20" spans="1:87" ht="19.5" customHeight="1">
      <c r="A20" s="9483"/>
      <c r="B20" s="9436"/>
      <c r="C20" s="9486"/>
      <c r="D20" s="9487"/>
      <c r="E20" s="9487"/>
      <c r="F20" s="9447"/>
      <c r="G20" s="9486"/>
      <c r="H20" s="9487"/>
      <c r="I20" s="9487"/>
      <c r="J20" s="9487"/>
      <c r="K20" s="9447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2"/>
      <c r="CE20" s="329"/>
      <c r="CF20" s="329"/>
      <c r="CG20" s="329"/>
      <c r="CH20" s="329"/>
      <c r="CI20" s="329"/>
    </row>
    <row r="21" spans="1:87" ht="16.5" customHeight="1">
      <c r="A21" s="4382" t="s">
        <v>4327</v>
      </c>
      <c r="B21" s="5012">
        <f>SUM(D21:K21)</f>
        <v>0</v>
      </c>
      <c r="C21" s="5013"/>
      <c r="D21" s="5014"/>
      <c r="E21" s="5014"/>
      <c r="F21" s="4225"/>
      <c r="G21" s="4223"/>
      <c r="H21" s="5014"/>
      <c r="I21" s="5014"/>
      <c r="J21" s="5014"/>
      <c r="K21" s="4225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2"/>
      <c r="CE21" s="329"/>
      <c r="CF21" s="329"/>
      <c r="CG21" s="329"/>
      <c r="CH21" s="329"/>
      <c r="CI21" s="329"/>
    </row>
    <row r="22" spans="1:87">
      <c r="A22" s="4648" t="s">
        <v>4328</v>
      </c>
      <c r="B22" s="5015">
        <f>SUM(C22:K22)</f>
        <v>0</v>
      </c>
      <c r="C22" s="1163"/>
      <c r="D22" s="1992"/>
      <c r="E22" s="1992"/>
      <c r="F22" s="3779"/>
      <c r="G22" s="1163"/>
      <c r="H22" s="1992"/>
      <c r="I22" s="1992"/>
      <c r="J22" s="1992"/>
      <c r="K22" s="3779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2"/>
      <c r="CE22" s="329"/>
      <c r="CF22" s="329"/>
      <c r="CG22" s="329"/>
      <c r="CH22" s="329"/>
      <c r="CI22" s="329"/>
    </row>
    <row r="23" spans="1:87">
      <c r="A23" s="4389" t="s">
        <v>4329</v>
      </c>
      <c r="B23" s="5016">
        <f>SUM(C23:K23)</f>
        <v>0</v>
      </c>
      <c r="C23" s="1163"/>
      <c r="D23" s="1992"/>
      <c r="E23" s="1992"/>
      <c r="F23" s="3779"/>
      <c r="G23" s="1163"/>
      <c r="H23" s="1992"/>
      <c r="I23" s="1992"/>
      <c r="J23" s="1992"/>
      <c r="K23" s="1171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2"/>
      <c r="CE23" s="329"/>
      <c r="CF23" s="329"/>
      <c r="CG23" s="329"/>
      <c r="CH23" s="329"/>
      <c r="CI23" s="329"/>
    </row>
    <row r="24" spans="1:87" ht="15" customHeight="1">
      <c r="A24" s="4951" t="s">
        <v>77</v>
      </c>
      <c r="B24" s="5017">
        <f>SUM(B21:B23)</f>
        <v>0</v>
      </c>
      <c r="C24" s="4527">
        <f>SUM(C22:C23)</f>
        <v>0</v>
      </c>
      <c r="D24" s="4655">
        <f t="shared" ref="D24:K24" si="5">SUM(D21:D23)</f>
        <v>0</v>
      </c>
      <c r="E24" s="4655">
        <f t="shared" si="5"/>
        <v>0</v>
      </c>
      <c r="F24" s="5008">
        <f t="shared" si="5"/>
        <v>0</v>
      </c>
      <c r="G24" s="4527">
        <f t="shared" si="5"/>
        <v>0</v>
      </c>
      <c r="H24" s="4655">
        <f t="shared" si="5"/>
        <v>0</v>
      </c>
      <c r="I24" s="4655">
        <f t="shared" si="5"/>
        <v>0</v>
      </c>
      <c r="J24" s="4655">
        <f t="shared" si="5"/>
        <v>0</v>
      </c>
      <c r="K24" s="5008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2"/>
      <c r="CE24" s="329"/>
      <c r="CF24" s="329"/>
      <c r="CG24" s="329"/>
      <c r="CH24" s="329"/>
      <c r="CI24" s="329"/>
    </row>
    <row r="25" spans="1:87" ht="17.100000000000001" customHeight="1">
      <c r="A25" s="9" t="s">
        <v>4330</v>
      </c>
      <c r="B25" s="9"/>
      <c r="C25" s="4"/>
      <c r="D25" s="599"/>
      <c r="E25" s="599"/>
      <c r="F25" s="599"/>
      <c r="G25" s="599"/>
      <c r="H25" s="599"/>
      <c r="I25" s="599"/>
      <c r="J25" s="599"/>
      <c r="K25" s="599"/>
      <c r="L25" s="599"/>
      <c r="M25" s="599"/>
      <c r="N25" s="599"/>
      <c r="O25" s="599"/>
      <c r="P25" s="599"/>
      <c r="Q25" s="599"/>
      <c r="R25" s="599"/>
      <c r="S25" s="599"/>
      <c r="T25" s="599"/>
      <c r="U25" s="599"/>
      <c r="V25" s="599"/>
      <c r="W25" s="599"/>
      <c r="X25" s="599"/>
      <c r="Y25" s="599"/>
      <c r="Z25" s="599"/>
      <c r="AA25" s="599"/>
      <c r="AB25" s="599"/>
      <c r="AC25" s="599"/>
      <c r="AD25" s="599"/>
      <c r="AE25" s="599"/>
      <c r="AF25" s="599"/>
      <c r="AG25" s="599"/>
      <c r="AH25" s="599"/>
      <c r="AI25" s="599"/>
      <c r="AJ25" s="599"/>
      <c r="AK25" s="599"/>
      <c r="AL25" s="599"/>
      <c r="AM25" s="599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2"/>
      <c r="CE25" s="329"/>
      <c r="CF25" s="329"/>
      <c r="CG25" s="329"/>
      <c r="CH25" s="329"/>
      <c r="CI25" s="329"/>
    </row>
    <row r="26" spans="1:87" ht="21.75" customHeight="1">
      <c r="A26" s="9210" t="s">
        <v>220</v>
      </c>
      <c r="B26" s="9493" t="s">
        <v>27</v>
      </c>
      <c r="C26" s="9494" t="s">
        <v>77</v>
      </c>
      <c r="D26" s="9494"/>
      <c r="E26" s="9494"/>
      <c r="F26" s="9499" t="s">
        <v>101</v>
      </c>
      <c r="G26" s="9500"/>
      <c r="H26" s="9500"/>
      <c r="I26" s="9500"/>
      <c r="J26" s="9500"/>
      <c r="K26" s="9500"/>
      <c r="L26" s="9500"/>
      <c r="M26" s="9500"/>
      <c r="N26" s="9500"/>
      <c r="O26" s="9500"/>
      <c r="P26" s="9500"/>
      <c r="Q26" s="9500"/>
      <c r="R26" s="9500"/>
      <c r="S26" s="9500"/>
      <c r="T26" s="9500"/>
      <c r="U26" s="9501"/>
      <c r="V26" s="9502" t="s">
        <v>4331</v>
      </c>
      <c r="W26" s="9503"/>
      <c r="X26" s="9503"/>
      <c r="Y26" s="9503"/>
      <c r="Z26" s="9503"/>
      <c r="AA26" s="9503"/>
      <c r="AB26" s="9503"/>
      <c r="AC26" s="9503"/>
      <c r="AD26" s="9503"/>
      <c r="AE26" s="9503"/>
      <c r="AF26" s="9503"/>
      <c r="AG26" s="9503"/>
      <c r="AH26" s="9503"/>
      <c r="AI26" s="9504"/>
      <c r="AJ26" s="9395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2"/>
      <c r="CE26" s="329"/>
      <c r="CF26" s="329"/>
      <c r="CG26" s="329"/>
      <c r="CH26" s="329"/>
      <c r="CI26" s="329"/>
    </row>
    <row r="27" spans="1:87" ht="28.5" customHeight="1">
      <c r="A27" s="9210"/>
      <c r="B27" s="9493"/>
      <c r="C27" s="9494"/>
      <c r="D27" s="9494"/>
      <c r="E27" s="9494"/>
      <c r="F27" s="9489" t="s">
        <v>3894</v>
      </c>
      <c r="G27" s="9490"/>
      <c r="H27" s="9489" t="s">
        <v>4332</v>
      </c>
      <c r="I27" s="9491"/>
      <c r="J27" s="9490" t="s">
        <v>1505</v>
      </c>
      <c r="K27" s="9491"/>
      <c r="L27" s="9489" t="s">
        <v>1506</v>
      </c>
      <c r="M27" s="9491"/>
      <c r="N27" s="9489" t="s">
        <v>1507</v>
      </c>
      <c r="O27" s="9491"/>
      <c r="P27" s="9489" t="s">
        <v>1508</v>
      </c>
      <c r="Q27" s="9491"/>
      <c r="R27" s="9489" t="s">
        <v>1509</v>
      </c>
      <c r="S27" s="9491"/>
      <c r="T27" s="9497" t="s">
        <v>950</v>
      </c>
      <c r="U27" s="9498"/>
      <c r="V27" s="9447" t="s">
        <v>4318</v>
      </c>
      <c r="W27" s="9492"/>
      <c r="X27" s="9349" t="s">
        <v>4319</v>
      </c>
      <c r="Y27" s="9349"/>
      <c r="Z27" s="9349"/>
      <c r="AA27" s="9495" t="s">
        <v>4323</v>
      </c>
      <c r="AB27" s="9495"/>
      <c r="AC27" s="9495"/>
      <c r="AD27" s="9495" t="s">
        <v>4326</v>
      </c>
      <c r="AE27" s="9495"/>
      <c r="AF27" s="9495"/>
      <c r="AG27" s="9481" t="s">
        <v>4333</v>
      </c>
      <c r="AH27" s="9481"/>
      <c r="AI27" s="9480"/>
      <c r="AJ27" s="8447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2"/>
      <c r="CE27" s="329"/>
      <c r="CF27" s="329"/>
      <c r="CG27" s="329"/>
      <c r="CH27" s="329"/>
      <c r="CI27" s="329"/>
    </row>
    <row r="28" spans="1:87" ht="21.75" customHeight="1">
      <c r="A28" s="9210"/>
      <c r="B28" s="9493"/>
      <c r="C28" s="4486" t="s">
        <v>79</v>
      </c>
      <c r="D28" s="5018" t="s">
        <v>58</v>
      </c>
      <c r="E28" s="5019" t="s">
        <v>59</v>
      </c>
      <c r="F28" s="4486" t="s">
        <v>58</v>
      </c>
      <c r="G28" s="5019" t="s">
        <v>59</v>
      </c>
      <c r="H28" s="4486" t="s">
        <v>58</v>
      </c>
      <c r="I28" s="5019" t="s">
        <v>59</v>
      </c>
      <c r="J28" s="5018" t="s">
        <v>58</v>
      </c>
      <c r="K28" s="4949" t="s">
        <v>59</v>
      </c>
      <c r="L28" s="4486" t="s">
        <v>58</v>
      </c>
      <c r="M28" s="5019" t="s">
        <v>59</v>
      </c>
      <c r="N28" s="4486" t="s">
        <v>58</v>
      </c>
      <c r="O28" s="5019" t="s">
        <v>59</v>
      </c>
      <c r="P28" s="4486" t="s">
        <v>58</v>
      </c>
      <c r="Q28" s="5019" t="s">
        <v>59</v>
      </c>
      <c r="R28" s="4486" t="s">
        <v>58</v>
      </c>
      <c r="S28" s="5019" t="s">
        <v>59</v>
      </c>
      <c r="T28" s="4486" t="s">
        <v>58</v>
      </c>
      <c r="U28" s="5020" t="s">
        <v>59</v>
      </c>
      <c r="V28" s="5021" t="s">
        <v>4328</v>
      </c>
      <c r="W28" s="4896" t="s">
        <v>4329</v>
      </c>
      <c r="X28" s="4638" t="s">
        <v>4327</v>
      </c>
      <c r="Y28" s="4657" t="s">
        <v>4328</v>
      </c>
      <c r="Z28" s="4925" t="s">
        <v>4329</v>
      </c>
      <c r="AA28" s="4926" t="s">
        <v>4327</v>
      </c>
      <c r="AB28" s="4927" t="s">
        <v>4328</v>
      </c>
      <c r="AC28" s="4925" t="s">
        <v>4329</v>
      </c>
      <c r="AD28" s="4926" t="s">
        <v>4327</v>
      </c>
      <c r="AE28" s="4927" t="s">
        <v>4328</v>
      </c>
      <c r="AF28" s="4925" t="s">
        <v>4329</v>
      </c>
      <c r="AG28" s="4926" t="s">
        <v>4327</v>
      </c>
      <c r="AH28" s="4927" t="s">
        <v>4328</v>
      </c>
      <c r="AI28" s="5022" t="s">
        <v>4329</v>
      </c>
      <c r="AJ28" s="9488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2"/>
      <c r="CE28" s="329"/>
      <c r="CF28" s="329"/>
      <c r="CG28" s="329"/>
      <c r="CH28" s="329"/>
      <c r="CI28" s="329"/>
    </row>
    <row r="29" spans="1:87" ht="15" customHeight="1">
      <c r="A29" s="9496" t="s">
        <v>4334</v>
      </c>
      <c r="B29" s="5023" t="s">
        <v>4335</v>
      </c>
      <c r="C29" s="5024">
        <f>SUM(D29,E29)</f>
        <v>0</v>
      </c>
      <c r="D29" s="1914">
        <f>SUM(F29,H29,J29,L29,N29,P29,R29,T29)</f>
        <v>0</v>
      </c>
      <c r="E29" s="3686">
        <f>SUM(G29,I29,K29,M29,O29,Q29,S29,U29)</f>
        <v>0</v>
      </c>
      <c r="F29" s="1962"/>
      <c r="G29" s="3640"/>
      <c r="H29" s="1962"/>
      <c r="I29" s="743"/>
      <c r="J29" s="1443"/>
      <c r="K29" s="2651"/>
      <c r="L29" s="1962"/>
      <c r="M29" s="743"/>
      <c r="N29" s="1962"/>
      <c r="O29" s="743"/>
      <c r="P29" s="1962"/>
      <c r="Q29" s="743"/>
      <c r="R29" s="1962"/>
      <c r="S29" s="743"/>
      <c r="T29" s="1962"/>
      <c r="U29" s="771"/>
      <c r="V29" s="3649"/>
      <c r="W29" s="869"/>
      <c r="X29" s="5025"/>
      <c r="Y29" s="1445"/>
      <c r="Z29" s="1445"/>
      <c r="AA29" s="5025"/>
      <c r="AB29" s="1445"/>
      <c r="AC29" s="1445"/>
      <c r="AD29" s="5025"/>
      <c r="AE29" s="1445"/>
      <c r="AF29" s="1445"/>
      <c r="AG29" s="5025"/>
      <c r="AH29" s="1445"/>
      <c r="AI29" s="1456"/>
      <c r="AJ29" s="5026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>
      <c r="A30" s="9496"/>
      <c r="B30" s="5027" t="s">
        <v>1050</v>
      </c>
      <c r="C30" s="1114">
        <f>SUM(D30,E30)</f>
        <v>0</v>
      </c>
      <c r="D30" s="1914">
        <f t="shared" ref="D30:E50" si="6">SUM(F30,H30,J30,L30,N30,P30,R30,T30)</f>
        <v>0</v>
      </c>
      <c r="E30" s="3686">
        <f t="shared" si="6"/>
        <v>0</v>
      </c>
      <c r="F30" s="1115"/>
      <c r="G30" s="3647"/>
      <c r="H30" s="1115"/>
      <c r="I30" s="869"/>
      <c r="J30" s="3649"/>
      <c r="K30" s="870"/>
      <c r="L30" s="1115"/>
      <c r="M30" s="869"/>
      <c r="N30" s="1115"/>
      <c r="O30" s="869"/>
      <c r="P30" s="1115"/>
      <c r="Q30" s="869"/>
      <c r="R30" s="1115"/>
      <c r="S30" s="869"/>
      <c r="T30" s="1115"/>
      <c r="U30" s="871"/>
      <c r="V30" s="3649"/>
      <c r="W30" s="869"/>
      <c r="X30" s="1115"/>
      <c r="Y30" s="873"/>
      <c r="Z30" s="873"/>
      <c r="AA30" s="1115"/>
      <c r="AB30" s="873"/>
      <c r="AC30" s="873"/>
      <c r="AD30" s="1115"/>
      <c r="AE30" s="873"/>
      <c r="AF30" s="873"/>
      <c r="AG30" s="1115"/>
      <c r="AH30" s="873"/>
      <c r="AI30" s="871"/>
      <c r="AJ30" s="2679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>
      <c r="A31" s="9496"/>
      <c r="B31" s="5027" t="s">
        <v>4336</v>
      </c>
      <c r="C31" s="1114">
        <f>SUM(D31,E31)</f>
        <v>0</v>
      </c>
      <c r="D31" s="1914">
        <f t="shared" si="6"/>
        <v>0</v>
      </c>
      <c r="E31" s="3686">
        <f t="shared" si="6"/>
        <v>0</v>
      </c>
      <c r="F31" s="1115"/>
      <c r="G31" s="3647"/>
      <c r="H31" s="1115"/>
      <c r="I31" s="869"/>
      <c r="J31" s="3649"/>
      <c r="K31" s="870"/>
      <c r="L31" s="1115"/>
      <c r="M31" s="869"/>
      <c r="N31" s="1115"/>
      <c r="O31" s="869"/>
      <c r="P31" s="1115"/>
      <c r="Q31" s="869"/>
      <c r="R31" s="1115"/>
      <c r="S31" s="869"/>
      <c r="T31" s="1115"/>
      <c r="U31" s="871"/>
      <c r="V31" s="3649"/>
      <c r="W31" s="869"/>
      <c r="X31" s="1115"/>
      <c r="Y31" s="873"/>
      <c r="Z31" s="873"/>
      <c r="AA31" s="1115"/>
      <c r="AB31" s="873"/>
      <c r="AC31" s="873"/>
      <c r="AD31" s="1115"/>
      <c r="AE31" s="873"/>
      <c r="AF31" s="873"/>
      <c r="AG31" s="1115"/>
      <c r="AH31" s="873"/>
      <c r="AI31" s="871"/>
      <c r="AJ31" s="2679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>
      <c r="A32" s="9496"/>
      <c r="B32" s="5028" t="s">
        <v>4337</v>
      </c>
      <c r="C32" s="3715">
        <f>SUM(D32,E32)</f>
        <v>0</v>
      </c>
      <c r="D32" s="3824">
        <f t="shared" si="6"/>
        <v>0</v>
      </c>
      <c r="E32" s="1127">
        <f t="shared" si="6"/>
        <v>0</v>
      </c>
      <c r="F32" s="3669"/>
      <c r="G32" s="1129"/>
      <c r="H32" s="3669"/>
      <c r="I32" s="3670"/>
      <c r="J32" s="3671"/>
      <c r="K32" s="3671"/>
      <c r="L32" s="3669"/>
      <c r="M32" s="3670"/>
      <c r="N32" s="3669"/>
      <c r="O32" s="3670"/>
      <c r="P32" s="3669"/>
      <c r="Q32" s="3670"/>
      <c r="R32" s="3669"/>
      <c r="S32" s="3670"/>
      <c r="T32" s="3669"/>
      <c r="U32" s="3673"/>
      <c r="V32" s="3671"/>
      <c r="W32" s="3670"/>
      <c r="X32" s="1189"/>
      <c r="Y32" s="1138"/>
      <c r="Z32" s="1138"/>
      <c r="AA32" s="1189"/>
      <c r="AB32" s="1138"/>
      <c r="AC32" s="1138"/>
      <c r="AD32" s="1189"/>
      <c r="AE32" s="1138"/>
      <c r="AF32" s="1138"/>
      <c r="AG32" s="1189"/>
      <c r="AH32" s="1138"/>
      <c r="AI32" s="1405"/>
      <c r="AJ32" s="1337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>
      <c r="A33" s="9496"/>
      <c r="B33" s="5029" t="s">
        <v>4338</v>
      </c>
      <c r="C33" s="2675">
        <f>SUM(D33,E33)</f>
        <v>0</v>
      </c>
      <c r="D33" s="704">
        <f t="shared" si="6"/>
        <v>0</v>
      </c>
      <c r="E33" s="3689">
        <f t="shared" si="6"/>
        <v>0</v>
      </c>
      <c r="F33" s="1962"/>
      <c r="G33" s="3640"/>
      <c r="H33" s="1962"/>
      <c r="I33" s="743"/>
      <c r="J33" s="1443"/>
      <c r="K33" s="1443"/>
      <c r="L33" s="1962"/>
      <c r="M33" s="743"/>
      <c r="N33" s="1962"/>
      <c r="O33" s="743"/>
      <c r="P33" s="1962"/>
      <c r="Q33" s="743"/>
      <c r="R33" s="1962"/>
      <c r="S33" s="743"/>
      <c r="T33" s="1962"/>
      <c r="U33" s="771"/>
      <c r="V33" s="5030"/>
      <c r="W33" s="5031"/>
      <c r="X33" s="5032"/>
      <c r="Y33" s="5033"/>
      <c r="Z33" s="5033"/>
      <c r="AA33" s="5032"/>
      <c r="AB33" s="5033"/>
      <c r="AC33" s="5031"/>
      <c r="AD33" s="5034"/>
      <c r="AE33" s="5033"/>
      <c r="AF33" s="5031"/>
      <c r="AG33" s="5034"/>
      <c r="AH33" s="5033"/>
      <c r="AI33" s="5035"/>
      <c r="AJ33" s="5036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>
      <c r="A34" s="9448" t="s">
        <v>77</v>
      </c>
      <c r="B34" s="9448"/>
      <c r="C34" s="4610">
        <f>SUM(C29:C33)</f>
        <v>0</v>
      </c>
      <c r="D34" s="5037">
        <f>SUM(F34,H34,J34,L34,N34,P34,R34,T34)</f>
        <v>0</v>
      </c>
      <c r="E34" s="5038">
        <f>SUM(G34,I34,K34,M34,O34,Q34,S34,U34)</f>
        <v>0</v>
      </c>
      <c r="F34" s="5039">
        <f>SUM(F29:F33)</f>
        <v>0</v>
      </c>
      <c r="G34" s="5040">
        <f t="shared" ref="G34:U34" si="10">SUM(G29:G33)</f>
        <v>0</v>
      </c>
      <c r="H34" s="5039">
        <f t="shared" si="10"/>
        <v>0</v>
      </c>
      <c r="I34" s="5041">
        <f t="shared" si="10"/>
        <v>0</v>
      </c>
      <c r="J34" s="5040">
        <f t="shared" si="10"/>
        <v>0</v>
      </c>
      <c r="K34" s="5040">
        <f t="shared" si="10"/>
        <v>0</v>
      </c>
      <c r="L34" s="5039">
        <f t="shared" si="10"/>
        <v>0</v>
      </c>
      <c r="M34" s="5040">
        <f t="shared" si="10"/>
        <v>0</v>
      </c>
      <c r="N34" s="5039">
        <f t="shared" si="10"/>
        <v>0</v>
      </c>
      <c r="O34" s="5040">
        <f t="shared" si="10"/>
        <v>0</v>
      </c>
      <c r="P34" s="5039">
        <f t="shared" si="10"/>
        <v>0</v>
      </c>
      <c r="Q34" s="5040">
        <f t="shared" si="10"/>
        <v>0</v>
      </c>
      <c r="R34" s="5039">
        <f t="shared" si="10"/>
        <v>0</v>
      </c>
      <c r="S34" s="5040">
        <f t="shared" si="10"/>
        <v>0</v>
      </c>
      <c r="T34" s="5039">
        <f t="shared" si="10"/>
        <v>0</v>
      </c>
      <c r="U34" s="5042">
        <f t="shared" si="10"/>
        <v>0</v>
      </c>
      <c r="V34" s="5043"/>
      <c r="W34" s="5044"/>
      <c r="X34" s="5043"/>
      <c r="Y34" s="5044"/>
      <c r="Z34" s="5045"/>
      <c r="AA34" s="5044"/>
      <c r="AB34" s="5044"/>
      <c r="AC34" s="5045"/>
      <c r="AD34" s="5044"/>
      <c r="AE34" s="5044"/>
      <c r="AF34" s="5045"/>
      <c r="AG34" s="5044"/>
      <c r="AH34" s="5044"/>
      <c r="AI34" s="5046"/>
      <c r="AJ34" s="5047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2"/>
      <c r="CE34" s="329"/>
      <c r="CF34" s="329"/>
      <c r="CG34" s="329"/>
      <c r="CH34" s="329"/>
      <c r="CI34" s="329"/>
    </row>
    <row r="35" spans="1:87">
      <c r="A35" s="9485" t="s">
        <v>4339</v>
      </c>
      <c r="B35" s="4994" t="s">
        <v>4336</v>
      </c>
      <c r="C35" s="5024">
        <f t="shared" ref="C35:C39" si="11">SUM(D35,E35)</f>
        <v>0</v>
      </c>
      <c r="D35" s="1914">
        <f t="shared" si="6"/>
        <v>0</v>
      </c>
      <c r="E35" s="3686">
        <f t="shared" si="6"/>
        <v>0</v>
      </c>
      <c r="F35" s="1115"/>
      <c r="G35" s="3647"/>
      <c r="H35" s="1115"/>
      <c r="I35" s="3647"/>
      <c r="J35" s="3649"/>
      <c r="K35" s="3647"/>
      <c r="L35" s="1115"/>
      <c r="M35" s="3647"/>
      <c r="N35" s="1115"/>
      <c r="O35" s="3647"/>
      <c r="P35" s="1115"/>
      <c r="Q35" s="3647"/>
      <c r="R35" s="1115"/>
      <c r="S35" s="3647"/>
      <c r="T35" s="1115"/>
      <c r="U35" s="5048"/>
      <c r="V35" s="1443"/>
      <c r="W35" s="3640"/>
      <c r="X35" s="5025"/>
      <c r="Y35" s="1445"/>
      <c r="Z35" s="1445"/>
      <c r="AA35" s="5025"/>
      <c r="AB35" s="1445"/>
      <c r="AC35" s="1445"/>
      <c r="AD35" s="5025"/>
      <c r="AE35" s="1445"/>
      <c r="AF35" s="2446"/>
      <c r="AG35" s="5049"/>
      <c r="AH35" s="1445"/>
      <c r="AI35" s="1456"/>
      <c r="AJ35" s="5026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>
      <c r="A36" s="9485"/>
      <c r="B36" s="5000" t="s">
        <v>4340</v>
      </c>
      <c r="C36" s="1114">
        <f>SUM(D36,E36)</f>
        <v>0</v>
      </c>
      <c r="D36" s="1914">
        <f t="shared" si="6"/>
        <v>0</v>
      </c>
      <c r="E36" s="3686">
        <f t="shared" si="6"/>
        <v>0</v>
      </c>
      <c r="F36" s="1115"/>
      <c r="G36" s="3647"/>
      <c r="H36" s="1115"/>
      <c r="I36" s="3647"/>
      <c r="J36" s="3649"/>
      <c r="K36" s="3647"/>
      <c r="L36" s="1115"/>
      <c r="M36" s="3647"/>
      <c r="N36" s="1115"/>
      <c r="O36" s="3647"/>
      <c r="P36" s="1115"/>
      <c r="Q36" s="3647"/>
      <c r="R36" s="1115"/>
      <c r="S36" s="3647"/>
      <c r="T36" s="1115"/>
      <c r="U36" s="5048"/>
      <c r="V36" s="3649"/>
      <c r="W36" s="3647"/>
      <c r="X36" s="1115"/>
      <c r="Y36" s="873"/>
      <c r="Z36" s="873"/>
      <c r="AA36" s="1115"/>
      <c r="AB36" s="873"/>
      <c r="AC36" s="873"/>
      <c r="AD36" s="1115"/>
      <c r="AE36" s="873"/>
      <c r="AF36" s="873"/>
      <c r="AG36" s="1115"/>
      <c r="AH36" s="873"/>
      <c r="AI36" s="871"/>
      <c r="AJ36" s="2679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>
      <c r="A37" s="9485"/>
      <c r="B37" s="5000" t="s">
        <v>4341</v>
      </c>
      <c r="C37" s="1114">
        <f t="shared" si="11"/>
        <v>0</v>
      </c>
      <c r="D37" s="1914">
        <f t="shared" si="6"/>
        <v>0</v>
      </c>
      <c r="E37" s="3686">
        <f t="shared" si="6"/>
        <v>0</v>
      </c>
      <c r="F37" s="1115"/>
      <c r="G37" s="3647"/>
      <c r="H37" s="1115"/>
      <c r="I37" s="3647"/>
      <c r="J37" s="3649"/>
      <c r="K37" s="3647"/>
      <c r="L37" s="1115"/>
      <c r="M37" s="3647"/>
      <c r="N37" s="1115"/>
      <c r="O37" s="3647"/>
      <c r="P37" s="1115"/>
      <c r="Q37" s="3647"/>
      <c r="R37" s="1115"/>
      <c r="S37" s="3647"/>
      <c r="T37" s="1115"/>
      <c r="U37" s="5048"/>
      <c r="V37" s="3649"/>
      <c r="W37" s="3647"/>
      <c r="X37" s="1115"/>
      <c r="Y37" s="873"/>
      <c r="Z37" s="873"/>
      <c r="AA37" s="1115"/>
      <c r="AB37" s="873"/>
      <c r="AC37" s="873"/>
      <c r="AD37" s="1115"/>
      <c r="AE37" s="873"/>
      <c r="AF37" s="873"/>
      <c r="AG37" s="1115"/>
      <c r="AH37" s="873"/>
      <c r="AI37" s="871"/>
      <c r="AJ37" s="2679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>
      <c r="A38" s="9485"/>
      <c r="B38" s="5000" t="s">
        <v>1050</v>
      </c>
      <c r="C38" s="1114">
        <f t="shared" si="11"/>
        <v>0</v>
      </c>
      <c r="D38" s="1914">
        <f t="shared" si="6"/>
        <v>0</v>
      </c>
      <c r="E38" s="3686">
        <f t="shared" si="6"/>
        <v>0</v>
      </c>
      <c r="F38" s="1115"/>
      <c r="G38" s="3647"/>
      <c r="H38" s="1115"/>
      <c r="I38" s="3647"/>
      <c r="J38" s="3649"/>
      <c r="K38" s="3647"/>
      <c r="L38" s="1115"/>
      <c r="M38" s="3647"/>
      <c r="N38" s="1115"/>
      <c r="O38" s="3647"/>
      <c r="P38" s="1115"/>
      <c r="Q38" s="3647"/>
      <c r="R38" s="1115"/>
      <c r="S38" s="3647"/>
      <c r="T38" s="1115"/>
      <c r="U38" s="5048"/>
      <c r="V38" s="3649"/>
      <c r="W38" s="3647"/>
      <c r="X38" s="1115"/>
      <c r="Y38" s="873"/>
      <c r="Z38" s="873"/>
      <c r="AA38" s="1115"/>
      <c r="AB38" s="873"/>
      <c r="AC38" s="873"/>
      <c r="AD38" s="1115"/>
      <c r="AE38" s="873"/>
      <c r="AF38" s="873"/>
      <c r="AG38" s="1189"/>
      <c r="AH38" s="873"/>
      <c r="AI38" s="871"/>
      <c r="AJ38" s="1337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>
      <c r="A39" s="9485"/>
      <c r="B39" s="5000" t="s">
        <v>1049</v>
      </c>
      <c r="C39" s="3715">
        <f t="shared" si="11"/>
        <v>0</v>
      </c>
      <c r="D39" s="704">
        <f t="shared" si="6"/>
        <v>0</v>
      </c>
      <c r="E39" s="3689">
        <f t="shared" si="6"/>
        <v>0</v>
      </c>
      <c r="F39" s="1115"/>
      <c r="G39" s="3647"/>
      <c r="H39" s="1115"/>
      <c r="I39" s="3647"/>
      <c r="J39" s="3649"/>
      <c r="K39" s="3647"/>
      <c r="L39" s="1115"/>
      <c r="M39" s="3647"/>
      <c r="N39" s="1115"/>
      <c r="O39" s="3647"/>
      <c r="P39" s="1115"/>
      <c r="Q39" s="3647"/>
      <c r="R39" s="1115"/>
      <c r="S39" s="3647"/>
      <c r="T39" s="1115"/>
      <c r="U39" s="871"/>
      <c r="V39" s="3649"/>
      <c r="W39" s="3647"/>
      <c r="X39" s="1115"/>
      <c r="Y39" s="873"/>
      <c r="Z39" s="873"/>
      <c r="AA39" s="1115"/>
      <c r="AB39" s="873"/>
      <c r="AC39" s="873"/>
      <c r="AD39" s="1115"/>
      <c r="AE39" s="873"/>
      <c r="AF39" s="873"/>
      <c r="AG39" s="3669"/>
      <c r="AH39" s="740"/>
      <c r="AI39" s="771"/>
      <c r="AJ39" s="3838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>
      <c r="A40" s="9448" t="s">
        <v>77</v>
      </c>
      <c r="B40" s="9448"/>
      <c r="C40" s="4610">
        <f>SUM(C35:C39)</f>
        <v>0</v>
      </c>
      <c r="D40" s="5037">
        <f t="shared" si="6"/>
        <v>0</v>
      </c>
      <c r="E40" s="5038">
        <f t="shared" si="6"/>
        <v>0</v>
      </c>
      <c r="F40" s="5039">
        <f t="shared" ref="F40:U40" si="15">SUM(F35:F39)</f>
        <v>0</v>
      </c>
      <c r="G40" s="5040">
        <f t="shared" si="15"/>
        <v>0</v>
      </c>
      <c r="H40" s="5039">
        <f t="shared" si="15"/>
        <v>0</v>
      </c>
      <c r="I40" s="5041">
        <f t="shared" si="15"/>
        <v>0</v>
      </c>
      <c r="J40" s="5040">
        <f t="shared" si="15"/>
        <v>0</v>
      </c>
      <c r="K40" s="5040">
        <f t="shared" si="15"/>
        <v>0</v>
      </c>
      <c r="L40" s="5039">
        <f t="shared" si="15"/>
        <v>0</v>
      </c>
      <c r="M40" s="5040">
        <f t="shared" si="15"/>
        <v>0</v>
      </c>
      <c r="N40" s="5039">
        <f t="shared" si="15"/>
        <v>0</v>
      </c>
      <c r="O40" s="5040">
        <f t="shared" si="15"/>
        <v>0</v>
      </c>
      <c r="P40" s="5039">
        <f t="shared" si="15"/>
        <v>0</v>
      </c>
      <c r="Q40" s="5040">
        <f>SUM(Q35:Q39)</f>
        <v>0</v>
      </c>
      <c r="R40" s="5039">
        <f>SUM(R35:R39)</f>
        <v>0</v>
      </c>
      <c r="S40" s="5040">
        <f t="shared" si="15"/>
        <v>0</v>
      </c>
      <c r="T40" s="5039">
        <f t="shared" si="15"/>
        <v>0</v>
      </c>
      <c r="U40" s="5042">
        <f t="shared" si="15"/>
        <v>0</v>
      </c>
      <c r="V40" s="5044"/>
      <c r="W40" s="5044"/>
      <c r="X40" s="5043"/>
      <c r="Y40" s="5044"/>
      <c r="Z40" s="5045"/>
      <c r="AA40" s="5044"/>
      <c r="AB40" s="5044"/>
      <c r="AC40" s="5045"/>
      <c r="AD40" s="5044"/>
      <c r="AE40" s="5044"/>
      <c r="AF40" s="5045"/>
      <c r="AG40" s="5044"/>
      <c r="AH40" s="5044"/>
      <c r="AI40" s="5045"/>
      <c r="AJ40" s="5047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2"/>
      <c r="CE40" s="329"/>
      <c r="CF40" s="329"/>
      <c r="CG40" s="329"/>
      <c r="CH40" s="329"/>
      <c r="CI40" s="329"/>
    </row>
    <row r="41" spans="1:87">
      <c r="A41" s="9492" t="s">
        <v>4342</v>
      </c>
      <c r="B41" s="4994" t="s">
        <v>4336</v>
      </c>
      <c r="C41" s="1114">
        <f t="shared" ref="C41:C49" si="16">SUM(D41,E41)</f>
        <v>0</v>
      </c>
      <c r="D41" s="1914">
        <f t="shared" si="6"/>
        <v>0</v>
      </c>
      <c r="E41" s="3686">
        <f t="shared" si="6"/>
        <v>0</v>
      </c>
      <c r="F41" s="1115"/>
      <c r="G41" s="3647"/>
      <c r="H41" s="1115"/>
      <c r="I41" s="3647"/>
      <c r="J41" s="3649"/>
      <c r="K41" s="3647"/>
      <c r="L41" s="1115"/>
      <c r="M41" s="3647"/>
      <c r="N41" s="1115"/>
      <c r="O41" s="3647"/>
      <c r="P41" s="1115"/>
      <c r="Q41" s="3647"/>
      <c r="R41" s="1115"/>
      <c r="S41" s="3647"/>
      <c r="T41" s="1115"/>
      <c r="U41" s="871"/>
      <c r="V41" s="3649"/>
      <c r="W41" s="3647"/>
      <c r="X41" s="5025"/>
      <c r="Y41" s="1445"/>
      <c r="Z41" s="1445"/>
      <c r="AA41" s="5025"/>
      <c r="AB41" s="1445"/>
      <c r="AC41" s="2446"/>
      <c r="AD41" s="5049"/>
      <c r="AE41" s="1445"/>
      <c r="AF41" s="2446"/>
      <c r="AG41" s="5049"/>
      <c r="AH41" s="1445"/>
      <c r="AI41" s="1456"/>
      <c r="AJ41" s="5026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>
      <c r="A42" s="9492"/>
      <c r="B42" s="5000" t="s">
        <v>4340</v>
      </c>
      <c r="C42" s="1114">
        <f t="shared" si="16"/>
        <v>0</v>
      </c>
      <c r="D42" s="1914">
        <f t="shared" si="6"/>
        <v>0</v>
      </c>
      <c r="E42" s="3686">
        <f t="shared" si="6"/>
        <v>0</v>
      </c>
      <c r="F42" s="1115"/>
      <c r="G42" s="3647"/>
      <c r="H42" s="1115"/>
      <c r="I42" s="3647"/>
      <c r="J42" s="3649"/>
      <c r="K42" s="3647"/>
      <c r="L42" s="1115"/>
      <c r="M42" s="3647"/>
      <c r="N42" s="1115"/>
      <c r="O42" s="3647"/>
      <c r="P42" s="1115"/>
      <c r="Q42" s="3647"/>
      <c r="R42" s="1115"/>
      <c r="S42" s="3647"/>
      <c r="T42" s="1115"/>
      <c r="U42" s="5048"/>
      <c r="V42" s="3649"/>
      <c r="W42" s="3647"/>
      <c r="X42" s="1115"/>
      <c r="Y42" s="873"/>
      <c r="Z42" s="873"/>
      <c r="AA42" s="1115"/>
      <c r="AB42" s="873"/>
      <c r="AC42" s="869"/>
      <c r="AD42" s="3649"/>
      <c r="AE42" s="873"/>
      <c r="AF42" s="869"/>
      <c r="AG42" s="3649"/>
      <c r="AH42" s="873"/>
      <c r="AI42" s="871"/>
      <c r="AJ42" s="2679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>
      <c r="A43" s="9492"/>
      <c r="B43" s="5000" t="s">
        <v>4341</v>
      </c>
      <c r="C43" s="1114">
        <f t="shared" si="16"/>
        <v>0</v>
      </c>
      <c r="D43" s="1914">
        <f t="shared" si="6"/>
        <v>0</v>
      </c>
      <c r="E43" s="3686">
        <f t="shared" si="6"/>
        <v>0</v>
      </c>
      <c r="F43" s="1115"/>
      <c r="G43" s="3647"/>
      <c r="H43" s="1115"/>
      <c r="I43" s="3647"/>
      <c r="J43" s="3649"/>
      <c r="K43" s="3647"/>
      <c r="L43" s="1115"/>
      <c r="M43" s="3647"/>
      <c r="N43" s="1115"/>
      <c r="O43" s="3647"/>
      <c r="P43" s="1115"/>
      <c r="Q43" s="3647"/>
      <c r="R43" s="1115"/>
      <c r="S43" s="3647"/>
      <c r="T43" s="1115"/>
      <c r="U43" s="5048"/>
      <c r="V43" s="3649"/>
      <c r="W43" s="3647"/>
      <c r="X43" s="1115"/>
      <c r="Y43" s="873"/>
      <c r="Z43" s="873"/>
      <c r="AA43" s="1115"/>
      <c r="AB43" s="873"/>
      <c r="AC43" s="869"/>
      <c r="AD43" s="3649"/>
      <c r="AE43" s="873"/>
      <c r="AF43" s="869"/>
      <c r="AG43" s="3649"/>
      <c r="AH43" s="873"/>
      <c r="AI43" s="871"/>
      <c r="AJ43" s="2679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>
      <c r="A44" s="9492"/>
      <c r="B44" s="5000" t="s">
        <v>1050</v>
      </c>
      <c r="C44" s="1114">
        <f t="shared" si="16"/>
        <v>0</v>
      </c>
      <c r="D44" s="1914">
        <f t="shared" si="6"/>
        <v>0</v>
      </c>
      <c r="E44" s="3686">
        <f t="shared" si="6"/>
        <v>0</v>
      </c>
      <c r="F44" s="1115"/>
      <c r="G44" s="3647"/>
      <c r="H44" s="1115"/>
      <c r="I44" s="3647"/>
      <c r="J44" s="3649"/>
      <c r="K44" s="3647"/>
      <c r="L44" s="1115"/>
      <c r="M44" s="3647"/>
      <c r="N44" s="1115"/>
      <c r="O44" s="3647"/>
      <c r="P44" s="1115"/>
      <c r="Q44" s="3647"/>
      <c r="R44" s="1115"/>
      <c r="S44" s="3647"/>
      <c r="T44" s="1115"/>
      <c r="U44" s="5048"/>
      <c r="V44" s="3649"/>
      <c r="W44" s="3647"/>
      <c r="X44" s="1115"/>
      <c r="Y44" s="873"/>
      <c r="Z44" s="873"/>
      <c r="AA44" s="1115"/>
      <c r="AB44" s="873"/>
      <c r="AC44" s="869"/>
      <c r="AD44" s="3649"/>
      <c r="AE44" s="873"/>
      <c r="AF44" s="869"/>
      <c r="AG44" s="3649"/>
      <c r="AH44" s="873"/>
      <c r="AI44" s="871"/>
      <c r="AJ44" s="2679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>
      <c r="A45" s="9492"/>
      <c r="B45" s="5000" t="s">
        <v>1049</v>
      </c>
      <c r="C45" s="1406">
        <f t="shared" si="16"/>
        <v>0</v>
      </c>
      <c r="D45" s="704">
        <f t="shared" si="6"/>
        <v>0</v>
      </c>
      <c r="E45" s="3689">
        <f t="shared" si="6"/>
        <v>0</v>
      </c>
      <c r="F45" s="1115"/>
      <c r="G45" s="3647"/>
      <c r="H45" s="1115"/>
      <c r="I45" s="3647"/>
      <c r="J45" s="3649"/>
      <c r="K45" s="3647"/>
      <c r="L45" s="1115"/>
      <c r="M45" s="3647"/>
      <c r="N45" s="1115"/>
      <c r="O45" s="3647"/>
      <c r="P45" s="1115"/>
      <c r="Q45" s="3647"/>
      <c r="R45" s="1115"/>
      <c r="S45" s="3647"/>
      <c r="T45" s="1115"/>
      <c r="U45" s="5048"/>
      <c r="V45" s="3649"/>
      <c r="W45" s="3647"/>
      <c r="X45" s="1115"/>
      <c r="Y45" s="873"/>
      <c r="Z45" s="873"/>
      <c r="AA45" s="1115"/>
      <c r="AB45" s="873"/>
      <c r="AC45" s="869"/>
      <c r="AD45" s="3649"/>
      <c r="AE45" s="873"/>
      <c r="AF45" s="869"/>
      <c r="AG45" s="3649"/>
      <c r="AH45" s="873"/>
      <c r="AI45" s="871"/>
      <c r="AJ45" s="2679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>
      <c r="A46" s="9448" t="s">
        <v>77</v>
      </c>
      <c r="B46" s="9448"/>
      <c r="C46" s="4610">
        <f t="shared" si="16"/>
        <v>0</v>
      </c>
      <c r="D46" s="5037">
        <f t="shared" si="6"/>
        <v>0</v>
      </c>
      <c r="E46" s="5038">
        <f t="shared" si="6"/>
        <v>0</v>
      </c>
      <c r="F46" s="5039">
        <f t="shared" ref="F46:S46" si="20">SUM(F41:F45)</f>
        <v>0</v>
      </c>
      <c r="G46" s="5040">
        <f t="shared" si="20"/>
        <v>0</v>
      </c>
      <c r="H46" s="5039">
        <f t="shared" si="20"/>
        <v>0</v>
      </c>
      <c r="I46" s="5041">
        <f t="shared" si="20"/>
        <v>0</v>
      </c>
      <c r="J46" s="5040">
        <f t="shared" si="20"/>
        <v>0</v>
      </c>
      <c r="K46" s="5040">
        <f t="shared" si="20"/>
        <v>0</v>
      </c>
      <c r="L46" s="5039">
        <f t="shared" si="20"/>
        <v>0</v>
      </c>
      <c r="M46" s="5040">
        <f t="shared" si="20"/>
        <v>0</v>
      </c>
      <c r="N46" s="5039">
        <f t="shared" si="20"/>
        <v>0</v>
      </c>
      <c r="O46" s="5040">
        <f t="shared" si="20"/>
        <v>0</v>
      </c>
      <c r="P46" s="5039">
        <f t="shared" si="20"/>
        <v>0</v>
      </c>
      <c r="Q46" s="5040">
        <f t="shared" si="20"/>
        <v>0</v>
      </c>
      <c r="R46" s="5039">
        <f t="shared" si="20"/>
        <v>0</v>
      </c>
      <c r="S46" s="5040">
        <f t="shared" si="20"/>
        <v>0</v>
      </c>
      <c r="T46" s="5039">
        <f t="shared" ref="T46:U46" si="21">SUM(T41:T45)</f>
        <v>0</v>
      </c>
      <c r="U46" s="5050">
        <f t="shared" si="21"/>
        <v>0</v>
      </c>
      <c r="V46" s="5043"/>
      <c r="W46" s="5044"/>
      <c r="X46" s="5044"/>
      <c r="Y46" s="5044"/>
      <c r="Z46" s="5045"/>
      <c r="AA46" s="5044"/>
      <c r="AB46" s="5044"/>
      <c r="AC46" s="5045"/>
      <c r="AD46" s="5044"/>
      <c r="AE46" s="5044"/>
      <c r="AF46" s="5045"/>
      <c r="AG46" s="5044"/>
      <c r="AH46" s="5044"/>
      <c r="AI46" s="5045"/>
      <c r="AJ46" s="5047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2"/>
      <c r="CE46" s="329"/>
      <c r="CF46" s="329"/>
      <c r="CG46" s="329"/>
      <c r="CH46" s="329"/>
      <c r="CI46" s="329"/>
    </row>
    <row r="47" spans="1:87">
      <c r="A47" s="9492" t="s">
        <v>4343</v>
      </c>
      <c r="B47" s="4994" t="s">
        <v>4336</v>
      </c>
      <c r="C47" s="1114">
        <f t="shared" si="16"/>
        <v>0</v>
      </c>
      <c r="D47" s="1914">
        <f t="shared" si="6"/>
        <v>0</v>
      </c>
      <c r="E47" s="3686">
        <f t="shared" si="6"/>
        <v>0</v>
      </c>
      <c r="F47" s="1115"/>
      <c r="G47" s="3647"/>
      <c r="H47" s="1115"/>
      <c r="I47" s="3647"/>
      <c r="J47" s="3649"/>
      <c r="K47" s="3647"/>
      <c r="L47" s="1115"/>
      <c r="M47" s="3647"/>
      <c r="N47" s="1115"/>
      <c r="O47" s="3647"/>
      <c r="P47" s="1115"/>
      <c r="Q47" s="3647"/>
      <c r="R47" s="1115"/>
      <c r="S47" s="3647"/>
      <c r="T47" s="1115"/>
      <c r="U47" s="5048"/>
      <c r="V47" s="3649"/>
      <c r="W47" s="3647"/>
      <c r="X47" s="1115"/>
      <c r="Y47" s="873"/>
      <c r="Z47" s="1445"/>
      <c r="AA47" s="5025"/>
      <c r="AB47" s="1445"/>
      <c r="AC47" s="1445"/>
      <c r="AD47" s="5025"/>
      <c r="AE47" s="1445"/>
      <c r="AF47" s="1445"/>
      <c r="AG47" s="5025"/>
      <c r="AH47" s="1445"/>
      <c r="AI47" s="1456"/>
      <c r="AJ47" s="5026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>
      <c r="A48" s="9492"/>
      <c r="B48" s="5000" t="s">
        <v>4340</v>
      </c>
      <c r="C48" s="1114">
        <f t="shared" si="16"/>
        <v>0</v>
      </c>
      <c r="D48" s="1914">
        <f t="shared" si="6"/>
        <v>0</v>
      </c>
      <c r="E48" s="3686">
        <f t="shared" si="6"/>
        <v>0</v>
      </c>
      <c r="F48" s="1115"/>
      <c r="G48" s="3647"/>
      <c r="H48" s="1115"/>
      <c r="I48" s="3647"/>
      <c r="J48" s="3649"/>
      <c r="K48" s="3647"/>
      <c r="L48" s="1115"/>
      <c r="M48" s="3647"/>
      <c r="N48" s="1115"/>
      <c r="O48" s="3647"/>
      <c r="P48" s="1115"/>
      <c r="Q48" s="3647"/>
      <c r="R48" s="1115"/>
      <c r="S48" s="3647"/>
      <c r="T48" s="1115"/>
      <c r="U48" s="5048"/>
      <c r="V48" s="3649"/>
      <c r="W48" s="3647"/>
      <c r="X48" s="1115"/>
      <c r="Y48" s="873"/>
      <c r="Z48" s="873"/>
      <c r="AA48" s="1115"/>
      <c r="AB48" s="873"/>
      <c r="AC48" s="873"/>
      <c r="AD48" s="1115"/>
      <c r="AE48" s="873"/>
      <c r="AF48" s="873"/>
      <c r="AG48" s="1115"/>
      <c r="AH48" s="873"/>
      <c r="AI48" s="871"/>
      <c r="AJ48" s="2679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>
      <c r="A49" s="9492"/>
      <c r="B49" s="5000" t="s">
        <v>4341</v>
      </c>
      <c r="C49" s="1114">
        <f t="shared" si="16"/>
        <v>0</v>
      </c>
      <c r="D49" s="704">
        <f t="shared" si="6"/>
        <v>0</v>
      </c>
      <c r="E49" s="3689">
        <f t="shared" si="6"/>
        <v>0</v>
      </c>
      <c r="F49" s="1115"/>
      <c r="G49" s="3647"/>
      <c r="H49" s="1115"/>
      <c r="I49" s="3647"/>
      <c r="J49" s="3649"/>
      <c r="K49" s="3647"/>
      <c r="L49" s="1115"/>
      <c r="M49" s="3647"/>
      <c r="N49" s="1115"/>
      <c r="O49" s="3647"/>
      <c r="P49" s="1115"/>
      <c r="Q49" s="3647"/>
      <c r="R49" s="1115"/>
      <c r="S49" s="3647"/>
      <c r="T49" s="1115"/>
      <c r="U49" s="5048"/>
      <c r="V49" s="3649"/>
      <c r="W49" s="3647"/>
      <c r="X49" s="1115"/>
      <c r="Y49" s="873"/>
      <c r="Z49" s="873"/>
      <c r="AA49" s="1115"/>
      <c r="AB49" s="873"/>
      <c r="AC49" s="873"/>
      <c r="AD49" s="1115"/>
      <c r="AE49" s="873"/>
      <c r="AF49" s="873"/>
      <c r="AG49" s="1115"/>
      <c r="AH49" s="873"/>
      <c r="AI49" s="871"/>
      <c r="AJ49" s="3838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>
      <c r="A50" s="9459" t="s">
        <v>77</v>
      </c>
      <c r="B50" s="9459"/>
      <c r="C50" s="4610">
        <f t="shared" ref="C50:U50" si="24">SUM(C47:C49)</f>
        <v>0</v>
      </c>
      <c r="D50" s="5037">
        <f t="shared" si="6"/>
        <v>0</v>
      </c>
      <c r="E50" s="5038">
        <f t="shared" si="6"/>
        <v>0</v>
      </c>
      <c r="F50" s="5039">
        <f>SUM(F47:F49)</f>
        <v>0</v>
      </c>
      <c r="G50" s="5040">
        <f>SUM(G47:G49)</f>
        <v>0</v>
      </c>
      <c r="H50" s="5039">
        <f>SUM(H47:H49)</f>
        <v>0</v>
      </c>
      <c r="I50" s="5041">
        <f>SUM(I47:I49)</f>
        <v>0</v>
      </c>
      <c r="J50" s="5040">
        <f t="shared" si="24"/>
        <v>0</v>
      </c>
      <c r="K50" s="5040">
        <f t="shared" si="24"/>
        <v>0</v>
      </c>
      <c r="L50" s="5039">
        <f t="shared" si="24"/>
        <v>0</v>
      </c>
      <c r="M50" s="5040">
        <f t="shared" si="24"/>
        <v>0</v>
      </c>
      <c r="N50" s="5039">
        <f t="shared" si="24"/>
        <v>0</v>
      </c>
      <c r="O50" s="5040">
        <f t="shared" si="24"/>
        <v>0</v>
      </c>
      <c r="P50" s="5039">
        <f t="shared" si="24"/>
        <v>0</v>
      </c>
      <c r="Q50" s="5040">
        <f t="shared" si="24"/>
        <v>0</v>
      </c>
      <c r="R50" s="5039">
        <f t="shared" si="24"/>
        <v>0</v>
      </c>
      <c r="S50" s="5040">
        <f t="shared" si="24"/>
        <v>0</v>
      </c>
      <c r="T50" s="5039">
        <f t="shared" si="24"/>
        <v>0</v>
      </c>
      <c r="U50" s="5050">
        <f t="shared" si="24"/>
        <v>0</v>
      </c>
      <c r="V50" s="5043"/>
      <c r="W50" s="5044"/>
      <c r="X50" s="5043"/>
      <c r="Y50" s="5044"/>
      <c r="Z50" s="5045"/>
      <c r="AA50" s="5044"/>
      <c r="AB50" s="5044"/>
      <c r="AC50" s="5045"/>
      <c r="AD50" s="5044"/>
      <c r="AE50" s="5044"/>
      <c r="AF50" s="5045"/>
      <c r="AG50" s="5044"/>
      <c r="AH50" s="5044"/>
      <c r="AI50" s="5046"/>
      <c r="AJ50" s="5051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>
      <c r="A51" s="9" t="s">
        <v>4344</v>
      </c>
      <c r="B51" s="9"/>
      <c r="C51" s="599"/>
      <c r="D51" s="599"/>
      <c r="E51" s="599"/>
      <c r="F51" s="599"/>
      <c r="G51" s="599"/>
      <c r="H51" s="599"/>
      <c r="I51" s="599"/>
      <c r="J51" s="599"/>
      <c r="K51" s="599"/>
      <c r="L51" s="599"/>
      <c r="M51" s="599"/>
      <c r="N51" s="599"/>
      <c r="O51" s="599"/>
      <c r="P51" s="599"/>
      <c r="Q51" s="599"/>
      <c r="R51" s="599"/>
      <c r="S51" s="599"/>
      <c r="T51" s="599"/>
      <c r="U51" s="599"/>
      <c r="V51" s="599"/>
      <c r="W51" s="599"/>
      <c r="X51" s="599"/>
      <c r="Y51" s="599"/>
      <c r="Z51" s="599"/>
      <c r="AA51" s="599"/>
      <c r="AB51" s="599"/>
      <c r="AC51" s="599"/>
      <c r="AD51" s="599"/>
      <c r="AE51" s="599"/>
      <c r="AF51" s="599"/>
      <c r="AG51" s="599"/>
      <c r="AH51" s="599"/>
      <c r="AI51" s="599"/>
      <c r="AJ51" s="599"/>
      <c r="AK51" s="599"/>
      <c r="AL51" s="599"/>
      <c r="AM51" s="599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>
      <c r="A52" s="9493" t="s">
        <v>280</v>
      </c>
      <c r="B52" s="9494" t="s">
        <v>77</v>
      </c>
      <c r="C52" s="9494"/>
      <c r="D52" s="9494"/>
      <c r="E52" s="9506" t="s">
        <v>101</v>
      </c>
      <c r="F52" s="9507"/>
      <c r="G52" s="9507"/>
      <c r="H52" s="9507"/>
      <c r="I52" s="9507"/>
      <c r="J52" s="9507"/>
      <c r="K52" s="9507"/>
      <c r="L52" s="9507"/>
      <c r="M52" s="9507"/>
      <c r="N52" s="9507"/>
      <c r="O52" s="9507"/>
      <c r="P52" s="9507"/>
      <c r="Q52" s="9507"/>
      <c r="R52" s="9507"/>
      <c r="S52" s="9507"/>
      <c r="T52" s="9508"/>
      <c r="U52" s="7733" t="s">
        <v>4318</v>
      </c>
      <c r="V52" s="9509"/>
      <c r="W52" s="9510" t="s">
        <v>4319</v>
      </c>
      <c r="X52" s="8585"/>
      <c r="Y52" s="9511"/>
      <c r="Z52" s="9512" t="s">
        <v>4323</v>
      </c>
      <c r="AA52" s="9513"/>
      <c r="AB52" s="9514"/>
      <c r="AC52" s="9512" t="s">
        <v>4326</v>
      </c>
      <c r="AD52" s="9513"/>
      <c r="AE52" s="9514"/>
      <c r="AF52" s="9478" t="s">
        <v>4333</v>
      </c>
      <c r="AG52" s="9194"/>
      <c r="AH52" s="9518"/>
      <c r="AI52" s="9395" t="s">
        <v>36</v>
      </c>
      <c r="AJ52" s="9505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>
      <c r="A53" s="9493"/>
      <c r="B53" s="9494"/>
      <c r="C53" s="9494"/>
      <c r="D53" s="9494"/>
      <c r="E53" s="9489" t="s">
        <v>3894</v>
      </c>
      <c r="F53" s="9490"/>
      <c r="G53" s="9489" t="s">
        <v>4332</v>
      </c>
      <c r="H53" s="9491"/>
      <c r="I53" s="9490" t="s">
        <v>1505</v>
      </c>
      <c r="J53" s="9491"/>
      <c r="K53" s="9489" t="s">
        <v>1506</v>
      </c>
      <c r="L53" s="9491"/>
      <c r="M53" s="9489" t="s">
        <v>1507</v>
      </c>
      <c r="N53" s="9491"/>
      <c r="O53" s="9489" t="s">
        <v>1508</v>
      </c>
      <c r="P53" s="9491"/>
      <c r="Q53" s="9489" t="s">
        <v>1509</v>
      </c>
      <c r="R53" s="9491"/>
      <c r="S53" s="9497" t="s">
        <v>950</v>
      </c>
      <c r="T53" s="9498"/>
      <c r="U53" s="9277"/>
      <c r="V53" s="9278"/>
      <c r="W53" s="9279"/>
      <c r="X53" s="9337"/>
      <c r="Y53" s="9280"/>
      <c r="Z53" s="9515"/>
      <c r="AA53" s="9516"/>
      <c r="AB53" s="9517"/>
      <c r="AC53" s="9515"/>
      <c r="AD53" s="9516"/>
      <c r="AE53" s="9517"/>
      <c r="AF53" s="9519"/>
      <c r="AG53" s="9520"/>
      <c r="AH53" s="9521"/>
      <c r="AI53" s="8447"/>
      <c r="AJ53" s="9505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>
      <c r="A54" s="9493"/>
      <c r="B54" s="4486" t="s">
        <v>79</v>
      </c>
      <c r="C54" s="4629" t="s">
        <v>58</v>
      </c>
      <c r="D54" s="5019" t="s">
        <v>59</v>
      </c>
      <c r="E54" s="4486" t="s">
        <v>58</v>
      </c>
      <c r="F54" s="5019" t="s">
        <v>59</v>
      </c>
      <c r="G54" s="4486" t="s">
        <v>58</v>
      </c>
      <c r="H54" s="5019" t="s">
        <v>59</v>
      </c>
      <c r="I54" s="4486" t="s">
        <v>58</v>
      </c>
      <c r="J54" s="5019" t="s">
        <v>59</v>
      </c>
      <c r="K54" s="4486" t="s">
        <v>58</v>
      </c>
      <c r="L54" s="5019" t="s">
        <v>59</v>
      </c>
      <c r="M54" s="4486" t="s">
        <v>58</v>
      </c>
      <c r="N54" s="5019" t="s">
        <v>59</v>
      </c>
      <c r="O54" s="4486" t="s">
        <v>58</v>
      </c>
      <c r="P54" s="5019" t="s">
        <v>59</v>
      </c>
      <c r="Q54" s="4486" t="s">
        <v>58</v>
      </c>
      <c r="R54" s="5019" t="s">
        <v>59</v>
      </c>
      <c r="S54" s="4486" t="s">
        <v>58</v>
      </c>
      <c r="T54" s="5020" t="s">
        <v>59</v>
      </c>
      <c r="U54" s="5021" t="s">
        <v>4328</v>
      </c>
      <c r="V54" s="4469" t="s">
        <v>4329</v>
      </c>
      <c r="W54" s="4638" t="s">
        <v>4327</v>
      </c>
      <c r="X54" s="4657" t="s">
        <v>4328</v>
      </c>
      <c r="Y54" s="4289" t="s">
        <v>4329</v>
      </c>
      <c r="Z54" s="4926" t="s">
        <v>4327</v>
      </c>
      <c r="AA54" s="4927" t="s">
        <v>4328</v>
      </c>
      <c r="AB54" s="4641" t="s">
        <v>4329</v>
      </c>
      <c r="AC54" s="4926" t="s">
        <v>4327</v>
      </c>
      <c r="AD54" s="4927" t="s">
        <v>4328</v>
      </c>
      <c r="AE54" s="4641" t="s">
        <v>4329</v>
      </c>
      <c r="AF54" s="4926" t="s">
        <v>4327</v>
      </c>
      <c r="AG54" s="4927" t="s">
        <v>4328</v>
      </c>
      <c r="AH54" s="5022" t="s">
        <v>4329</v>
      </c>
      <c r="AI54" s="8447"/>
      <c r="AJ54" s="9505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>
      <c r="A55" s="5052" t="s">
        <v>4345</v>
      </c>
      <c r="B55" s="5024">
        <f>SUM(C55,D55)</f>
        <v>0</v>
      </c>
      <c r="C55" s="4167">
        <f t="shared" ref="C55:D57" si="25">SUM(E55,G55,I55,K55,M55,O55,Q55,S55)</f>
        <v>0</v>
      </c>
      <c r="D55" s="4168">
        <f t="shared" si="25"/>
        <v>0</v>
      </c>
      <c r="E55" s="1115"/>
      <c r="F55" s="3647"/>
      <c r="G55" s="1115"/>
      <c r="H55" s="3647"/>
      <c r="I55" s="1115"/>
      <c r="J55" s="3647"/>
      <c r="K55" s="1115"/>
      <c r="L55" s="3647"/>
      <c r="M55" s="1115"/>
      <c r="N55" s="3647"/>
      <c r="O55" s="1115"/>
      <c r="P55" s="3647"/>
      <c r="Q55" s="1115"/>
      <c r="R55" s="3647"/>
      <c r="S55" s="1115"/>
      <c r="T55" s="5048"/>
      <c r="U55" s="5049"/>
      <c r="V55" s="5053"/>
      <c r="W55" s="5049"/>
      <c r="X55" s="1445"/>
      <c r="Y55" s="5053"/>
      <c r="Z55" s="5025"/>
      <c r="AA55" s="1445"/>
      <c r="AB55" s="1445"/>
      <c r="AC55" s="5025"/>
      <c r="AD55" s="1445"/>
      <c r="AE55" s="1445"/>
      <c r="AF55" s="5025"/>
      <c r="AG55" s="1445"/>
      <c r="AH55" s="1456"/>
      <c r="AI55" s="5053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>
      <c r="A56" s="1925" t="s">
        <v>1057</v>
      </c>
      <c r="B56" s="1114">
        <f>SUM(C56,D56)</f>
        <v>0</v>
      </c>
      <c r="C56" s="1914">
        <f t="shared" si="25"/>
        <v>0</v>
      </c>
      <c r="D56" s="3686">
        <f t="shared" si="25"/>
        <v>0</v>
      </c>
      <c r="E56" s="1115"/>
      <c r="F56" s="3647"/>
      <c r="G56" s="1115"/>
      <c r="H56" s="3647"/>
      <c r="I56" s="1115"/>
      <c r="J56" s="3647"/>
      <c r="K56" s="1115"/>
      <c r="L56" s="3647"/>
      <c r="M56" s="1115"/>
      <c r="N56" s="3647"/>
      <c r="O56" s="1115"/>
      <c r="P56" s="3647"/>
      <c r="Q56" s="1115"/>
      <c r="R56" s="3647"/>
      <c r="S56" s="1115"/>
      <c r="T56" s="5048"/>
      <c r="U56" s="3649"/>
      <c r="V56" s="3647"/>
      <c r="W56" s="3649"/>
      <c r="X56" s="873"/>
      <c r="Y56" s="3647"/>
      <c r="Z56" s="1115"/>
      <c r="AA56" s="873"/>
      <c r="AB56" s="873"/>
      <c r="AC56" s="1115"/>
      <c r="AD56" s="873"/>
      <c r="AE56" s="873"/>
      <c r="AF56" s="1115"/>
      <c r="AG56" s="873"/>
      <c r="AH56" s="871"/>
      <c r="AI56" s="3647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>
      <c r="A57" s="3588" t="s">
        <v>4346</v>
      </c>
      <c r="B57" s="1114">
        <f>SUM(C57,D57)</f>
        <v>0</v>
      </c>
      <c r="C57" s="4788">
        <f t="shared" si="25"/>
        <v>0</v>
      </c>
      <c r="D57" s="1914">
        <f t="shared" si="25"/>
        <v>0</v>
      </c>
      <c r="E57" s="1189"/>
      <c r="F57" s="1139"/>
      <c r="G57" s="1189"/>
      <c r="H57" s="1139"/>
      <c r="I57" s="1189"/>
      <c r="J57" s="1139"/>
      <c r="K57" s="1189"/>
      <c r="L57" s="1139"/>
      <c r="M57" s="1189"/>
      <c r="N57" s="1139"/>
      <c r="O57" s="1189"/>
      <c r="P57" s="1139"/>
      <c r="Q57" s="1189"/>
      <c r="R57" s="1139"/>
      <c r="S57" s="1189"/>
      <c r="T57" s="5054"/>
      <c r="U57" s="3671"/>
      <c r="V57" s="1129"/>
      <c r="W57" s="3671"/>
      <c r="X57" s="3703"/>
      <c r="Y57" s="1129"/>
      <c r="Z57" s="3669"/>
      <c r="AA57" s="3703"/>
      <c r="AB57" s="3703"/>
      <c r="AC57" s="3669"/>
      <c r="AD57" s="3703"/>
      <c r="AE57" s="3703"/>
      <c r="AF57" s="3669"/>
      <c r="AG57" s="3703"/>
      <c r="AH57" s="3673"/>
      <c r="AI57" s="1129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>
      <c r="A58" s="2694" t="s">
        <v>77</v>
      </c>
      <c r="B58" s="4610">
        <f>SUM(C58,D58)</f>
        <v>0</v>
      </c>
      <c r="C58" s="5037">
        <f t="shared" ref="C58:T58" si="28">SUM(C55:C57)</f>
        <v>0</v>
      </c>
      <c r="D58" s="5037">
        <f t="shared" si="28"/>
        <v>0</v>
      </c>
      <c r="E58" s="5039">
        <f t="shared" si="28"/>
        <v>0</v>
      </c>
      <c r="F58" s="5040">
        <f t="shared" si="28"/>
        <v>0</v>
      </c>
      <c r="G58" s="5039">
        <f t="shared" si="28"/>
        <v>0</v>
      </c>
      <c r="H58" s="5040">
        <f t="shared" si="28"/>
        <v>0</v>
      </c>
      <c r="I58" s="5039">
        <f t="shared" si="28"/>
        <v>0</v>
      </c>
      <c r="J58" s="5040">
        <f t="shared" si="28"/>
        <v>0</v>
      </c>
      <c r="K58" s="5039">
        <f t="shared" si="28"/>
        <v>0</v>
      </c>
      <c r="L58" s="5055">
        <f t="shared" si="28"/>
        <v>0</v>
      </c>
      <c r="M58" s="5039">
        <f t="shared" si="28"/>
        <v>0</v>
      </c>
      <c r="N58" s="5041">
        <f t="shared" si="28"/>
        <v>0</v>
      </c>
      <c r="O58" s="5039">
        <f t="shared" si="28"/>
        <v>0</v>
      </c>
      <c r="P58" s="5041">
        <f t="shared" si="28"/>
        <v>0</v>
      </c>
      <c r="Q58" s="5039">
        <f t="shared" si="28"/>
        <v>0</v>
      </c>
      <c r="R58" s="5041">
        <f t="shared" si="28"/>
        <v>0</v>
      </c>
      <c r="S58" s="5056">
        <f t="shared" si="28"/>
        <v>0</v>
      </c>
      <c r="T58" s="5050">
        <f t="shared" si="28"/>
        <v>0</v>
      </c>
      <c r="U58" s="5044"/>
      <c r="V58" s="5044"/>
      <c r="W58" s="5044"/>
      <c r="X58" s="5044"/>
      <c r="Y58" s="5045"/>
      <c r="Z58" s="5043"/>
      <c r="AA58" s="5044"/>
      <c r="AB58" s="5045"/>
      <c r="AC58" s="5043"/>
      <c r="AD58" s="5044"/>
      <c r="AE58" s="5045"/>
      <c r="AF58" s="5043"/>
      <c r="AG58" s="5044"/>
      <c r="AH58" s="5046"/>
      <c r="AI58" s="5051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>
      <c r="A59" s="9" t="s">
        <v>4347</v>
      </c>
      <c r="B59" s="9"/>
      <c r="C59" s="599"/>
      <c r="D59" s="599"/>
      <c r="E59" s="599"/>
      <c r="F59" s="599"/>
      <c r="G59" s="599" t="s">
        <v>10</v>
      </c>
      <c r="H59" s="599"/>
      <c r="I59" s="599"/>
      <c r="J59" s="599"/>
      <c r="K59" s="599"/>
      <c r="L59" s="599"/>
      <c r="M59" s="599"/>
      <c r="N59" s="599"/>
      <c r="O59" s="599"/>
      <c r="P59" s="599"/>
      <c r="Q59" s="599"/>
      <c r="R59" s="599"/>
      <c r="S59" s="599"/>
      <c r="T59" s="599"/>
      <c r="U59" s="599"/>
      <c r="V59" s="599"/>
      <c r="W59" s="599"/>
      <c r="X59" s="599"/>
      <c r="Y59" s="599"/>
      <c r="Z59" s="599"/>
      <c r="AA59" s="599"/>
      <c r="AB59" s="599"/>
      <c r="AC59" s="599"/>
      <c r="AD59" s="599"/>
      <c r="AE59" s="599"/>
      <c r="AF59" s="599"/>
      <c r="AG59" s="599"/>
      <c r="AH59" s="599"/>
      <c r="AI59" s="599"/>
      <c r="AJ59" s="599"/>
      <c r="AK59" s="599"/>
      <c r="AL59" s="599"/>
      <c r="AM59" s="599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>
      <c r="A60" s="9" t="s">
        <v>4348</v>
      </c>
      <c r="B60" s="9"/>
      <c r="C60" s="599"/>
      <c r="D60" s="599"/>
      <c r="E60" s="599"/>
      <c r="F60" s="599"/>
      <c r="G60" s="599"/>
      <c r="H60" s="599"/>
      <c r="I60" s="599"/>
      <c r="J60" s="599"/>
      <c r="K60" s="599"/>
      <c r="L60" s="599"/>
      <c r="M60" s="599"/>
      <c r="N60" s="599"/>
      <c r="O60" s="599"/>
      <c r="P60" s="599"/>
      <c r="Q60" s="599"/>
      <c r="R60" s="599"/>
      <c r="S60" s="599"/>
      <c r="T60" s="599"/>
      <c r="U60" s="599"/>
      <c r="V60" s="599"/>
      <c r="W60" s="599"/>
      <c r="X60" s="599"/>
      <c r="Y60" s="599"/>
      <c r="Z60" s="599"/>
      <c r="AA60" s="599"/>
      <c r="AB60" s="599"/>
      <c r="AC60" s="599"/>
      <c r="AD60" s="599"/>
      <c r="AE60" s="599"/>
      <c r="AF60" s="599"/>
      <c r="AG60" s="599"/>
      <c r="AH60" s="599"/>
      <c r="AI60" s="599"/>
      <c r="AJ60" s="599"/>
      <c r="AK60" s="599"/>
      <c r="AL60" s="599"/>
      <c r="AM60" s="599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>
      <c r="A61" s="9493" t="s">
        <v>3326</v>
      </c>
      <c r="B61" s="9210" t="s">
        <v>27</v>
      </c>
      <c r="C61" s="9162" t="s">
        <v>77</v>
      </c>
      <c r="D61" s="9162"/>
      <c r="E61" s="9162"/>
      <c r="F61" s="9506" t="s">
        <v>101</v>
      </c>
      <c r="G61" s="9507"/>
      <c r="H61" s="9507"/>
      <c r="I61" s="9507"/>
      <c r="J61" s="9507"/>
      <c r="K61" s="9507"/>
      <c r="L61" s="9507"/>
      <c r="M61" s="9507"/>
      <c r="N61" s="9507"/>
      <c r="O61" s="9507"/>
      <c r="P61" s="9507"/>
      <c r="Q61" s="9507"/>
      <c r="R61" s="9507"/>
      <c r="S61" s="9507"/>
      <c r="T61" s="9507"/>
      <c r="U61" s="9508"/>
      <c r="V61" s="7733" t="s">
        <v>4318</v>
      </c>
      <c r="W61" s="9509"/>
      <c r="X61" s="9510" t="s">
        <v>4319</v>
      </c>
      <c r="Y61" s="8585"/>
      <c r="Z61" s="9511"/>
      <c r="AA61" s="9512" t="s">
        <v>4323</v>
      </c>
      <c r="AB61" s="9513"/>
      <c r="AC61" s="9514"/>
      <c r="AD61" s="9512" t="s">
        <v>4326</v>
      </c>
      <c r="AE61" s="9513"/>
      <c r="AF61" s="9514"/>
      <c r="AG61" s="9478" t="s">
        <v>4333</v>
      </c>
      <c r="AH61" s="9194"/>
      <c r="AI61" s="9518"/>
      <c r="AJ61" s="9395" t="s">
        <v>36</v>
      </c>
      <c r="AK61" s="603"/>
      <c r="AL61" s="604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>
      <c r="A62" s="8449"/>
      <c r="B62" s="9210"/>
      <c r="C62" s="9162"/>
      <c r="D62" s="9162"/>
      <c r="E62" s="9162"/>
      <c r="F62" s="9489" t="s">
        <v>3894</v>
      </c>
      <c r="G62" s="9490"/>
      <c r="H62" s="9489" t="s">
        <v>4332</v>
      </c>
      <c r="I62" s="9491"/>
      <c r="J62" s="9490" t="s">
        <v>1505</v>
      </c>
      <c r="K62" s="9491"/>
      <c r="L62" s="9489" t="s">
        <v>1506</v>
      </c>
      <c r="M62" s="9491"/>
      <c r="N62" s="9489" t="s">
        <v>1507</v>
      </c>
      <c r="O62" s="9491"/>
      <c r="P62" s="9489" t="s">
        <v>1508</v>
      </c>
      <c r="Q62" s="9491"/>
      <c r="R62" s="9489" t="s">
        <v>1509</v>
      </c>
      <c r="S62" s="9491"/>
      <c r="T62" s="9497" t="s">
        <v>950</v>
      </c>
      <c r="U62" s="9498"/>
      <c r="V62" s="9277"/>
      <c r="W62" s="9278"/>
      <c r="X62" s="9279"/>
      <c r="Y62" s="9337"/>
      <c r="Z62" s="9280"/>
      <c r="AA62" s="9515"/>
      <c r="AB62" s="9516"/>
      <c r="AC62" s="9517"/>
      <c r="AD62" s="9515"/>
      <c r="AE62" s="9516"/>
      <c r="AF62" s="9517"/>
      <c r="AG62" s="9519"/>
      <c r="AH62" s="9520"/>
      <c r="AI62" s="9521"/>
      <c r="AJ62" s="9395"/>
      <c r="AK62" s="605"/>
      <c r="AL62" s="604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>
      <c r="A63" s="8450"/>
      <c r="B63" s="9210"/>
      <c r="C63" s="4486" t="s">
        <v>79</v>
      </c>
      <c r="D63" s="5018" t="s">
        <v>58</v>
      </c>
      <c r="E63" s="4314" t="s">
        <v>59</v>
      </c>
      <c r="F63" s="5057" t="s">
        <v>58</v>
      </c>
      <c r="G63" s="4314" t="s">
        <v>59</v>
      </c>
      <c r="H63" s="5058" t="s">
        <v>58</v>
      </c>
      <c r="I63" s="4240" t="s">
        <v>59</v>
      </c>
      <c r="J63" s="5057" t="s">
        <v>58</v>
      </c>
      <c r="K63" s="4314" t="s">
        <v>59</v>
      </c>
      <c r="L63" s="5058" t="s">
        <v>58</v>
      </c>
      <c r="M63" s="4240" t="s">
        <v>59</v>
      </c>
      <c r="N63" s="5057" t="s">
        <v>58</v>
      </c>
      <c r="O63" s="4314" t="s">
        <v>59</v>
      </c>
      <c r="P63" s="5058" t="s">
        <v>58</v>
      </c>
      <c r="Q63" s="4240" t="s">
        <v>59</v>
      </c>
      <c r="R63" s="5057" t="s">
        <v>58</v>
      </c>
      <c r="S63" s="4314" t="s">
        <v>59</v>
      </c>
      <c r="T63" s="5058" t="s">
        <v>58</v>
      </c>
      <c r="U63" s="5059" t="s">
        <v>59</v>
      </c>
      <c r="V63" s="5021" t="s">
        <v>4328</v>
      </c>
      <c r="W63" s="4469" t="s">
        <v>4329</v>
      </c>
      <c r="X63" s="4638" t="s">
        <v>4327</v>
      </c>
      <c r="Y63" s="4657" t="s">
        <v>4328</v>
      </c>
      <c r="Z63" s="4641" t="s">
        <v>4329</v>
      </c>
      <c r="AA63" s="4926" t="s">
        <v>4327</v>
      </c>
      <c r="AB63" s="4927" t="s">
        <v>4328</v>
      </c>
      <c r="AC63" s="4641" t="s">
        <v>4329</v>
      </c>
      <c r="AD63" s="4926" t="s">
        <v>4327</v>
      </c>
      <c r="AE63" s="4927" t="s">
        <v>4328</v>
      </c>
      <c r="AF63" s="4641" t="s">
        <v>4329</v>
      </c>
      <c r="AG63" s="4926" t="s">
        <v>4327</v>
      </c>
      <c r="AH63" s="4927" t="s">
        <v>4328</v>
      </c>
      <c r="AI63" s="5022" t="s">
        <v>4329</v>
      </c>
      <c r="AJ63" s="9395"/>
      <c r="AK63" s="605"/>
      <c r="AL63" s="604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>
      <c r="A64" s="9436" t="s">
        <v>4349</v>
      </c>
      <c r="B64" s="4370" t="s">
        <v>4335</v>
      </c>
      <c r="C64" s="5060">
        <f t="shared" ref="C64:C71" si="29">SUM(D64:E64)</f>
        <v>0</v>
      </c>
      <c r="D64" s="5061">
        <f t="shared" ref="D64:E71" si="30">SUM(F64,H64,J64,L64,N64,P64,R64,T64)</f>
        <v>0</v>
      </c>
      <c r="E64" s="5062">
        <f t="shared" si="30"/>
        <v>0</v>
      </c>
      <c r="F64" s="4224"/>
      <c r="G64" s="4225"/>
      <c r="H64" s="4224"/>
      <c r="I64" s="2572"/>
      <c r="J64" s="4223"/>
      <c r="K64" s="2328"/>
      <c r="L64" s="4224"/>
      <c r="M64" s="2572"/>
      <c r="N64" s="4223"/>
      <c r="O64" s="2328"/>
      <c r="P64" s="4224"/>
      <c r="Q64" s="2572"/>
      <c r="R64" s="4223"/>
      <c r="S64" s="2328"/>
      <c r="T64" s="4224"/>
      <c r="U64" s="1931"/>
      <c r="V64" s="4224"/>
      <c r="W64" s="2328"/>
      <c r="X64" s="1115"/>
      <c r="Y64" s="873"/>
      <c r="Z64" s="2328"/>
      <c r="AA64" s="1115"/>
      <c r="AB64" s="873"/>
      <c r="AC64" s="2328"/>
      <c r="AD64" s="1115"/>
      <c r="AE64" s="873"/>
      <c r="AF64" s="2328"/>
      <c r="AG64" s="1115"/>
      <c r="AH64" s="873"/>
      <c r="AI64" s="1931"/>
      <c r="AJ64" s="5026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>
      <c r="A65" s="8553"/>
      <c r="B65" s="1408" t="s">
        <v>4337</v>
      </c>
      <c r="C65" s="1917">
        <f t="shared" si="29"/>
        <v>0</v>
      </c>
      <c r="D65" s="701">
        <f t="shared" si="30"/>
        <v>0</v>
      </c>
      <c r="E65" s="5063">
        <f t="shared" si="30"/>
        <v>0</v>
      </c>
      <c r="F65" s="3809"/>
      <c r="G65" s="1183"/>
      <c r="H65" s="3809"/>
      <c r="I65" s="3810"/>
      <c r="J65" s="3799"/>
      <c r="K65" s="3592"/>
      <c r="L65" s="3809"/>
      <c r="M65" s="3810"/>
      <c r="N65" s="3799"/>
      <c r="O65" s="3592"/>
      <c r="P65" s="3809"/>
      <c r="Q65" s="3810"/>
      <c r="R65" s="3799"/>
      <c r="S65" s="3592"/>
      <c r="T65" s="3799"/>
      <c r="U65" s="3888"/>
      <c r="V65" s="3889"/>
      <c r="W65" s="3592"/>
      <c r="X65" s="3669"/>
      <c r="Y65" s="3703"/>
      <c r="Z65" s="3592"/>
      <c r="AA65" s="3669"/>
      <c r="AB65" s="3703"/>
      <c r="AC65" s="3592"/>
      <c r="AD65" s="3669"/>
      <c r="AE65" s="3703"/>
      <c r="AF65" s="3592"/>
      <c r="AG65" s="3669"/>
      <c r="AH65" s="3703"/>
      <c r="AI65" s="3888"/>
      <c r="AJ65" s="1337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>
      <c r="A66" s="9436" t="s">
        <v>4350</v>
      </c>
      <c r="B66" s="4233" t="s">
        <v>4335</v>
      </c>
      <c r="C66" s="5060">
        <f t="shared" si="29"/>
        <v>0</v>
      </c>
      <c r="D66" s="5061">
        <f t="shared" si="30"/>
        <v>0</v>
      </c>
      <c r="E66" s="5062">
        <f t="shared" si="30"/>
        <v>0</v>
      </c>
      <c r="F66" s="204"/>
      <c r="G66" s="2048"/>
      <c r="H66" s="204"/>
      <c r="I66" s="3903"/>
      <c r="J66" s="638"/>
      <c r="K66" s="3924"/>
      <c r="L66" s="204"/>
      <c r="M66" s="3903"/>
      <c r="N66" s="638"/>
      <c r="O66" s="3924"/>
      <c r="P66" s="204"/>
      <c r="Q66" s="3903"/>
      <c r="R66" s="638"/>
      <c r="S66" s="3924"/>
      <c r="T66" s="204"/>
      <c r="U66" s="3896"/>
      <c r="V66" s="204"/>
      <c r="W66" s="3924"/>
      <c r="X66" s="1962"/>
      <c r="Y66" s="740"/>
      <c r="Z66" s="3924"/>
      <c r="AA66" s="1962"/>
      <c r="AB66" s="740"/>
      <c r="AC66" s="3924"/>
      <c r="AD66" s="1962"/>
      <c r="AE66" s="740"/>
      <c r="AF66" s="3924"/>
      <c r="AG66" s="1962"/>
      <c r="AH66" s="740"/>
      <c r="AI66" s="3896"/>
      <c r="AJ66" s="5064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>
      <c r="A67" s="8552"/>
      <c r="B67" s="1112" t="s">
        <v>1050</v>
      </c>
      <c r="C67" s="633">
        <f t="shared" si="29"/>
        <v>0</v>
      </c>
      <c r="D67" s="1961">
        <f t="shared" si="30"/>
        <v>0</v>
      </c>
      <c r="E67" s="3751">
        <f t="shared" si="30"/>
        <v>0</v>
      </c>
      <c r="F67" s="1172"/>
      <c r="G67" s="1171"/>
      <c r="H67" s="1172"/>
      <c r="I67" s="1173"/>
      <c r="J67" s="1170"/>
      <c r="K67" s="1174"/>
      <c r="L67" s="1172"/>
      <c r="M67" s="1173"/>
      <c r="N67" s="1170"/>
      <c r="O67" s="1174"/>
      <c r="P67" s="1172"/>
      <c r="Q67" s="1173"/>
      <c r="R67" s="1170"/>
      <c r="S67" s="1174"/>
      <c r="T67" s="1172"/>
      <c r="U67" s="1176"/>
      <c r="V67" s="1172"/>
      <c r="W67" s="1174"/>
      <c r="X67" s="1115"/>
      <c r="Y67" s="873"/>
      <c r="Z67" s="1174"/>
      <c r="AA67" s="1115"/>
      <c r="AB67" s="873"/>
      <c r="AC67" s="1174"/>
      <c r="AD67" s="1115"/>
      <c r="AE67" s="873"/>
      <c r="AF67" s="1174"/>
      <c r="AG67" s="1115"/>
      <c r="AH67" s="873"/>
      <c r="AI67" s="1176"/>
      <c r="AJ67" s="1320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>
      <c r="A68" s="8553"/>
      <c r="B68" s="2660" t="s">
        <v>4336</v>
      </c>
      <c r="C68" s="3785">
        <f t="shared" si="29"/>
        <v>0</v>
      </c>
      <c r="D68" s="5065">
        <f t="shared" si="30"/>
        <v>0</v>
      </c>
      <c r="E68" s="5063">
        <f t="shared" si="30"/>
        <v>0</v>
      </c>
      <c r="F68" s="3799"/>
      <c r="G68" s="1183"/>
      <c r="H68" s="3809"/>
      <c r="I68" s="3810"/>
      <c r="J68" s="3799"/>
      <c r="K68" s="3592"/>
      <c r="L68" s="3809"/>
      <c r="M68" s="3810"/>
      <c r="N68" s="3799"/>
      <c r="O68" s="3592"/>
      <c r="P68" s="3809"/>
      <c r="Q68" s="3810"/>
      <c r="R68" s="3799"/>
      <c r="S68" s="3592"/>
      <c r="T68" s="3809"/>
      <c r="U68" s="3888"/>
      <c r="V68" s="3809"/>
      <c r="W68" s="3592"/>
      <c r="X68" s="3669"/>
      <c r="Y68" s="3703"/>
      <c r="Z68" s="3592"/>
      <c r="AA68" s="3669"/>
      <c r="AB68" s="3703"/>
      <c r="AC68" s="3592"/>
      <c r="AD68" s="3669"/>
      <c r="AE68" s="3703"/>
      <c r="AF68" s="3592"/>
      <c r="AG68" s="3669"/>
      <c r="AH68" s="3703"/>
      <c r="AI68" s="3888"/>
      <c r="AJ68" s="4064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>
      <c r="A69" s="9522" t="s">
        <v>4351</v>
      </c>
      <c r="B69" s="4233" t="s">
        <v>4335</v>
      </c>
      <c r="C69" s="5066">
        <f t="shared" si="29"/>
        <v>0</v>
      </c>
      <c r="D69" s="5067">
        <f>SUM(F69,H69,J69,L69,N69,P69,R69,T69)</f>
        <v>0</v>
      </c>
      <c r="E69" s="5062">
        <f t="shared" si="30"/>
        <v>0</v>
      </c>
      <c r="F69" s="5049"/>
      <c r="G69" s="743"/>
      <c r="H69" s="5049"/>
      <c r="I69" s="743"/>
      <c r="J69" s="5049"/>
      <c r="K69" s="743"/>
      <c r="L69" s="5049"/>
      <c r="M69" s="743"/>
      <c r="N69" s="5049"/>
      <c r="O69" s="743"/>
      <c r="P69" s="5049"/>
      <c r="Q69" s="743"/>
      <c r="R69" s="5049"/>
      <c r="S69" s="743"/>
      <c r="T69" s="5049"/>
      <c r="U69" s="771"/>
      <c r="V69" s="204"/>
      <c r="W69" s="3924"/>
      <c r="X69" s="1962"/>
      <c r="Y69" s="740"/>
      <c r="Z69" s="3924"/>
      <c r="AA69" s="1962"/>
      <c r="AB69" s="740"/>
      <c r="AC69" s="3924"/>
      <c r="AD69" s="1962"/>
      <c r="AE69" s="740"/>
      <c r="AF69" s="3924"/>
      <c r="AG69" s="1962"/>
      <c r="AH69" s="740"/>
      <c r="AI69" s="3896"/>
      <c r="AJ69" s="2048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>
      <c r="A70" s="9522"/>
      <c r="B70" s="1112" t="s">
        <v>1050</v>
      </c>
      <c r="C70" s="4169">
        <f t="shared" si="29"/>
        <v>0</v>
      </c>
      <c r="D70" s="3858">
        <f>SUM(F70,H70,J70,L70,N70,P70,R70,T70,)</f>
        <v>0</v>
      </c>
      <c r="E70" s="3751">
        <f t="shared" si="30"/>
        <v>0</v>
      </c>
      <c r="F70" s="3649"/>
      <c r="G70" s="869"/>
      <c r="H70" s="3649"/>
      <c r="I70" s="869"/>
      <c r="J70" s="3649"/>
      <c r="K70" s="869"/>
      <c r="L70" s="3649"/>
      <c r="M70" s="869"/>
      <c r="N70" s="3649"/>
      <c r="O70" s="869"/>
      <c r="P70" s="3649"/>
      <c r="Q70" s="869"/>
      <c r="R70" s="3649"/>
      <c r="S70" s="869"/>
      <c r="T70" s="3649"/>
      <c r="U70" s="871"/>
      <c r="V70" s="1172"/>
      <c r="W70" s="1174"/>
      <c r="X70" s="1115"/>
      <c r="Y70" s="873"/>
      <c r="Z70" s="1174"/>
      <c r="AA70" s="1115"/>
      <c r="AB70" s="873"/>
      <c r="AC70" s="1174"/>
      <c r="AD70" s="1115"/>
      <c r="AE70" s="873"/>
      <c r="AF70" s="1174"/>
      <c r="AG70" s="1115"/>
      <c r="AH70" s="873"/>
      <c r="AI70" s="1176"/>
      <c r="AJ70" s="1171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>
      <c r="A71" s="9492"/>
      <c r="B71" s="5068" t="s">
        <v>4336</v>
      </c>
      <c r="C71" s="3872">
        <f t="shared" si="29"/>
        <v>0</v>
      </c>
      <c r="D71" s="3860">
        <f>SUM(F71,H71,J71,L71,N71,P71,R71,T71,)</f>
        <v>0</v>
      </c>
      <c r="E71" s="5063">
        <f t="shared" si="30"/>
        <v>0</v>
      </c>
      <c r="F71" s="3669"/>
      <c r="G71" s="3670"/>
      <c r="H71" s="3671"/>
      <c r="I71" s="3670"/>
      <c r="J71" s="3671"/>
      <c r="K71" s="3670"/>
      <c r="L71" s="3671"/>
      <c r="M71" s="3670"/>
      <c r="N71" s="3671"/>
      <c r="O71" s="3670"/>
      <c r="P71" s="3671"/>
      <c r="Q71" s="3670"/>
      <c r="R71" s="3671"/>
      <c r="S71" s="3670"/>
      <c r="T71" s="3671"/>
      <c r="U71" s="3673"/>
      <c r="V71" s="3809"/>
      <c r="W71" s="3592"/>
      <c r="X71" s="3669"/>
      <c r="Y71" s="3703"/>
      <c r="Z71" s="3592"/>
      <c r="AA71" s="3669"/>
      <c r="AB71" s="3703"/>
      <c r="AC71" s="3592"/>
      <c r="AD71" s="3669"/>
      <c r="AE71" s="3703"/>
      <c r="AF71" s="3592"/>
      <c r="AG71" s="3669"/>
      <c r="AH71" s="3703"/>
      <c r="AI71" s="3888"/>
      <c r="AJ71" s="1183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>
      <c r="A72" s="1" t="s">
        <v>4352</v>
      </c>
      <c r="B72" s="9"/>
      <c r="C72" s="599"/>
      <c r="D72" s="599"/>
      <c r="E72" s="599"/>
      <c r="F72" s="599"/>
      <c r="G72" s="599"/>
      <c r="H72" s="599"/>
      <c r="I72" s="599"/>
      <c r="J72" s="599"/>
      <c r="K72" s="599"/>
      <c r="L72" s="599"/>
      <c r="M72" s="599"/>
      <c r="N72" s="599"/>
      <c r="O72" s="599"/>
      <c r="P72" s="599"/>
      <c r="Q72" s="599"/>
      <c r="R72" s="599"/>
      <c r="S72" s="599"/>
      <c r="T72" s="599"/>
      <c r="U72" s="599"/>
      <c r="V72" s="599"/>
      <c r="W72" s="599"/>
      <c r="X72" s="599"/>
      <c r="Y72" s="599"/>
      <c r="Z72" s="599"/>
      <c r="AA72" s="599"/>
      <c r="AB72" s="599"/>
      <c r="AC72" s="599"/>
      <c r="AD72" s="599"/>
      <c r="AE72" s="599"/>
      <c r="AF72" s="599"/>
      <c r="AG72" s="599"/>
      <c r="AH72" s="599"/>
      <c r="AI72" s="599"/>
      <c r="AJ72" s="599"/>
      <c r="AK72" s="599"/>
      <c r="AL72" s="599"/>
      <c r="AM72" s="599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>
      <c r="A73" s="9523" t="s">
        <v>4353</v>
      </c>
      <c r="B73" s="9523" t="s">
        <v>1176</v>
      </c>
      <c r="C73" s="9523" t="s">
        <v>2598</v>
      </c>
      <c r="D73" s="9524" t="s">
        <v>2599</v>
      </c>
      <c r="E73" s="9526" t="s">
        <v>4331</v>
      </c>
      <c r="F73" s="9526"/>
      <c r="G73" s="9526"/>
      <c r="H73" s="9526"/>
      <c r="I73" s="9502"/>
      <c r="J73" s="599"/>
      <c r="K73" s="599"/>
      <c r="L73" s="599"/>
      <c r="M73" s="599"/>
      <c r="N73" s="599"/>
      <c r="O73" s="599"/>
      <c r="P73" s="599"/>
      <c r="Q73" s="599"/>
      <c r="R73" s="599"/>
      <c r="S73" s="599"/>
      <c r="T73" s="599"/>
      <c r="U73" s="599"/>
      <c r="V73" s="599"/>
      <c r="W73" s="599"/>
      <c r="X73" s="599"/>
      <c r="Y73" s="599"/>
      <c r="Z73" s="599"/>
      <c r="AA73" s="599"/>
      <c r="AB73" s="599"/>
      <c r="AC73" s="599"/>
      <c r="AD73" s="599"/>
      <c r="AE73" s="599"/>
      <c r="AF73" s="599"/>
      <c r="AG73" s="599"/>
      <c r="AH73" s="599"/>
      <c r="AI73" s="599"/>
      <c r="AJ73" s="599"/>
      <c r="AK73" s="599"/>
      <c r="AL73" s="599"/>
      <c r="AM73" s="599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>
      <c r="A74" s="8403"/>
      <c r="B74" s="8403"/>
      <c r="C74" s="8403"/>
      <c r="D74" s="9525"/>
      <c r="E74" s="5069" t="s">
        <v>4318</v>
      </c>
      <c r="F74" s="5070" t="s">
        <v>4319</v>
      </c>
      <c r="G74" s="5070" t="s">
        <v>4323</v>
      </c>
      <c r="H74" s="5070" t="s">
        <v>4326</v>
      </c>
      <c r="I74" s="5071" t="s">
        <v>4333</v>
      </c>
      <c r="J74" s="329"/>
      <c r="K74" s="113"/>
      <c r="L74" s="113"/>
      <c r="M74" s="329"/>
      <c r="N74" s="113"/>
      <c r="O74" s="113"/>
      <c r="P74" s="329"/>
      <c r="Q74" s="606"/>
      <c r="R74" s="606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>
      <c r="A75" s="9523" t="s">
        <v>1083</v>
      </c>
      <c r="B75" s="4370" t="s">
        <v>4335</v>
      </c>
      <c r="C75" s="5072"/>
      <c r="D75" s="5073"/>
      <c r="E75" s="3147"/>
      <c r="F75" s="1445"/>
      <c r="G75" s="1445"/>
      <c r="H75" s="1445"/>
      <c r="I75" s="5053"/>
      <c r="J75" s="113"/>
      <c r="K75" s="113"/>
      <c r="L75" s="113"/>
      <c r="M75" s="113"/>
      <c r="N75" s="113"/>
      <c r="O75" s="113"/>
      <c r="P75" s="606"/>
      <c r="Q75" s="606"/>
      <c r="R75" s="606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>
      <c r="A76" s="9523"/>
      <c r="B76" s="1408" t="s">
        <v>4337</v>
      </c>
      <c r="C76" s="1409"/>
      <c r="D76" s="1410"/>
      <c r="E76" s="1137"/>
      <c r="F76" s="1138"/>
      <c r="G76" s="1138"/>
      <c r="H76" s="1138"/>
      <c r="I76" s="1139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>
      <c r="A77" s="9523" t="s">
        <v>1082</v>
      </c>
      <c r="B77" s="4370" t="s">
        <v>4335</v>
      </c>
      <c r="C77" s="5072"/>
      <c r="D77" s="5073"/>
      <c r="E77" s="3147"/>
      <c r="F77" s="1445"/>
      <c r="G77" s="1445"/>
      <c r="H77" s="1445"/>
      <c r="I77" s="5053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>
      <c r="A78" s="9080"/>
      <c r="B78" s="3797" t="s">
        <v>4337</v>
      </c>
      <c r="C78" s="3999"/>
      <c r="D78" s="5074"/>
      <c r="E78" s="3702"/>
      <c r="F78" s="3703"/>
      <c r="G78" s="3703"/>
      <c r="H78" s="3703"/>
      <c r="I78" s="1129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>
      <c r="A79" s="9527" t="s">
        <v>1056</v>
      </c>
      <c r="B79" s="343" t="s">
        <v>1050</v>
      </c>
      <c r="C79" s="3218"/>
      <c r="D79" s="2652"/>
      <c r="E79" s="1963"/>
      <c r="F79" s="740"/>
      <c r="G79" s="740"/>
      <c r="H79" s="740"/>
      <c r="I79" s="3640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>
      <c r="A80" s="9528"/>
      <c r="B80" s="5075" t="s">
        <v>4335</v>
      </c>
      <c r="C80" s="1289"/>
      <c r="D80" s="5076"/>
      <c r="E80" s="1105"/>
      <c r="F80" s="873"/>
      <c r="G80" s="873"/>
      <c r="H80" s="873"/>
      <c r="I80" s="3647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>
      <c r="A81" s="9528"/>
      <c r="B81" s="5077" t="s">
        <v>4336</v>
      </c>
      <c r="C81" s="3999"/>
      <c r="D81" s="5074"/>
      <c r="E81" s="3702"/>
      <c r="F81" s="3703"/>
      <c r="G81" s="3703"/>
      <c r="H81" s="3703"/>
      <c r="I81" s="1129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>
      <c r="A82" s="13" t="s">
        <v>4354</v>
      </c>
      <c r="B82" s="13"/>
      <c r="C82" s="20"/>
      <c r="D82" s="20"/>
      <c r="E82" s="599"/>
      <c r="F82" s="599"/>
      <c r="G82" s="599"/>
      <c r="H82" s="599"/>
      <c r="I82" s="599"/>
      <c r="J82" s="599"/>
      <c r="K82" s="599"/>
      <c r="L82" s="599"/>
      <c r="M82" s="599"/>
      <c r="N82" s="599"/>
      <c r="O82" s="599"/>
      <c r="P82" s="599"/>
      <c r="Q82" s="599"/>
      <c r="R82" s="599"/>
      <c r="S82" s="599"/>
      <c r="T82" s="599"/>
      <c r="U82" s="599"/>
      <c r="V82" s="599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599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>
      <c r="A83" s="9529" t="s">
        <v>4355</v>
      </c>
      <c r="B83" s="9523" t="s">
        <v>27</v>
      </c>
      <c r="C83" s="9530" t="s">
        <v>77</v>
      </c>
      <c r="D83" s="9530"/>
      <c r="E83" s="9530"/>
      <c r="F83" s="9506" t="s">
        <v>101</v>
      </c>
      <c r="G83" s="9507"/>
      <c r="H83" s="9507"/>
      <c r="I83" s="9507"/>
      <c r="J83" s="9507"/>
      <c r="K83" s="9507"/>
      <c r="L83" s="9507"/>
      <c r="M83" s="9507"/>
      <c r="N83" s="9507"/>
      <c r="O83" s="9507"/>
      <c r="P83" s="9507"/>
      <c r="Q83" s="9507"/>
      <c r="R83" s="9507"/>
      <c r="S83" s="9507"/>
      <c r="T83" s="9507"/>
      <c r="U83" s="9508"/>
      <c r="V83" s="9509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05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>
      <c r="A84" s="9529"/>
      <c r="B84" s="8402"/>
      <c r="C84" s="9530"/>
      <c r="D84" s="9530"/>
      <c r="E84" s="9530"/>
      <c r="F84" s="9531" t="s">
        <v>3894</v>
      </c>
      <c r="G84" s="9531"/>
      <c r="H84" s="9459" t="s">
        <v>4332</v>
      </c>
      <c r="I84" s="9459"/>
      <c r="J84" s="9448" t="s">
        <v>1505</v>
      </c>
      <c r="K84" s="9448"/>
      <c r="L84" s="9531" t="s">
        <v>1506</v>
      </c>
      <c r="M84" s="9531"/>
      <c r="N84" s="9531" t="s">
        <v>1507</v>
      </c>
      <c r="O84" s="9531"/>
      <c r="P84" s="9459" t="s">
        <v>1508</v>
      </c>
      <c r="Q84" s="9459"/>
      <c r="R84" s="9162" t="s">
        <v>1509</v>
      </c>
      <c r="S84" s="9162"/>
      <c r="T84" s="9459" t="s">
        <v>950</v>
      </c>
      <c r="U84" s="9532"/>
      <c r="V84" s="7653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>
      <c r="A85" s="9529"/>
      <c r="B85" s="8403"/>
      <c r="C85" s="5078" t="s">
        <v>79</v>
      </c>
      <c r="D85" s="5079" t="s">
        <v>58</v>
      </c>
      <c r="E85" s="5080" t="s">
        <v>59</v>
      </c>
      <c r="F85" s="4486" t="s">
        <v>58</v>
      </c>
      <c r="G85" s="4485" t="s">
        <v>59</v>
      </c>
      <c r="H85" s="5018" t="s">
        <v>58</v>
      </c>
      <c r="I85" s="4485" t="s">
        <v>59</v>
      </c>
      <c r="J85" s="5018" t="s">
        <v>58</v>
      </c>
      <c r="K85" s="4485" t="s">
        <v>59</v>
      </c>
      <c r="L85" s="5018" t="s">
        <v>58</v>
      </c>
      <c r="M85" s="4485" t="s">
        <v>59</v>
      </c>
      <c r="N85" s="5018" t="s">
        <v>58</v>
      </c>
      <c r="O85" s="4485" t="s">
        <v>59</v>
      </c>
      <c r="P85" s="5018" t="s">
        <v>58</v>
      </c>
      <c r="Q85" s="4485" t="s">
        <v>59</v>
      </c>
      <c r="R85" s="5018" t="s">
        <v>58</v>
      </c>
      <c r="S85" s="4485" t="s">
        <v>59</v>
      </c>
      <c r="T85" s="5018" t="s">
        <v>58</v>
      </c>
      <c r="U85" s="4487" t="s">
        <v>59</v>
      </c>
      <c r="V85" s="9278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>
      <c r="A86" s="9523" t="s">
        <v>4356</v>
      </c>
      <c r="B86" s="5081" t="s">
        <v>4335</v>
      </c>
      <c r="C86" s="5082">
        <f t="shared" ref="C86:C94" si="34">SUM(D86:E86)</f>
        <v>0</v>
      </c>
      <c r="D86" s="5067">
        <f>SUM(F86,H86,J86,L86,N86,P86,R86,T86,)</f>
        <v>0</v>
      </c>
      <c r="E86" s="4997">
        <f t="shared" ref="E86:E94" si="35">SUM(G86,I86,K86,M86,O86,Q86,S86,U86)</f>
        <v>0</v>
      </c>
      <c r="F86" s="5083"/>
      <c r="G86" s="5084"/>
      <c r="H86" s="5083"/>
      <c r="I86" s="5084"/>
      <c r="J86" s="5083"/>
      <c r="K86" s="5084"/>
      <c r="L86" s="5083"/>
      <c r="M86" s="5084"/>
      <c r="N86" s="5083"/>
      <c r="O86" s="5084"/>
      <c r="P86" s="5083"/>
      <c r="Q86" s="5084"/>
      <c r="R86" s="5083"/>
      <c r="S86" s="5084"/>
      <c r="T86" s="5083"/>
      <c r="U86" s="5085"/>
      <c r="V86" s="5086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>
      <c r="A87" s="9533"/>
      <c r="B87" s="5087" t="s">
        <v>1050</v>
      </c>
      <c r="C87" s="688">
        <f t="shared" si="34"/>
        <v>0</v>
      </c>
      <c r="D87" s="3857">
        <f t="shared" ref="D87:D94" si="36">SUM(F87,H87,J87,L87,N87,P87,R87,T87)</f>
        <v>0</v>
      </c>
      <c r="E87" s="3870">
        <f t="shared" si="35"/>
        <v>0</v>
      </c>
      <c r="F87" s="1191"/>
      <c r="G87" s="1190"/>
      <c r="H87" s="1191"/>
      <c r="I87" s="1190"/>
      <c r="J87" s="1191"/>
      <c r="K87" s="1190"/>
      <c r="L87" s="1191"/>
      <c r="M87" s="1190"/>
      <c r="N87" s="1191"/>
      <c r="O87" s="1190"/>
      <c r="P87" s="1191"/>
      <c r="Q87" s="1190"/>
      <c r="R87" s="1191"/>
      <c r="S87" s="1190"/>
      <c r="T87" s="1191"/>
      <c r="U87" s="1405"/>
      <c r="V87" s="1139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>
      <c r="A88" s="9080"/>
      <c r="B88" s="5088" t="s">
        <v>4336</v>
      </c>
      <c r="C88" s="5089">
        <f t="shared" si="34"/>
        <v>0</v>
      </c>
      <c r="D88" s="3860">
        <f t="shared" si="36"/>
        <v>0</v>
      </c>
      <c r="E88" s="5090">
        <f t="shared" si="35"/>
        <v>0</v>
      </c>
      <c r="F88" s="3671"/>
      <c r="G88" s="3670"/>
      <c r="H88" s="3671"/>
      <c r="I88" s="3670"/>
      <c r="J88" s="3671"/>
      <c r="K88" s="3670"/>
      <c r="L88" s="3671"/>
      <c r="M88" s="3670"/>
      <c r="N88" s="3671"/>
      <c r="O88" s="3670"/>
      <c r="P88" s="3671"/>
      <c r="Q88" s="3670"/>
      <c r="R88" s="3671"/>
      <c r="S88" s="3670"/>
      <c r="T88" s="3671"/>
      <c r="U88" s="3673"/>
      <c r="V88" s="1129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>
      <c r="A89" s="9523" t="s">
        <v>4357</v>
      </c>
      <c r="B89" s="5081" t="s">
        <v>4335</v>
      </c>
      <c r="C89" s="5082">
        <f t="shared" si="34"/>
        <v>0</v>
      </c>
      <c r="D89" s="5067">
        <f t="shared" si="36"/>
        <v>0</v>
      </c>
      <c r="E89" s="4997">
        <f t="shared" si="35"/>
        <v>0</v>
      </c>
      <c r="F89" s="5083"/>
      <c r="G89" s="5084"/>
      <c r="H89" s="5083"/>
      <c r="I89" s="5084"/>
      <c r="J89" s="5083"/>
      <c r="K89" s="5084"/>
      <c r="L89" s="5083"/>
      <c r="M89" s="5084"/>
      <c r="N89" s="5083"/>
      <c r="O89" s="5084"/>
      <c r="P89" s="5083"/>
      <c r="Q89" s="5084"/>
      <c r="R89" s="5083"/>
      <c r="S89" s="5084"/>
      <c r="T89" s="5083"/>
      <c r="U89" s="5085"/>
      <c r="V89" s="5086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>
      <c r="A90" s="9533"/>
      <c r="B90" s="2307" t="s">
        <v>1050</v>
      </c>
      <c r="C90" s="688">
        <f t="shared" si="34"/>
        <v>0</v>
      </c>
      <c r="D90" s="3857">
        <f t="shared" si="36"/>
        <v>0</v>
      </c>
      <c r="E90" s="3870">
        <f t="shared" si="35"/>
        <v>0</v>
      </c>
      <c r="F90" s="1191"/>
      <c r="G90" s="1190"/>
      <c r="H90" s="1191"/>
      <c r="I90" s="1190"/>
      <c r="J90" s="1191"/>
      <c r="K90" s="1190"/>
      <c r="L90" s="1191"/>
      <c r="M90" s="1190"/>
      <c r="N90" s="1191"/>
      <c r="O90" s="1190"/>
      <c r="P90" s="1191"/>
      <c r="Q90" s="1190"/>
      <c r="R90" s="1191"/>
      <c r="S90" s="1190"/>
      <c r="T90" s="1191"/>
      <c r="U90" s="1405"/>
      <c r="V90" s="1139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>
      <c r="A91" s="9080"/>
      <c r="B91" s="3820" t="s">
        <v>4336</v>
      </c>
      <c r="C91" s="5089">
        <f t="shared" si="34"/>
        <v>0</v>
      </c>
      <c r="D91" s="3860">
        <f t="shared" si="36"/>
        <v>0</v>
      </c>
      <c r="E91" s="5090">
        <f t="shared" si="35"/>
        <v>0</v>
      </c>
      <c r="F91" s="3671"/>
      <c r="G91" s="3670"/>
      <c r="H91" s="3671"/>
      <c r="I91" s="3670"/>
      <c r="J91" s="3671"/>
      <c r="K91" s="3670"/>
      <c r="L91" s="3671"/>
      <c r="M91" s="3670"/>
      <c r="N91" s="3671"/>
      <c r="O91" s="3670"/>
      <c r="P91" s="3671"/>
      <c r="Q91" s="3670"/>
      <c r="R91" s="3671"/>
      <c r="S91" s="3670"/>
      <c r="T91" s="3671"/>
      <c r="U91" s="3673"/>
      <c r="V91" s="1129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>
      <c r="A92" s="8402" t="s">
        <v>4358</v>
      </c>
      <c r="B92" s="5091" t="s">
        <v>4335</v>
      </c>
      <c r="C92" s="2755">
        <f t="shared" si="34"/>
        <v>0</v>
      </c>
      <c r="D92" s="3857">
        <f t="shared" si="36"/>
        <v>0</v>
      </c>
      <c r="E92" s="3870">
        <f t="shared" si="35"/>
        <v>0</v>
      </c>
      <c r="F92" s="248"/>
      <c r="G92" s="3320"/>
      <c r="H92" s="248"/>
      <c r="I92" s="3320"/>
      <c r="J92" s="248"/>
      <c r="K92" s="3320"/>
      <c r="L92" s="248"/>
      <c r="M92" s="3320"/>
      <c r="N92" s="248"/>
      <c r="O92" s="3320"/>
      <c r="P92" s="248"/>
      <c r="Q92" s="3320"/>
      <c r="R92" s="248"/>
      <c r="S92" s="3320"/>
      <c r="T92" s="248"/>
      <c r="U92" s="3371"/>
      <c r="V92" s="3116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>
      <c r="A93" s="8402"/>
      <c r="B93" s="2307" t="s">
        <v>1050</v>
      </c>
      <c r="C93" s="688">
        <f t="shared" si="34"/>
        <v>0</v>
      </c>
      <c r="D93" s="3857">
        <f t="shared" si="36"/>
        <v>0</v>
      </c>
      <c r="E93" s="3870">
        <f t="shared" si="35"/>
        <v>0</v>
      </c>
      <c r="F93" s="1191"/>
      <c r="G93" s="1190"/>
      <c r="H93" s="1191"/>
      <c r="I93" s="1190"/>
      <c r="J93" s="1191"/>
      <c r="K93" s="1190"/>
      <c r="L93" s="1191"/>
      <c r="M93" s="1190"/>
      <c r="N93" s="1191"/>
      <c r="O93" s="1190"/>
      <c r="P93" s="1191"/>
      <c r="Q93" s="1190"/>
      <c r="R93" s="1191"/>
      <c r="S93" s="1190"/>
      <c r="T93" s="1191"/>
      <c r="U93" s="1405"/>
      <c r="V93" s="1139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>
      <c r="A94" s="8403"/>
      <c r="B94" s="5088" t="s">
        <v>4336</v>
      </c>
      <c r="C94" s="5089">
        <f t="shared" si="34"/>
        <v>0</v>
      </c>
      <c r="D94" s="3860">
        <f t="shared" si="36"/>
        <v>0</v>
      </c>
      <c r="E94" s="5090">
        <f t="shared" si="35"/>
        <v>0</v>
      </c>
      <c r="F94" s="1191"/>
      <c r="G94" s="1190"/>
      <c r="H94" s="1191"/>
      <c r="I94" s="3670"/>
      <c r="J94" s="3671"/>
      <c r="K94" s="3670"/>
      <c r="L94" s="3671"/>
      <c r="M94" s="3670"/>
      <c r="N94" s="3671"/>
      <c r="O94" s="3670"/>
      <c r="P94" s="3671"/>
      <c r="Q94" s="3670"/>
      <c r="R94" s="3671"/>
      <c r="S94" s="3670"/>
      <c r="T94" s="3671"/>
      <c r="U94" s="3673"/>
      <c r="V94" s="1129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>
      <c r="A95" s="9534" t="s">
        <v>4359</v>
      </c>
      <c r="B95" s="9535"/>
      <c r="C95" s="9535"/>
      <c r="D95" s="9535"/>
      <c r="E95" s="9535"/>
      <c r="F95" s="9535"/>
      <c r="G95" s="9535"/>
      <c r="H95" s="9535"/>
      <c r="I95" s="607"/>
      <c r="J95" s="607"/>
      <c r="K95" s="607"/>
      <c r="L95" s="607"/>
      <c r="M95" s="607"/>
      <c r="N95" s="607"/>
      <c r="O95" s="607"/>
      <c r="P95" s="607"/>
      <c r="Q95" s="607"/>
      <c r="R95" s="607"/>
      <c r="S95" s="132"/>
      <c r="T95" s="132"/>
      <c r="U95" s="132"/>
      <c r="V95" s="132"/>
      <c r="W95" s="607"/>
      <c r="X95" s="607"/>
      <c r="Y95" s="607"/>
      <c r="Z95" s="607"/>
      <c r="AA95" s="607"/>
      <c r="AB95" s="607"/>
      <c r="AC95" s="607"/>
      <c r="AD95" s="607"/>
      <c r="AE95" s="607"/>
      <c r="AF95" s="607"/>
      <c r="AG95" s="607"/>
      <c r="AH95" s="607"/>
      <c r="AI95" s="607"/>
      <c r="AJ95" s="607"/>
      <c r="AK95" s="607"/>
      <c r="AL95" s="607"/>
      <c r="AM95" s="607"/>
      <c r="AO95" s="607"/>
      <c r="AP95" s="607"/>
      <c r="AQ95" s="607"/>
      <c r="AR95" s="607"/>
      <c r="AS95" s="607"/>
      <c r="AT95" s="607"/>
      <c r="AU95" s="607"/>
      <c r="AV95" s="607"/>
      <c r="AW95" s="607"/>
      <c r="AX95" s="607"/>
      <c r="AY95" s="607"/>
      <c r="AZ95" s="607"/>
      <c r="BA95" s="607"/>
      <c r="BB95" s="607"/>
      <c r="BC95" s="607"/>
      <c r="BD95" s="607"/>
      <c r="BE95" s="607"/>
      <c r="BF95" s="607"/>
      <c r="BG95" s="607"/>
      <c r="BH95" s="607"/>
      <c r="BI95" s="607"/>
      <c r="BJ95" s="607"/>
      <c r="BK95" s="607"/>
      <c r="BL95" s="607"/>
      <c r="BM95" s="607"/>
      <c r="BN95" s="607"/>
      <c r="BO95" s="607"/>
      <c r="BP95" s="607"/>
      <c r="BQ95" s="607"/>
      <c r="BR95" s="607"/>
      <c r="BS95" s="607"/>
      <c r="BT95" s="607"/>
      <c r="BU95" s="607"/>
      <c r="BV95" s="607"/>
      <c r="BW95" s="607"/>
      <c r="BX95" s="607"/>
      <c r="BY95" s="607"/>
      <c r="BZ95" s="607"/>
      <c r="CA95" s="607"/>
      <c r="CB95" s="607"/>
      <c r="CC95" s="607"/>
      <c r="CD95" s="607"/>
      <c r="CE95" s="607"/>
      <c r="CF95" s="607"/>
      <c r="CG95" s="607"/>
      <c r="CH95" s="607"/>
      <c r="CI95" s="607"/>
    </row>
    <row r="96" spans="1:87" ht="25.5" customHeight="1">
      <c r="A96" s="608" t="s">
        <v>4355</v>
      </c>
      <c r="B96" s="4933" t="s">
        <v>1655</v>
      </c>
      <c r="C96" s="5092" t="s">
        <v>4336</v>
      </c>
      <c r="D96" s="4458" t="s">
        <v>4340</v>
      </c>
      <c r="E96" s="5070" t="s">
        <v>4335</v>
      </c>
      <c r="F96" s="5071" t="s">
        <v>1050</v>
      </c>
      <c r="G96" s="606"/>
      <c r="H96" s="607"/>
      <c r="I96" s="607"/>
      <c r="J96" s="607"/>
      <c r="K96" s="607"/>
      <c r="L96" s="607"/>
      <c r="M96" s="607"/>
      <c r="N96" s="607"/>
      <c r="O96" s="607"/>
      <c r="P96" s="607"/>
      <c r="Q96" s="607"/>
      <c r="R96" s="607"/>
      <c r="S96" s="607"/>
      <c r="T96" s="607"/>
      <c r="U96" s="607"/>
      <c r="V96" s="607"/>
      <c r="W96" s="607"/>
      <c r="X96" s="607"/>
      <c r="Y96" s="607"/>
      <c r="Z96" s="607"/>
      <c r="AA96" s="607"/>
      <c r="AB96" s="607"/>
      <c r="AC96" s="607"/>
      <c r="AD96" s="607"/>
      <c r="AE96" s="607"/>
      <c r="AF96" s="607"/>
      <c r="AG96" s="607"/>
      <c r="AH96" s="607"/>
      <c r="AI96" s="607"/>
      <c r="AJ96" s="607"/>
      <c r="AK96" s="607"/>
      <c r="AL96" s="607"/>
      <c r="AN96" s="607"/>
      <c r="AO96" s="607"/>
      <c r="AP96" s="607"/>
      <c r="AQ96" s="607"/>
      <c r="AR96" s="607"/>
      <c r="AS96" s="607"/>
      <c r="AT96" s="607"/>
      <c r="AU96" s="607"/>
      <c r="AV96" s="607"/>
      <c r="AW96" s="607"/>
      <c r="AX96" s="607"/>
      <c r="AY96" s="607"/>
      <c r="AZ96" s="607"/>
      <c r="BA96" s="607"/>
      <c r="BB96" s="607"/>
      <c r="BC96" s="607"/>
      <c r="BD96" s="607"/>
      <c r="BE96" s="607"/>
      <c r="BF96" s="607"/>
      <c r="BG96" s="607"/>
      <c r="BH96" s="607"/>
      <c r="BI96" s="607"/>
      <c r="BJ96" s="607"/>
      <c r="BK96" s="607"/>
      <c r="BL96" s="607"/>
      <c r="BM96" s="607"/>
      <c r="BN96" s="607"/>
      <c r="BO96" s="607"/>
      <c r="BP96" s="607"/>
      <c r="BQ96" s="607"/>
      <c r="BR96" s="607"/>
      <c r="BS96" s="607"/>
      <c r="BT96" s="607"/>
      <c r="BU96" s="607"/>
      <c r="BV96" s="607"/>
      <c r="BW96" s="607"/>
      <c r="BX96" s="607"/>
      <c r="BY96" s="607"/>
      <c r="BZ96" s="607"/>
      <c r="CA96" s="607"/>
      <c r="CB96" s="607"/>
      <c r="CC96" s="607"/>
      <c r="CD96" s="607"/>
      <c r="CE96" s="607"/>
      <c r="CF96" s="607"/>
      <c r="CG96" s="607"/>
      <c r="CH96" s="607"/>
      <c r="CI96" s="607"/>
    </row>
    <row r="97" spans="1:87" ht="15" customHeight="1">
      <c r="A97" s="5093" t="s">
        <v>4360</v>
      </c>
      <c r="B97" s="5094">
        <f>SUM(C97:F97)</f>
        <v>0</v>
      </c>
      <c r="C97" s="5095"/>
      <c r="D97" s="5096"/>
      <c r="E97" s="815"/>
      <c r="F97" s="5097"/>
      <c r="M97" s="607"/>
      <c r="N97" s="607"/>
      <c r="O97" s="607"/>
      <c r="P97" s="607"/>
      <c r="Q97" s="607"/>
      <c r="R97" s="607"/>
      <c r="S97" s="607"/>
      <c r="T97" s="607"/>
      <c r="U97" s="607"/>
      <c r="V97" s="607"/>
      <c r="W97" s="607"/>
      <c r="X97" s="607"/>
      <c r="Y97" s="607"/>
      <c r="Z97" s="607"/>
      <c r="AA97" s="607"/>
      <c r="AB97" s="607"/>
      <c r="AC97" s="607"/>
      <c r="AD97" s="607"/>
      <c r="AE97" s="607"/>
      <c r="AF97" s="607"/>
      <c r="AG97" s="607"/>
      <c r="AH97" s="607"/>
      <c r="AI97" s="607"/>
      <c r="AJ97" s="607"/>
      <c r="AK97" s="607"/>
      <c r="AL97" s="607"/>
      <c r="AN97" s="607"/>
      <c r="AO97" s="607"/>
      <c r="AP97" s="607"/>
      <c r="AQ97" s="607"/>
      <c r="AR97" s="607"/>
      <c r="AS97" s="607"/>
      <c r="AT97" s="607"/>
      <c r="AU97" s="607"/>
      <c r="AV97" s="607"/>
      <c r="AW97" s="607"/>
      <c r="AX97" s="607"/>
      <c r="AY97" s="607"/>
      <c r="AZ97" s="607"/>
      <c r="BA97" s="607"/>
      <c r="BB97" s="607"/>
      <c r="BC97" s="607"/>
      <c r="BD97" s="607"/>
      <c r="BE97" s="607"/>
      <c r="BF97" s="607"/>
      <c r="BG97" s="607"/>
      <c r="BH97" s="607"/>
      <c r="BI97" s="607"/>
      <c r="BJ97" s="607"/>
      <c r="BK97" s="607"/>
      <c r="BL97" s="607"/>
      <c r="BM97" s="607"/>
      <c r="BN97" s="607"/>
      <c r="BO97" s="607"/>
      <c r="BP97" s="607"/>
      <c r="BQ97" s="607"/>
      <c r="BR97" s="607"/>
      <c r="BS97" s="607"/>
      <c r="BT97" s="607"/>
      <c r="BU97" s="607"/>
      <c r="BV97" s="607"/>
      <c r="BW97" s="607"/>
      <c r="BX97" s="607"/>
      <c r="BY97" s="607"/>
      <c r="BZ97" s="607"/>
      <c r="CA97" s="607"/>
      <c r="CB97" s="607"/>
      <c r="CC97" s="607"/>
      <c r="CD97" s="607"/>
      <c r="CE97" s="607"/>
      <c r="CF97" s="607"/>
      <c r="CG97" s="607"/>
      <c r="CH97" s="607"/>
      <c r="CI97" s="607"/>
    </row>
    <row r="98" spans="1:87" ht="15" customHeight="1">
      <c r="A98" s="4648" t="s">
        <v>4361</v>
      </c>
      <c r="B98" s="5098">
        <f>SUM(C98:F98)</f>
        <v>0</v>
      </c>
      <c r="C98" s="5095"/>
      <c r="D98" s="5096"/>
      <c r="E98" s="5096"/>
      <c r="F98" s="5099"/>
      <c r="M98" s="607"/>
      <c r="N98" s="607"/>
      <c r="O98" s="607"/>
      <c r="P98" s="607"/>
      <c r="Q98" s="607"/>
      <c r="R98" s="607"/>
      <c r="S98" s="607"/>
      <c r="T98" s="607"/>
      <c r="U98" s="607"/>
      <c r="V98" s="607"/>
      <c r="W98" s="607"/>
      <c r="X98" s="607"/>
      <c r="Y98" s="607"/>
      <c r="Z98" s="607"/>
      <c r="AA98" s="607"/>
      <c r="AB98" s="607"/>
      <c r="AC98" s="607"/>
      <c r="AD98" s="607"/>
      <c r="AE98" s="607"/>
      <c r="AF98" s="607"/>
      <c r="AG98" s="607"/>
      <c r="AH98" s="607"/>
      <c r="AI98" s="607"/>
      <c r="AJ98" s="607"/>
      <c r="AK98" s="607"/>
      <c r="AL98" s="607"/>
      <c r="AN98" s="607"/>
      <c r="AO98" s="607"/>
      <c r="AP98" s="607"/>
      <c r="AQ98" s="607"/>
      <c r="AR98" s="607"/>
      <c r="AS98" s="607"/>
      <c r="AT98" s="607"/>
      <c r="AU98" s="607"/>
      <c r="AV98" s="607"/>
      <c r="AW98" s="607"/>
      <c r="AX98" s="607"/>
      <c r="AY98" s="607"/>
      <c r="AZ98" s="607"/>
      <c r="BA98" s="607"/>
      <c r="BB98" s="607"/>
      <c r="BC98" s="607"/>
      <c r="BD98" s="607"/>
      <c r="BE98" s="607"/>
      <c r="BF98" s="607"/>
      <c r="BG98" s="607"/>
      <c r="BH98" s="607"/>
      <c r="BI98" s="607"/>
      <c r="BJ98" s="607"/>
      <c r="BK98" s="607"/>
      <c r="BL98" s="607"/>
      <c r="BM98" s="607"/>
      <c r="BN98" s="607"/>
      <c r="BO98" s="607"/>
      <c r="BP98" s="607"/>
      <c r="BQ98" s="607"/>
      <c r="BR98" s="607"/>
      <c r="BS98" s="607"/>
      <c r="BT98" s="607"/>
      <c r="BU98" s="607"/>
      <c r="BV98" s="607"/>
      <c r="BW98" s="607"/>
      <c r="BX98" s="607"/>
      <c r="BY98" s="607"/>
      <c r="BZ98" s="607"/>
      <c r="CA98" s="607"/>
      <c r="CB98" s="607"/>
      <c r="CC98" s="607"/>
      <c r="CD98" s="607"/>
      <c r="CE98" s="607"/>
      <c r="CF98" s="607"/>
      <c r="CG98" s="607"/>
      <c r="CH98" s="607"/>
      <c r="CI98" s="607"/>
    </row>
    <row r="99" spans="1:87" ht="15" customHeight="1">
      <c r="A99" s="5100" t="s">
        <v>4362</v>
      </c>
      <c r="B99" s="5101">
        <f>SUM(C99:F99)</f>
        <v>0</v>
      </c>
      <c r="C99" s="5102"/>
      <c r="D99" s="5103"/>
      <c r="E99" s="5103"/>
      <c r="F99" s="5104"/>
      <c r="M99" s="607"/>
      <c r="N99" s="607"/>
      <c r="O99" s="607"/>
      <c r="P99" s="607"/>
      <c r="Q99" s="607"/>
      <c r="R99" s="607"/>
      <c r="S99" s="607"/>
      <c r="T99" s="607"/>
      <c r="U99" s="607"/>
      <c r="V99" s="607"/>
      <c r="W99" s="607"/>
      <c r="X99" s="607"/>
      <c r="Y99" s="607"/>
      <c r="Z99" s="607"/>
      <c r="AA99" s="607"/>
      <c r="AB99" s="607"/>
      <c r="AC99" s="607"/>
      <c r="AD99" s="607"/>
      <c r="AE99" s="607"/>
      <c r="AF99" s="607"/>
      <c r="AG99" s="607"/>
      <c r="AH99" s="607"/>
      <c r="AI99" s="607"/>
      <c r="AJ99" s="607"/>
      <c r="AK99" s="607"/>
      <c r="AM99" s="607"/>
      <c r="AN99" s="607"/>
      <c r="AO99" s="607"/>
      <c r="AP99" s="607"/>
      <c r="AQ99" s="607"/>
      <c r="AR99" s="607"/>
      <c r="AS99" s="607"/>
      <c r="AT99" s="607"/>
      <c r="AU99" s="607"/>
      <c r="AV99" s="607"/>
      <c r="AW99" s="607"/>
      <c r="AX99" s="607"/>
      <c r="AY99" s="607"/>
      <c r="AZ99" s="607"/>
      <c r="BA99" s="607"/>
      <c r="BB99" s="607"/>
      <c r="BC99" s="607"/>
      <c r="BD99" s="607"/>
      <c r="BE99" s="607"/>
      <c r="BF99" s="607"/>
      <c r="BG99" s="607"/>
      <c r="BH99" s="607"/>
      <c r="BI99" s="607"/>
      <c r="BJ99" s="607"/>
      <c r="BK99" s="607"/>
      <c r="BL99" s="607"/>
      <c r="BM99" s="607"/>
      <c r="BN99" s="607"/>
      <c r="BO99" s="607"/>
      <c r="BP99" s="607"/>
      <c r="BQ99" s="607"/>
      <c r="BR99" s="607"/>
      <c r="BS99" s="607"/>
      <c r="BT99" s="607"/>
      <c r="BU99" s="607"/>
      <c r="BV99" s="607"/>
      <c r="BW99" s="607"/>
      <c r="BX99" s="607"/>
      <c r="BY99" s="607"/>
      <c r="BZ99" s="607"/>
      <c r="CA99" s="607"/>
      <c r="CB99" s="607"/>
      <c r="CC99" s="607"/>
      <c r="CD99" s="607"/>
      <c r="CE99" s="329"/>
      <c r="CF99" s="329"/>
      <c r="CG99" s="329"/>
      <c r="CH99" s="329"/>
      <c r="CI99" s="329"/>
    </row>
    <row r="100" spans="1:87" ht="17.100000000000001" customHeight="1">
      <c r="A100" s="9536" t="s">
        <v>4363</v>
      </c>
      <c r="B100" s="9537"/>
      <c r="C100" s="9537"/>
      <c r="D100" s="9536"/>
      <c r="E100" s="599"/>
      <c r="F100" s="599"/>
      <c r="G100" s="599"/>
      <c r="H100" s="599"/>
      <c r="I100" s="599"/>
      <c r="J100" s="599"/>
      <c r="K100" s="599"/>
      <c r="L100" s="599"/>
      <c r="M100" s="599"/>
      <c r="N100" s="599"/>
      <c r="O100" s="599"/>
      <c r="P100" s="599"/>
      <c r="Q100" s="599"/>
      <c r="R100" s="599"/>
      <c r="S100" s="599"/>
      <c r="T100" s="599"/>
      <c r="U100" s="599"/>
      <c r="V100" s="599"/>
      <c r="W100" s="599"/>
      <c r="X100" s="599"/>
      <c r="Y100" s="599"/>
      <c r="Z100" s="599"/>
      <c r="AA100" s="599"/>
      <c r="AB100" s="599"/>
      <c r="AC100" s="599"/>
      <c r="AD100" s="599"/>
      <c r="AE100" s="599"/>
      <c r="AF100" s="599"/>
      <c r="AG100" s="599"/>
      <c r="AH100" s="599"/>
      <c r="AI100" s="599"/>
      <c r="AJ100" s="599"/>
      <c r="AK100" s="599"/>
      <c r="AL100" s="599"/>
      <c r="AM100" s="599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>
      <c r="A101" s="8412" t="s">
        <v>1108</v>
      </c>
      <c r="B101" s="9539" t="s">
        <v>2598</v>
      </c>
      <c r="C101" s="9539" t="s">
        <v>2599</v>
      </c>
      <c r="D101" s="9506" t="s">
        <v>101</v>
      </c>
      <c r="E101" s="9507"/>
      <c r="F101" s="9507"/>
      <c r="G101" s="9507"/>
      <c r="H101" s="9507"/>
      <c r="I101" s="9507"/>
      <c r="J101" s="9507"/>
      <c r="K101" s="9507"/>
      <c r="L101" s="9507"/>
      <c r="M101" s="9507"/>
      <c r="N101" s="9507"/>
      <c r="O101" s="9507"/>
      <c r="P101" s="9507"/>
      <c r="Q101" s="9507"/>
      <c r="R101" s="9507"/>
      <c r="S101" s="9508"/>
      <c r="T101" s="9540" t="s">
        <v>4364</v>
      </c>
      <c r="U101" s="9541"/>
      <c r="V101" s="9541"/>
      <c r="W101" s="9541"/>
      <c r="X101" s="9542"/>
      <c r="Y101" s="9509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>
      <c r="A102" s="8380"/>
      <c r="B102" s="8402"/>
      <c r="C102" s="8402"/>
      <c r="D102" s="9350" t="s">
        <v>3894</v>
      </c>
      <c r="E102" s="9351"/>
      <c r="F102" s="9350" t="s">
        <v>4332</v>
      </c>
      <c r="G102" s="9547"/>
      <c r="H102" s="9351" t="s">
        <v>1505</v>
      </c>
      <c r="I102" s="9547"/>
      <c r="J102" s="9350" t="s">
        <v>1506</v>
      </c>
      <c r="K102" s="9547"/>
      <c r="L102" s="9350" t="s">
        <v>1507</v>
      </c>
      <c r="M102" s="9547"/>
      <c r="N102" s="9350" t="s">
        <v>1508</v>
      </c>
      <c r="O102" s="9547"/>
      <c r="P102" s="9350" t="s">
        <v>1509</v>
      </c>
      <c r="Q102" s="9547"/>
      <c r="R102" s="9349" t="s">
        <v>950</v>
      </c>
      <c r="S102" s="9548"/>
      <c r="T102" s="9549" t="s">
        <v>4318</v>
      </c>
      <c r="U102" s="9543" t="s">
        <v>4319</v>
      </c>
      <c r="V102" s="9543" t="s">
        <v>4323</v>
      </c>
      <c r="W102" s="9543" t="s">
        <v>4326</v>
      </c>
      <c r="X102" s="9545" t="s">
        <v>4333</v>
      </c>
      <c r="Y102" s="9509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>
      <c r="A103" s="9538"/>
      <c r="B103" s="8403"/>
      <c r="C103" s="8403"/>
      <c r="D103" s="5057" t="s">
        <v>58</v>
      </c>
      <c r="E103" s="4314" t="s">
        <v>59</v>
      </c>
      <c r="F103" s="5058" t="s">
        <v>58</v>
      </c>
      <c r="G103" s="4240" t="s">
        <v>59</v>
      </c>
      <c r="H103" s="5057" t="s">
        <v>58</v>
      </c>
      <c r="I103" s="4314" t="s">
        <v>59</v>
      </c>
      <c r="J103" s="5058" t="s">
        <v>58</v>
      </c>
      <c r="K103" s="4240" t="s">
        <v>59</v>
      </c>
      <c r="L103" s="5057" t="s">
        <v>58</v>
      </c>
      <c r="M103" s="4314" t="s">
        <v>59</v>
      </c>
      <c r="N103" s="5058" t="s">
        <v>58</v>
      </c>
      <c r="O103" s="4240" t="s">
        <v>59</v>
      </c>
      <c r="P103" s="5057" t="s">
        <v>58</v>
      </c>
      <c r="Q103" s="4314" t="s">
        <v>59</v>
      </c>
      <c r="R103" s="5058" t="s">
        <v>58</v>
      </c>
      <c r="S103" s="5020" t="s">
        <v>59</v>
      </c>
      <c r="T103" s="9550"/>
      <c r="U103" s="9544"/>
      <c r="V103" s="9544"/>
      <c r="W103" s="9544"/>
      <c r="X103" s="9546"/>
      <c r="Y103" s="9509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>
      <c r="A104" s="5105" t="s">
        <v>4365</v>
      </c>
      <c r="B104" s="5106"/>
      <c r="C104" s="5072"/>
      <c r="D104" s="5025"/>
      <c r="E104" s="2446"/>
      <c r="F104" s="5025"/>
      <c r="G104" s="2446"/>
      <c r="H104" s="5025"/>
      <c r="I104" s="2446"/>
      <c r="J104" s="5025"/>
      <c r="K104" s="2446"/>
      <c r="L104" s="5025"/>
      <c r="M104" s="2446"/>
      <c r="N104" s="5025"/>
      <c r="O104" s="2446"/>
      <c r="P104" s="5025"/>
      <c r="Q104" s="2446"/>
      <c r="R104" s="5025"/>
      <c r="S104" s="1456"/>
      <c r="T104" s="3147"/>
      <c r="U104" s="1445"/>
      <c r="V104" s="1445"/>
      <c r="W104" s="1445"/>
      <c r="X104" s="5107"/>
      <c r="Y104" s="5053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>
      <c r="A105" s="5108" t="s">
        <v>4366</v>
      </c>
      <c r="B105" s="3701"/>
      <c r="C105" s="3999"/>
      <c r="D105" s="3669"/>
      <c r="E105" s="3670"/>
      <c r="F105" s="3669"/>
      <c r="G105" s="3670"/>
      <c r="H105" s="3669"/>
      <c r="I105" s="3670"/>
      <c r="J105" s="3669"/>
      <c r="K105" s="3670"/>
      <c r="L105" s="3669"/>
      <c r="M105" s="3670"/>
      <c r="N105" s="3669"/>
      <c r="O105" s="3670"/>
      <c r="P105" s="3669"/>
      <c r="Q105" s="3670"/>
      <c r="R105" s="3669"/>
      <c r="S105" s="3673"/>
      <c r="T105" s="3702"/>
      <c r="U105" s="3703"/>
      <c r="V105" s="3703"/>
      <c r="W105" s="3703"/>
      <c r="X105" s="5054"/>
      <c r="Y105" s="1129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>
      <c r="A106" s="9551" t="s">
        <v>4367</v>
      </c>
      <c r="B106" s="9551"/>
      <c r="C106" s="9551"/>
      <c r="D106" s="9551"/>
      <c r="E106" s="609"/>
      <c r="F106" s="609"/>
      <c r="G106" s="609"/>
      <c r="H106" s="609"/>
      <c r="I106" s="609"/>
      <c r="J106" s="609"/>
      <c r="K106" s="609"/>
      <c r="L106" s="609"/>
      <c r="M106" s="609"/>
      <c r="N106" s="609"/>
      <c r="O106" s="609"/>
      <c r="P106" s="609"/>
      <c r="Q106" s="609"/>
      <c r="R106" s="609"/>
      <c r="S106" s="609"/>
      <c r="T106" s="609"/>
      <c r="U106" s="609"/>
      <c r="V106" s="609"/>
      <c r="W106" s="609"/>
      <c r="X106" s="609"/>
      <c r="Y106" s="609"/>
      <c r="Z106" s="609"/>
      <c r="AA106" s="609"/>
      <c r="AB106" s="609"/>
      <c r="AC106" s="609"/>
      <c r="AD106" s="609"/>
      <c r="AE106" s="609"/>
      <c r="AF106" s="609"/>
      <c r="AG106" s="609"/>
      <c r="AH106" s="609"/>
      <c r="AI106" s="609"/>
      <c r="AJ106" s="609"/>
      <c r="AK106" s="609"/>
      <c r="AL106" s="609"/>
      <c r="AM106" s="609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07"/>
      <c r="CF106" s="607"/>
      <c r="CG106" s="607"/>
      <c r="CH106" s="607"/>
      <c r="CI106" s="607"/>
    </row>
    <row r="107" spans="1:87" ht="31.5">
      <c r="A107" s="3200" t="s">
        <v>1108</v>
      </c>
      <c r="B107" s="689" t="s">
        <v>1109</v>
      </c>
      <c r="C107" s="5109" t="s">
        <v>4368</v>
      </c>
      <c r="D107" s="4281" t="s">
        <v>4369</v>
      </c>
      <c r="E107" s="607"/>
      <c r="F107" s="607"/>
      <c r="G107" s="607"/>
      <c r="H107" s="607"/>
      <c r="I107" s="607"/>
      <c r="J107" s="607"/>
      <c r="K107" s="607"/>
      <c r="L107" s="607"/>
      <c r="M107" s="607"/>
      <c r="N107" s="607"/>
      <c r="O107" s="607"/>
      <c r="P107" s="607"/>
      <c r="Q107" s="607"/>
      <c r="R107" s="607"/>
      <c r="S107" s="607"/>
      <c r="T107" s="607"/>
      <c r="U107" s="607"/>
      <c r="V107" s="607"/>
      <c r="W107" s="607"/>
      <c r="X107" s="607"/>
      <c r="Y107" s="607"/>
      <c r="Z107" s="607"/>
      <c r="AA107" s="607"/>
      <c r="AB107" s="607"/>
      <c r="AC107" s="607"/>
      <c r="AD107" s="607"/>
      <c r="AE107" s="607"/>
      <c r="AF107" s="607"/>
      <c r="AG107" s="607"/>
      <c r="AH107" s="607"/>
      <c r="AI107" s="607"/>
      <c r="AJ107" s="607"/>
      <c r="AK107" s="607"/>
      <c r="AL107" s="607"/>
      <c r="AM107" s="607"/>
      <c r="AO107" s="101"/>
      <c r="AP107" s="101"/>
      <c r="AQ107" s="101"/>
      <c r="AR107" s="101"/>
      <c r="AS107" s="101"/>
      <c r="AT107" s="101"/>
      <c r="AU107" s="607"/>
      <c r="AV107" s="607"/>
      <c r="AW107" s="607"/>
      <c r="AX107" s="607"/>
      <c r="AY107" s="607"/>
      <c r="AZ107" s="607"/>
      <c r="BA107" s="607"/>
      <c r="BB107" s="101"/>
      <c r="BC107" s="607"/>
      <c r="BD107" s="607"/>
      <c r="BE107" s="607"/>
      <c r="BF107" s="607"/>
      <c r="BG107" s="607"/>
      <c r="BH107" s="607"/>
      <c r="BI107" s="607"/>
      <c r="BJ107" s="607"/>
      <c r="BK107" s="607"/>
      <c r="BL107" s="607"/>
      <c r="BM107" s="607"/>
      <c r="BN107" s="607"/>
      <c r="BO107" s="607"/>
      <c r="BP107" s="607"/>
      <c r="BQ107" s="607"/>
      <c r="BR107" s="607"/>
      <c r="BS107" s="607"/>
      <c r="BT107" s="607"/>
      <c r="BU107" s="607"/>
      <c r="BV107" s="607"/>
      <c r="BW107" s="607"/>
      <c r="BX107" s="607"/>
      <c r="BY107" s="607"/>
      <c r="BZ107" s="607"/>
      <c r="CA107" s="607"/>
      <c r="CB107" s="607"/>
      <c r="CC107" s="607"/>
      <c r="CD107" s="607"/>
      <c r="CE107" s="607"/>
      <c r="CF107" s="607"/>
      <c r="CG107" s="607"/>
      <c r="CH107" s="607"/>
      <c r="CI107" s="607"/>
    </row>
    <row r="108" spans="1:87" ht="15" customHeight="1">
      <c r="A108" s="5110" t="s">
        <v>1112</v>
      </c>
      <c r="B108" s="5111"/>
      <c r="C108" s="5112"/>
      <c r="D108" s="4999"/>
      <c r="H108" s="607"/>
      <c r="I108" s="607"/>
      <c r="J108" s="607"/>
      <c r="K108" s="607"/>
      <c r="L108" s="607"/>
      <c r="M108" s="607"/>
      <c r="N108" s="607"/>
      <c r="O108" s="607"/>
      <c r="P108" s="607"/>
      <c r="Q108" s="607"/>
      <c r="R108" s="607"/>
      <c r="S108" s="607"/>
      <c r="T108" s="607"/>
      <c r="U108" s="607"/>
      <c r="V108" s="607"/>
      <c r="W108" s="607"/>
      <c r="X108" s="607"/>
      <c r="Y108" s="607"/>
      <c r="Z108" s="607"/>
      <c r="AA108" s="607"/>
      <c r="AB108" s="607"/>
      <c r="AC108" s="607"/>
      <c r="AD108" s="607"/>
      <c r="AE108" s="607"/>
      <c r="AF108" s="607"/>
      <c r="AG108" s="607"/>
      <c r="AH108" s="607"/>
      <c r="AI108" s="607"/>
      <c r="AJ108" s="607"/>
      <c r="AK108" s="607"/>
      <c r="AL108" s="607"/>
      <c r="AM108" s="607"/>
      <c r="AO108" s="101"/>
      <c r="AP108" s="101"/>
      <c r="AQ108" s="101"/>
      <c r="AR108" s="101"/>
      <c r="AS108" s="101"/>
      <c r="AT108" s="101"/>
      <c r="AU108" s="607"/>
      <c r="AV108" s="607"/>
      <c r="AW108" s="607"/>
      <c r="AX108" s="607"/>
      <c r="AY108" s="607"/>
      <c r="AZ108" s="607"/>
      <c r="BA108" s="607"/>
      <c r="BB108" s="101"/>
      <c r="BC108" s="607"/>
      <c r="BD108" s="607"/>
      <c r="BE108" s="607"/>
      <c r="BF108" s="607"/>
      <c r="BG108" s="607"/>
      <c r="BH108" s="607"/>
      <c r="BI108" s="607"/>
      <c r="BJ108" s="607"/>
      <c r="BK108" s="607"/>
      <c r="BL108" s="607"/>
      <c r="BM108" s="607"/>
      <c r="BN108" s="607"/>
      <c r="BO108" s="607"/>
      <c r="BP108" s="607"/>
      <c r="BQ108" s="607"/>
      <c r="BR108" s="607"/>
      <c r="BS108" s="607"/>
      <c r="BT108" s="607"/>
      <c r="BU108" s="607"/>
      <c r="BV108" s="607"/>
      <c r="BW108" s="607"/>
      <c r="BX108" s="607"/>
      <c r="BY108" s="607"/>
      <c r="BZ108" s="607"/>
      <c r="CA108" s="607"/>
      <c r="CB108" s="607"/>
      <c r="CC108" s="607"/>
      <c r="CD108" s="607"/>
      <c r="CE108" s="607"/>
      <c r="CF108" s="607"/>
      <c r="CG108" s="607"/>
      <c r="CH108" s="607"/>
      <c r="CI108" s="607"/>
    </row>
    <row r="109" spans="1:87" ht="23.1" customHeight="1">
      <c r="A109" s="4276" t="s">
        <v>1113</v>
      </c>
      <c r="B109" s="5113"/>
      <c r="C109" s="1947"/>
      <c r="D109" s="5114"/>
      <c r="H109" s="607"/>
      <c r="I109" s="607"/>
      <c r="J109" s="607"/>
      <c r="K109" s="607"/>
      <c r="L109" s="607"/>
      <c r="M109" s="607"/>
      <c r="N109" s="607"/>
      <c r="O109" s="607"/>
      <c r="P109" s="607"/>
      <c r="Q109" s="607"/>
      <c r="R109" s="607"/>
      <c r="S109" s="607"/>
      <c r="T109" s="607"/>
      <c r="U109" s="607"/>
      <c r="V109" s="607"/>
      <c r="W109" s="607"/>
      <c r="X109" s="607"/>
      <c r="Y109" s="607"/>
      <c r="Z109" s="607"/>
      <c r="AA109" s="607"/>
      <c r="AB109" s="607"/>
      <c r="AC109" s="607"/>
      <c r="AD109" s="607"/>
      <c r="AE109" s="607"/>
      <c r="AF109" s="607"/>
      <c r="AG109" s="607"/>
      <c r="AH109" s="607"/>
      <c r="AI109" s="607"/>
      <c r="AJ109" s="607"/>
      <c r="AK109" s="607"/>
      <c r="AL109" s="607"/>
      <c r="AM109" s="607"/>
      <c r="AO109" s="101"/>
      <c r="AP109" s="101"/>
      <c r="AQ109" s="101"/>
      <c r="AR109" s="101"/>
      <c r="AS109" s="101"/>
      <c r="AT109" s="101"/>
      <c r="AU109" s="607"/>
      <c r="AV109" s="607"/>
      <c r="AW109" s="607"/>
      <c r="AX109" s="607"/>
      <c r="AY109" s="607"/>
      <c r="AZ109" s="607"/>
      <c r="BA109" s="607"/>
      <c r="BB109" s="101"/>
      <c r="BC109" s="607"/>
      <c r="BD109" s="607"/>
      <c r="BE109" s="607"/>
      <c r="BF109" s="607"/>
      <c r="BG109" s="607"/>
      <c r="BH109" s="607"/>
      <c r="BI109" s="607"/>
      <c r="BJ109" s="607"/>
      <c r="BK109" s="607"/>
      <c r="BL109" s="607"/>
      <c r="BM109" s="607"/>
      <c r="BN109" s="607"/>
      <c r="BO109" s="607"/>
      <c r="BP109" s="607"/>
      <c r="BQ109" s="607"/>
      <c r="BR109" s="607"/>
      <c r="BS109" s="607"/>
      <c r="BT109" s="607"/>
      <c r="BU109" s="607"/>
      <c r="BV109" s="607"/>
      <c r="BW109" s="607"/>
      <c r="BX109" s="607"/>
      <c r="BY109" s="607"/>
      <c r="BZ109" s="607"/>
      <c r="CA109" s="607"/>
      <c r="CB109" s="607"/>
      <c r="CC109" s="607"/>
      <c r="CD109" s="607"/>
      <c r="CE109" s="607"/>
      <c r="CF109" s="607"/>
      <c r="CG109" s="607"/>
      <c r="CH109" s="607"/>
      <c r="CI109" s="607"/>
    </row>
    <row r="110" spans="1:87" ht="23.1" customHeight="1">
      <c r="A110" s="4276" t="s">
        <v>1114</v>
      </c>
      <c r="B110" s="5113"/>
      <c r="C110" s="1947"/>
      <c r="D110" s="5001"/>
      <c r="H110" s="607"/>
      <c r="I110" s="607"/>
      <c r="J110" s="607"/>
      <c r="K110" s="607"/>
      <c r="L110" s="607"/>
      <c r="M110" s="607"/>
      <c r="N110" s="607"/>
      <c r="O110" s="607"/>
      <c r="P110" s="607"/>
      <c r="Q110" s="607"/>
      <c r="R110" s="607"/>
      <c r="S110" s="607"/>
      <c r="T110" s="607"/>
      <c r="U110" s="607"/>
      <c r="V110" s="607"/>
      <c r="W110" s="607"/>
      <c r="X110" s="607"/>
      <c r="Y110" s="607"/>
      <c r="Z110" s="607"/>
      <c r="AA110" s="607"/>
      <c r="AB110" s="607"/>
      <c r="AC110" s="607"/>
      <c r="AD110" s="607"/>
      <c r="AE110" s="607"/>
      <c r="AF110" s="607"/>
      <c r="AG110" s="607"/>
      <c r="AH110" s="607"/>
      <c r="AI110" s="607"/>
      <c r="AJ110" s="607"/>
      <c r="AK110" s="607"/>
      <c r="AL110" s="607"/>
      <c r="AM110" s="607"/>
      <c r="AO110" s="101"/>
      <c r="AP110" s="101"/>
      <c r="AQ110" s="101"/>
      <c r="AR110" s="101"/>
      <c r="AS110" s="101"/>
      <c r="AT110" s="101"/>
      <c r="AU110" s="607"/>
      <c r="AV110" s="607"/>
      <c r="AW110" s="607"/>
      <c r="AX110" s="607"/>
      <c r="AY110" s="607"/>
      <c r="AZ110" s="607"/>
      <c r="BA110" s="607"/>
      <c r="BB110" s="101"/>
      <c r="BC110" s="607"/>
      <c r="BD110" s="607"/>
      <c r="BE110" s="607"/>
      <c r="BF110" s="607"/>
      <c r="BG110" s="607"/>
      <c r="BH110" s="607"/>
      <c r="BI110" s="607"/>
      <c r="BJ110" s="607"/>
      <c r="BK110" s="607"/>
      <c r="BL110" s="607"/>
      <c r="BM110" s="607"/>
      <c r="BN110" s="607"/>
      <c r="BO110" s="607"/>
      <c r="BP110" s="607"/>
      <c r="BQ110" s="607"/>
      <c r="BR110" s="607"/>
      <c r="BS110" s="607"/>
      <c r="BT110" s="607"/>
      <c r="BU110" s="607"/>
      <c r="BV110" s="607"/>
      <c r="BW110" s="607"/>
      <c r="BX110" s="607"/>
      <c r="BY110" s="607"/>
      <c r="BZ110" s="607"/>
      <c r="CA110" s="607"/>
      <c r="CB110" s="607"/>
      <c r="CC110" s="607"/>
      <c r="CD110" s="607"/>
      <c r="CE110" s="329"/>
      <c r="CF110" s="329"/>
      <c r="CG110" s="329"/>
      <c r="CH110" s="329"/>
      <c r="CI110" s="329"/>
    </row>
    <row r="111" spans="1:87" ht="23.1" customHeight="1">
      <c r="A111" s="5115" t="s">
        <v>4370</v>
      </c>
      <c r="B111" s="5113"/>
      <c r="C111" s="1947"/>
      <c r="D111" s="5001"/>
      <c r="H111" s="607"/>
      <c r="I111" s="607"/>
      <c r="J111" s="607"/>
      <c r="K111" s="607"/>
      <c r="L111" s="607"/>
      <c r="M111" s="607"/>
      <c r="N111" s="607"/>
      <c r="O111" s="607"/>
      <c r="P111" s="607"/>
      <c r="Q111" s="607"/>
      <c r="R111" s="607"/>
      <c r="S111" s="607"/>
      <c r="T111" s="607"/>
      <c r="U111" s="607"/>
      <c r="V111" s="607"/>
      <c r="W111" s="607"/>
      <c r="X111" s="607"/>
      <c r="Y111" s="607"/>
      <c r="Z111" s="607"/>
      <c r="AA111" s="607"/>
      <c r="AB111" s="607"/>
      <c r="AC111" s="607"/>
      <c r="AD111" s="607"/>
      <c r="AE111" s="607"/>
      <c r="AF111" s="607"/>
      <c r="AG111" s="607"/>
      <c r="AH111" s="607"/>
      <c r="AI111" s="607"/>
      <c r="AJ111" s="607"/>
      <c r="AK111" s="607"/>
      <c r="AL111" s="607"/>
      <c r="AM111" s="607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07"/>
      <c r="CF111" s="607"/>
      <c r="CG111" s="607"/>
      <c r="CH111" s="607"/>
      <c r="CI111" s="607"/>
    </row>
    <row r="112" spans="1:87" ht="23.1" customHeight="1">
      <c r="A112" s="1417" t="s">
        <v>4371</v>
      </c>
      <c r="B112" s="5116"/>
      <c r="C112" s="2627"/>
      <c r="D112" s="5117"/>
      <c r="H112" s="607"/>
      <c r="I112" s="607"/>
      <c r="J112" s="607"/>
      <c r="K112" s="607"/>
      <c r="L112" s="607"/>
      <c r="M112" s="607"/>
      <c r="N112" s="607"/>
      <c r="O112" s="607"/>
      <c r="P112" s="607"/>
      <c r="Q112" s="607"/>
      <c r="R112" s="607"/>
      <c r="S112" s="607"/>
      <c r="T112" s="607"/>
      <c r="U112" s="607"/>
      <c r="V112" s="607"/>
      <c r="W112" s="607"/>
      <c r="X112" s="607"/>
      <c r="Y112" s="607"/>
      <c r="Z112" s="607"/>
      <c r="AA112" s="607"/>
      <c r="AB112" s="607"/>
      <c r="AC112" s="607"/>
      <c r="AD112" s="607"/>
      <c r="AE112" s="607"/>
      <c r="AF112" s="607"/>
      <c r="AG112" s="607"/>
      <c r="AH112" s="607"/>
      <c r="AI112" s="607"/>
      <c r="AJ112" s="607"/>
      <c r="AK112" s="607"/>
      <c r="AL112" s="607"/>
      <c r="AM112" s="607"/>
      <c r="AO112" s="607"/>
      <c r="AP112" s="607"/>
      <c r="AQ112" s="607"/>
      <c r="AR112" s="607"/>
      <c r="AS112" s="607"/>
      <c r="AT112" s="607"/>
      <c r="AU112" s="607"/>
      <c r="AV112" s="607"/>
      <c r="AW112" s="607"/>
      <c r="AX112" s="607"/>
      <c r="AY112" s="607"/>
      <c r="AZ112" s="607"/>
      <c r="BA112" s="607"/>
      <c r="BB112" s="607"/>
      <c r="BC112" s="607"/>
      <c r="BD112" s="607"/>
      <c r="BE112" s="607"/>
      <c r="BF112" s="607"/>
      <c r="BG112" s="607"/>
      <c r="BH112" s="607"/>
      <c r="BI112" s="607"/>
      <c r="BJ112" s="607"/>
      <c r="BK112" s="607"/>
      <c r="BL112" s="607"/>
      <c r="BM112" s="607"/>
      <c r="BN112" s="607"/>
      <c r="BO112" s="607"/>
      <c r="BP112" s="607"/>
      <c r="BQ112" s="607"/>
      <c r="BR112" s="607"/>
      <c r="BS112" s="607"/>
      <c r="BT112" s="607"/>
      <c r="BU112" s="607"/>
      <c r="BV112" s="607"/>
      <c r="BW112" s="607"/>
      <c r="BX112" s="607"/>
      <c r="BY112" s="607"/>
      <c r="BZ112" s="607"/>
      <c r="CA112" s="607"/>
      <c r="CB112" s="607"/>
      <c r="CC112" s="607"/>
      <c r="CD112" s="607"/>
      <c r="CE112" s="599"/>
      <c r="CF112" s="599"/>
      <c r="CG112" s="599"/>
      <c r="CH112" s="599"/>
      <c r="CI112" s="329"/>
    </row>
    <row r="113" spans="1:41" ht="17.100000000000001" customHeight="1">
      <c r="A113" s="249" t="s">
        <v>4372</v>
      </c>
      <c r="B113" s="599"/>
      <c r="C113" s="599"/>
      <c r="D113" s="599"/>
      <c r="E113" s="599"/>
      <c r="F113" s="599"/>
      <c r="G113" s="599"/>
      <c r="H113" s="599"/>
      <c r="I113" s="599"/>
      <c r="J113" s="599"/>
      <c r="K113" s="599"/>
      <c r="L113" s="599"/>
      <c r="M113" s="599"/>
      <c r="N113" s="599"/>
      <c r="O113" s="599"/>
      <c r="P113" s="599"/>
      <c r="Q113" s="599"/>
      <c r="R113" s="599"/>
      <c r="S113" s="599"/>
      <c r="T113" s="599"/>
      <c r="U113" s="599"/>
      <c r="V113" s="599"/>
      <c r="W113" s="599"/>
      <c r="X113" s="599"/>
      <c r="Y113" s="599"/>
      <c r="Z113" s="599"/>
      <c r="AA113" s="599"/>
      <c r="AB113" s="599"/>
      <c r="AC113" s="599"/>
      <c r="AD113" s="599"/>
      <c r="AE113" s="599"/>
      <c r="AF113" s="599"/>
      <c r="AG113" s="599"/>
      <c r="AH113" s="599"/>
      <c r="AI113" s="599"/>
      <c r="AJ113" s="599"/>
      <c r="AK113" s="599"/>
      <c r="AL113" s="599"/>
      <c r="AM113" s="599"/>
      <c r="AO113" s="599"/>
    </row>
    <row r="114" spans="1:41" ht="15" customHeight="1">
      <c r="A114" s="9436" t="s">
        <v>29</v>
      </c>
      <c r="B114" s="9552" t="s">
        <v>4373</v>
      </c>
      <c r="C114" s="9526" t="s">
        <v>4374</v>
      </c>
      <c r="D114" s="9526"/>
      <c r="E114" s="9526"/>
      <c r="F114" s="9526"/>
      <c r="G114" s="9502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>
      <c r="A115" s="8552"/>
      <c r="B115" s="9302"/>
      <c r="C115" s="9553" t="s">
        <v>4375</v>
      </c>
      <c r="D115" s="9555" t="s">
        <v>4376</v>
      </c>
      <c r="E115" s="9555" t="s">
        <v>4323</v>
      </c>
      <c r="F115" s="9555" t="s">
        <v>4326</v>
      </c>
      <c r="G115" s="9529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>
      <c r="A116" s="8553"/>
      <c r="B116" s="9303"/>
      <c r="C116" s="9554"/>
      <c r="D116" s="8675"/>
      <c r="E116" s="8675"/>
      <c r="F116" s="8675"/>
      <c r="G116" s="9556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>
      <c r="A117" s="4958" t="s">
        <v>3894</v>
      </c>
      <c r="B117" s="5118"/>
      <c r="C117" s="5119"/>
      <c r="D117" s="5120"/>
      <c r="E117" s="5120"/>
      <c r="F117" s="5120"/>
      <c r="G117" s="4999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>
      <c r="A118" s="1418" t="s">
        <v>4332</v>
      </c>
      <c r="B118" s="5121"/>
      <c r="C118" s="5122"/>
      <c r="D118" s="5123"/>
      <c r="E118" s="816"/>
      <c r="F118" s="5123"/>
      <c r="G118" s="5001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>
      <c r="A119" s="5124" t="s">
        <v>1505</v>
      </c>
      <c r="B119" s="5121"/>
      <c r="C119" s="5122"/>
      <c r="D119" s="816"/>
      <c r="E119" s="816"/>
      <c r="F119" s="816"/>
      <c r="G119" s="5001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>
      <c r="A120" s="1418" t="s">
        <v>1506</v>
      </c>
      <c r="B120" s="5121"/>
      <c r="C120" s="5122"/>
      <c r="D120" s="816"/>
      <c r="E120" s="816"/>
      <c r="F120" s="816"/>
      <c r="G120" s="5001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>
      <c r="A121" s="1418" t="s">
        <v>1507</v>
      </c>
      <c r="B121" s="5121"/>
      <c r="C121" s="5122"/>
      <c r="D121" s="816"/>
      <c r="E121" s="816"/>
      <c r="F121" s="816"/>
      <c r="G121" s="5001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>
      <c r="A122" s="1418" t="s">
        <v>1508</v>
      </c>
      <c r="B122" s="5121"/>
      <c r="C122" s="5125"/>
      <c r="D122" s="5123"/>
      <c r="E122" s="5123"/>
      <c r="F122" s="5123"/>
      <c r="G122" s="5114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>
      <c r="A123" s="1418" t="s">
        <v>1509</v>
      </c>
      <c r="B123" s="5121"/>
      <c r="C123" s="5122"/>
      <c r="D123" s="816"/>
      <c r="E123" s="816"/>
      <c r="F123" s="816"/>
      <c r="G123" s="5001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>
      <c r="A124" s="5126" t="s">
        <v>950</v>
      </c>
      <c r="B124" s="610"/>
      <c r="C124" s="611"/>
      <c r="D124" s="5127"/>
      <c r="E124" s="254"/>
      <c r="F124" s="5127"/>
      <c r="G124" s="5117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>
      <c r="A125" s="4408" t="s">
        <v>77</v>
      </c>
      <c r="B125" s="5128">
        <f>SUM(B117:B124)</f>
        <v>0</v>
      </c>
      <c r="C125" s="5129">
        <f t="shared" ref="C125:G125" si="40">SUM(C117:C124)</f>
        <v>0</v>
      </c>
      <c r="D125" s="5130">
        <f t="shared" si="40"/>
        <v>0</v>
      </c>
      <c r="E125" s="5130">
        <f t="shared" si="40"/>
        <v>0</v>
      </c>
      <c r="F125" s="5130">
        <f>SUM(F117:F124)</f>
        <v>0</v>
      </c>
      <c r="G125" s="5007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>
      <formula1>0</formula1>
    </dataValidation>
    <dataValidation type="whole" allowBlank="1" showInputMessage="1" showErrorMessage="1" sqref="C13:E16 C115 H19:K20 E19:G19 C29:C32 AJ61:AJ63 AJ26 AN10:AN12 AI52:AJ54 B55:B58 F16:AN16 C35:C39 V83 C41:C49 D29:E50 Y101:Y103">
      <formula1>0</formula1>
      <formula2>1E+30</formula2>
    </dataValidation>
    <dataValidation type="whole" allowBlank="1" showInputMessage="1" showErrorMessage="1" sqref="V29:AI50">
      <formula1>0</formula1>
      <formula2>9.99999999999999E+41</formula2>
    </dataValidation>
    <dataValidation type="whole" allowBlank="1" showInputMessage="1" showErrorMessage="1" sqref="U55:AH58 AI55:AI57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>
      <c r="C1" s="9557" t="s">
        <v>4377</v>
      </c>
      <c r="D1" s="9558"/>
      <c r="E1" s="9559"/>
    </row>
    <row r="2" spans="3:5" ht="42.75" customHeight="1">
      <c r="C2" s="690" t="str">
        <f>CONCATENATE("ESTABLECIMIENTO: ",NOMBRE!B3," - ",NOMBRE!C3,NOMBRE!D3,NOMBRE!E3,NOMBRE!F3,NOMBRE!G3,NOMBRE!H3,NOMBRE!I3," 
  "," / MES:  ",NOMBRE!B6,"  / AÑO:  ",NOMBRE!B7)</f>
        <v>ESTABLECIMIENTO: PADDS - Falta Cód. Est. 
   / MES:  MARZO  / AÑO:  2026</v>
      </c>
      <c r="D2" s="71"/>
      <c r="E2" s="5131"/>
    </row>
    <row r="3" spans="3:5" ht="34.5" customHeight="1">
      <c r="C3" s="5132" t="s">
        <v>4378</v>
      </c>
      <c r="D3" s="5132" t="s">
        <v>4379</v>
      </c>
      <c r="E3" s="5133" t="s">
        <v>4380</v>
      </c>
    </row>
    <row r="4" spans="3:5" ht="22.5" customHeight="1">
      <c r="C4" s="5134" t="s">
        <v>4381</v>
      </c>
      <c r="D4" s="5135">
        <f>NOMBRE!A32</f>
        <v>2</v>
      </c>
      <c r="E4" s="5131"/>
    </row>
    <row r="5" spans="3:5" ht="22.5" customHeight="1">
      <c r="C5" s="5134" t="s">
        <v>4382</v>
      </c>
      <c r="D5" s="5136">
        <f>'A01'!B258</f>
        <v>2</v>
      </c>
      <c r="E5" s="5137" t="str">
        <f>IF('A01'!A258=0,"SIN DATOS","")</f>
        <v/>
      </c>
    </row>
    <row r="6" spans="3:5" ht="22.5" customHeight="1">
      <c r="C6" s="5134" t="s">
        <v>4383</v>
      </c>
      <c r="D6" s="5136">
        <f>'A02'!B51</f>
        <v>0</v>
      </c>
      <c r="E6" s="5137" t="str">
        <f>IF('A02'!A51=0,"SIN DATOS","")</f>
        <v>SIN DATOS</v>
      </c>
    </row>
    <row r="7" spans="3:5" ht="22.5" customHeight="1">
      <c r="C7" s="5134" t="s">
        <v>4384</v>
      </c>
      <c r="D7" s="5138">
        <f>'A03'!B278</f>
        <v>0</v>
      </c>
      <c r="E7" s="5137" t="str">
        <f>IF('A03'!A278=0,"SIN DATOS","")</f>
        <v/>
      </c>
    </row>
    <row r="8" spans="3:5" ht="22.5" customHeight="1">
      <c r="C8" s="5134" t="s">
        <v>4385</v>
      </c>
      <c r="D8" s="5136">
        <f>'A04'!A240</f>
        <v>0</v>
      </c>
      <c r="E8" s="5137" t="str">
        <f>IF('A04'!A239=0,"SIN DATOS","")</f>
        <v>SIN DATOS</v>
      </c>
    </row>
    <row r="9" spans="3:5" ht="22.5" customHeight="1">
      <c r="C9" s="5134" t="s">
        <v>4386</v>
      </c>
      <c r="D9" s="5136">
        <f>'A05'!B437</f>
        <v>4</v>
      </c>
      <c r="E9" s="5137" t="str">
        <f>IF('A05'!A437=0,"SIN DATOS","")</f>
        <v/>
      </c>
    </row>
    <row r="10" spans="3:5" ht="22.5" customHeight="1">
      <c r="C10" s="5134" t="s">
        <v>4387</v>
      </c>
      <c r="D10" s="5136">
        <f>'A06'!B205</f>
        <v>0</v>
      </c>
      <c r="E10" s="5137" t="str">
        <f>IF('A06'!A205=0,"SIN DATOS","")</f>
        <v>SIN DATOS</v>
      </c>
    </row>
    <row r="11" spans="3:5" ht="22.5" customHeight="1">
      <c r="C11" s="5134" t="s">
        <v>4388</v>
      </c>
      <c r="D11" s="5136">
        <f>'A07'!B239</f>
        <v>0</v>
      </c>
      <c r="E11" s="5137" t="str">
        <f>IF('A07'!A239=0,"SIN DATOS","")</f>
        <v>SIN DATOS</v>
      </c>
    </row>
    <row r="12" spans="3:5" ht="22.5" customHeight="1">
      <c r="C12" s="5134" t="s">
        <v>4389</v>
      </c>
      <c r="D12" s="5136">
        <f>'A08'!B248</f>
        <v>0</v>
      </c>
      <c r="E12" s="5137" t="str">
        <f>IF('A08'!A248=0,"SIN DATOS","")</f>
        <v>SIN DATOS</v>
      </c>
    </row>
    <row r="13" spans="3:5" ht="22.5" customHeight="1">
      <c r="C13" s="5134" t="s">
        <v>4390</v>
      </c>
      <c r="D13" s="5136">
        <f>'A09'!B385</f>
        <v>0</v>
      </c>
      <c r="E13" s="5137" t="str">
        <f>IF('A09'!A385=0,"SIN DATOS","")</f>
        <v>SIN DATOS</v>
      </c>
    </row>
    <row r="14" spans="3:5" ht="22.5" customHeight="1">
      <c r="C14" s="5134" t="s">
        <v>4391</v>
      </c>
      <c r="D14" s="5136">
        <f>'A11'!B311</f>
        <v>0</v>
      </c>
      <c r="E14" s="5137" t="str">
        <f>IF('A11'!A311=0,"SIN DATOS","")</f>
        <v>SIN DATOS</v>
      </c>
    </row>
    <row r="15" spans="3:5" ht="22.5" customHeight="1">
      <c r="C15" s="5134" t="s">
        <v>4392</v>
      </c>
      <c r="D15" s="5136">
        <f>A11a!B150</f>
        <v>0</v>
      </c>
      <c r="E15" s="5137" t="str">
        <f>IF(A11a!A150=0,"SIN DATOS","")</f>
        <v>SIN DATOS</v>
      </c>
    </row>
    <row r="16" spans="3:5" ht="22.5" customHeight="1">
      <c r="C16" s="5134" t="s">
        <v>4393</v>
      </c>
      <c r="D16" s="5136">
        <f>A19a!B203</f>
        <v>0</v>
      </c>
      <c r="E16" s="5137" t="str">
        <f>IF(A19a!A203=0,"SIN DATOS","")</f>
        <v>SIN DATOS</v>
      </c>
    </row>
    <row r="17" spans="3:5" ht="22.5" customHeight="1">
      <c r="C17" s="5134" t="s">
        <v>4394</v>
      </c>
      <c r="D17" s="5136">
        <f>A19b!B200</f>
        <v>0</v>
      </c>
      <c r="E17" s="5137" t="str">
        <f>IF(A19b!A200=0,"SIN DATOS","")</f>
        <v>SIN DATOS</v>
      </c>
    </row>
    <row r="18" spans="3:5" ht="22.5" customHeight="1">
      <c r="C18" s="5134" t="s">
        <v>4395</v>
      </c>
      <c r="D18" s="5139">
        <f>'A21'!B204</f>
        <v>0</v>
      </c>
      <c r="E18" s="5137" t="str">
        <f>IF('A21'!A204=0,"SIN DATOS","")</f>
        <v>SIN DATOS</v>
      </c>
    </row>
    <row r="19" spans="3:5" ht="22.5" customHeight="1">
      <c r="C19" s="5134" t="s">
        <v>4396</v>
      </c>
      <c r="D19" s="5140">
        <f>'A23'!B215</f>
        <v>0</v>
      </c>
      <c r="E19" s="5137" t="str">
        <f>IF('A23'!A215=0,"SIN DATOS","")</f>
        <v>SIN DATOS</v>
      </c>
    </row>
    <row r="20" spans="3:5" ht="22.5" customHeight="1">
      <c r="C20" s="5134" t="s">
        <v>4397</v>
      </c>
      <c r="D20" s="5139">
        <f>'A24'!B179</f>
        <v>0</v>
      </c>
      <c r="E20" s="5137" t="str">
        <f>IF('A24'!A179=0,"SIN DATOS","")</f>
        <v>SIN DATOS</v>
      </c>
    </row>
    <row r="21" spans="3:5" ht="22.5" customHeight="1">
      <c r="C21" s="5134" t="s">
        <v>4398</v>
      </c>
      <c r="D21" s="5139">
        <f>'A25'!B319</f>
        <v>0</v>
      </c>
      <c r="E21" s="5137" t="str">
        <f>IF('A25'!A319=0,"SIN DATOS","")</f>
        <v>SIN DATOS</v>
      </c>
    </row>
    <row r="22" spans="3:5" ht="22.5" customHeight="1">
      <c r="C22" s="5134" t="s">
        <v>4399</v>
      </c>
      <c r="D22" s="5139">
        <f>'A26'!B150</f>
        <v>37</v>
      </c>
      <c r="E22" s="5137" t="str">
        <f>IF('A26'!A150=0,"SIN DATOS","")</f>
        <v/>
      </c>
    </row>
    <row r="23" spans="3:5" ht="22.5" customHeight="1">
      <c r="C23" s="5134" t="s">
        <v>4400</v>
      </c>
      <c r="D23" s="5139">
        <f>'A27'!B249</f>
        <v>0</v>
      </c>
      <c r="E23" s="5137" t="str">
        <f>IF('A27'!A249=0,"SIN DATOS","")</f>
        <v>SIN DATOS</v>
      </c>
    </row>
    <row r="24" spans="3:5" ht="22.5" customHeight="1">
      <c r="C24" s="5134" t="s">
        <v>4401</v>
      </c>
      <c r="D24" s="5139">
        <f>'A28'!B351</f>
        <v>0</v>
      </c>
      <c r="E24" s="5137" t="str">
        <f>IF('A28'!A351=0,"SIN DATOS","")</f>
        <v>SIN DATOS</v>
      </c>
    </row>
    <row r="25" spans="3:5" ht="22.5" customHeight="1">
      <c r="C25" s="5134" t="s">
        <v>4402</v>
      </c>
      <c r="D25" s="5139">
        <f>'A29'!B205</f>
        <v>0</v>
      </c>
      <c r="E25" s="5137" t="str">
        <f>IF('A29'!A205=0,"SIN DATOS","")</f>
        <v>SIN DATOS</v>
      </c>
    </row>
    <row r="26" spans="3:5" ht="22.5" customHeight="1">
      <c r="C26" s="5134" t="s">
        <v>4403</v>
      </c>
      <c r="D26" s="5139">
        <f>'A30'!B174</f>
        <v>0</v>
      </c>
      <c r="E26" s="5137" t="str">
        <f>IF('A30'!A174=0,"SIN DATOS","")</f>
        <v>SIN DATOS</v>
      </c>
    </row>
    <row r="27" spans="3:5" ht="22.5" customHeight="1">
      <c r="C27" s="5134" t="s">
        <v>4404</v>
      </c>
      <c r="D27" s="5139">
        <f>A30AR!B138</f>
        <v>0</v>
      </c>
      <c r="E27" s="5137" t="str">
        <f>IF(A30AR!A138=0,"SIN DATOS","")</f>
        <v>SIN DATOS</v>
      </c>
    </row>
    <row r="28" spans="3:5" ht="22.5" customHeight="1">
      <c r="C28" s="5134" t="s">
        <v>4405</v>
      </c>
      <c r="D28" s="5139">
        <f>'A31'!B130</f>
        <v>0</v>
      </c>
      <c r="E28" s="5137" t="str">
        <f>IF('A31'!A130=0,"SIN DATOS","")</f>
        <v>SIN DATOS</v>
      </c>
    </row>
    <row r="29" spans="3:5" ht="22.5" customHeight="1">
      <c r="C29" s="5134" t="s">
        <v>4406</v>
      </c>
      <c r="D29" s="5139">
        <f>'A32'!B236</f>
        <v>0</v>
      </c>
      <c r="E29" s="5137" t="str">
        <f>IF('A32'!A236=0,"SIN DATOS","")</f>
        <v>SIN DATOS</v>
      </c>
    </row>
    <row r="30" spans="3:5" ht="22.5" customHeight="1">
      <c r="C30" s="5134" t="s">
        <v>4407</v>
      </c>
      <c r="D30" s="5139">
        <f>'A33'!B101</f>
        <v>21</v>
      </c>
      <c r="E30" s="5137" t="str">
        <f>IF('A33'!A101=0,"SIN DATOS","")</f>
        <v/>
      </c>
    </row>
    <row r="31" spans="3:5" ht="22.5" customHeight="1">
      <c r="C31" s="5134" t="s">
        <v>4408</v>
      </c>
      <c r="D31" s="5139">
        <f>'A34'!B150</f>
        <v>0</v>
      </c>
      <c r="E31" s="5137" t="str">
        <f>IF('A34'!A150=0,"SIN DATOS","")</f>
        <v>SIN DATOS</v>
      </c>
    </row>
    <row r="32" spans="3:5" ht="27.75" customHeight="1">
      <c r="C32" s="5141" t="s">
        <v>77</v>
      </c>
      <c r="D32" s="5142">
        <f>SUM(D4:D31)</f>
        <v>66</v>
      </c>
      <c r="E32" s="5143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9560" t="s">
        <v>4409</v>
      </c>
      <c r="B1" s="9561"/>
      <c r="C1" s="9561"/>
      <c r="D1" s="9561"/>
      <c r="E1" s="9561"/>
      <c r="F1" s="9562"/>
    </row>
    <row r="3" spans="1:6">
      <c r="A3" s="96" t="str">
        <f>CONCATENATE("ESTABLECIMIENTO: ",NOMBRE!B3," - ",NOMBRE!C3,NOMBRE!D3,NOMBRE!E3,NOMBRE!F3,NOMBRE!G3,NOMBRE!H3,NOMBRE!I3," 
  "," / MES:  ",NOMBRE!B6,"  / AÑO:  ",NOMBRE!B7)</f>
        <v>ESTABLECIMIENTO: PADDS - Falta Cód. Est. 
   / MES:  MARZO  / AÑO:  2026</v>
      </c>
    </row>
    <row r="5" spans="1:6" ht="58.5" customHeight="1">
      <c r="B5" s="5144" t="s">
        <v>4410</v>
      </c>
      <c r="E5" s="5144"/>
    </row>
    <row r="7" spans="1:6">
      <c r="B7" s="9563" t="str">
        <f>IF(Control!D32&gt;0,"ANTES DE EJECUTAR LA MACRO REVISE LA HOJA CONTROL, EXISTEN ERRORES","")</f>
        <v>ANTES DE EJECUTAR LA MACRO REVISE LA HOJA CONTROL, EXISTEN ERRORES</v>
      </c>
      <c r="C7" s="9564"/>
      <c r="D7" s="9564"/>
      <c r="E7" s="9565"/>
    </row>
    <row r="8" spans="1:6">
      <c r="B8" s="9566"/>
      <c r="C8" s="9567"/>
      <c r="D8" s="9567"/>
      <c r="E8" s="9568"/>
    </row>
    <row r="10" spans="1:6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cliente</cp:lastModifiedBy>
  <cp:revision/>
  <dcterms:created xsi:type="dcterms:W3CDTF">2023-04-14T14:34:58Z</dcterms:created>
  <dcterms:modified xsi:type="dcterms:W3CDTF">2026-04-02T18:55:55Z</dcterms:modified>
  <cp:category/>
  <cp:contentStatus/>
</cp:coreProperties>
</file>