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wmf" ContentType="image/x-wmf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Default Extension="docx" ContentType="application/vnd.openxmlformats-officedocument.wordprocessingml.document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115" windowHeight="7995" activeTab="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</sheets>
  <definedNames>
    <definedName name="OLE_LINK3" localSheetId="0">'1'!$C$3</definedName>
    <definedName name="OLE_LINK6" localSheetId="1">'2'!$N$3</definedName>
    <definedName name="OLE_LINK7" localSheetId="1">'2'!$N$3</definedName>
    <definedName name="solver_adj" localSheetId="0" hidden="1">'1'!$G$29</definedName>
    <definedName name="solver_adj" localSheetId="6" hidden="1">'7'!$I$13</definedName>
    <definedName name="solver_cvg" localSheetId="0" hidden="1">0.0001</definedName>
    <definedName name="solver_cvg" localSheetId="6" hidden="1">0.0001</definedName>
    <definedName name="solver_drv" localSheetId="0" hidden="1">1</definedName>
    <definedName name="solver_drv" localSheetId="6" hidden="1">1</definedName>
    <definedName name="solver_est" localSheetId="0" hidden="1">1</definedName>
    <definedName name="solver_est" localSheetId="6" hidden="1">1</definedName>
    <definedName name="solver_itr" localSheetId="0" hidden="1">100</definedName>
    <definedName name="solver_itr" localSheetId="6" hidden="1">100</definedName>
    <definedName name="solver_lin" localSheetId="0" hidden="1">2</definedName>
    <definedName name="solver_lin" localSheetId="6" hidden="1">2</definedName>
    <definedName name="solver_neg" localSheetId="0" hidden="1">2</definedName>
    <definedName name="solver_neg" localSheetId="6" hidden="1">2</definedName>
    <definedName name="solver_num" localSheetId="0" hidden="1">0</definedName>
    <definedName name="solver_num" localSheetId="6" hidden="1">0</definedName>
    <definedName name="solver_nwt" localSheetId="0" hidden="1">1</definedName>
    <definedName name="solver_nwt" localSheetId="6" hidden="1">1</definedName>
    <definedName name="solver_opt" localSheetId="0" hidden="1">'1'!$G$26</definedName>
    <definedName name="solver_opt" localSheetId="6" hidden="1">'7'!$I$14</definedName>
    <definedName name="solver_pre" localSheetId="0" hidden="1">0.000001</definedName>
    <definedName name="solver_pre" localSheetId="6" hidden="1">0.000001</definedName>
    <definedName name="solver_scl" localSheetId="0" hidden="1">2</definedName>
    <definedName name="solver_scl" localSheetId="6" hidden="1">2</definedName>
    <definedName name="solver_sho" localSheetId="0" hidden="1">2</definedName>
    <definedName name="solver_sho" localSheetId="6" hidden="1">2</definedName>
    <definedName name="solver_tim" localSheetId="0" hidden="1">100</definedName>
    <definedName name="solver_tim" localSheetId="6" hidden="1">100</definedName>
    <definedName name="solver_tol" localSheetId="0" hidden="1">0.05</definedName>
    <definedName name="solver_tol" localSheetId="6" hidden="1">0.05</definedName>
    <definedName name="solver_typ" localSheetId="0" hidden="1">3</definedName>
    <definedName name="solver_typ" localSheetId="6" hidden="1">3</definedName>
    <definedName name="solver_val" localSheetId="0" hidden="1">0</definedName>
    <definedName name="solver_val" localSheetId="6" hidden="1">0</definedName>
  </definedNames>
  <calcPr calcId="125725"/>
</workbook>
</file>

<file path=xl/calcChain.xml><?xml version="1.0" encoding="utf-8"?>
<calcChain xmlns="http://schemas.openxmlformats.org/spreadsheetml/2006/main">
  <c r="S22" i="3"/>
  <c r="Q172" i="10" l="1"/>
  <c r="S172" s="1"/>
  <c r="R172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9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S88" s="1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L24" l="1"/>
  <c r="F20"/>
  <c r="F21"/>
  <c r="F22"/>
  <c r="F23"/>
  <c r="F24"/>
  <c r="F25"/>
  <c r="F26"/>
  <c r="F27"/>
  <c r="F28"/>
  <c r="F29"/>
  <c r="F30"/>
  <c r="F31"/>
  <c r="F32"/>
  <c r="F33"/>
  <c r="F34"/>
  <c r="F19"/>
  <c r="L35" i="9"/>
  <c r="L32"/>
  <c r="L27"/>
  <c r="L25"/>
  <c r="G27"/>
  <c r="F27"/>
  <c r="F28"/>
  <c r="G28" s="1"/>
  <c r="H28" s="1"/>
  <c r="F29"/>
  <c r="F30"/>
  <c r="F31"/>
  <c r="F32"/>
  <c r="G32" s="1"/>
  <c r="H32" s="1"/>
  <c r="F33"/>
  <c r="F34"/>
  <c r="F35"/>
  <c r="F36"/>
  <c r="G36" s="1"/>
  <c r="H36" s="1"/>
  <c r="F37"/>
  <c r="F38"/>
  <c r="F39"/>
  <c r="F40"/>
  <c r="G40" s="1"/>
  <c r="H40" s="1"/>
  <c r="F41"/>
  <c r="F42"/>
  <c r="F43"/>
  <c r="F44"/>
  <c r="G44" s="1"/>
  <c r="H44" s="1"/>
  <c r="F45"/>
  <c r="F46"/>
  <c r="F47"/>
  <c r="F48"/>
  <c r="G48" s="1"/>
  <c r="H48" s="1"/>
  <c r="F49"/>
  <c r="F50"/>
  <c r="F51"/>
  <c r="F52"/>
  <c r="G52" s="1"/>
  <c r="H52" s="1"/>
  <c r="F53"/>
  <c r="F54"/>
  <c r="F55"/>
  <c r="F56"/>
  <c r="G56" s="1"/>
  <c r="H56" s="1"/>
  <c r="F57"/>
  <c r="F58"/>
  <c r="F59"/>
  <c r="F60"/>
  <c r="G60" s="1"/>
  <c r="H60" s="1"/>
  <c r="F61"/>
  <c r="F62"/>
  <c r="F63"/>
  <c r="F64"/>
  <c r="G64" s="1"/>
  <c r="H64" s="1"/>
  <c r="F65"/>
  <c r="F66"/>
  <c r="F67"/>
  <c r="F68"/>
  <c r="G68" s="1"/>
  <c r="H68" s="1"/>
  <c r="F69"/>
  <c r="F70"/>
  <c r="F71"/>
  <c r="F72"/>
  <c r="G72" s="1"/>
  <c r="H72" s="1"/>
  <c r="F73"/>
  <c r="F74"/>
  <c r="F75"/>
  <c r="F76"/>
  <c r="G76" s="1"/>
  <c r="H76" s="1"/>
  <c r="F77"/>
  <c r="F78"/>
  <c r="F79"/>
  <c r="F80"/>
  <c r="G80" s="1"/>
  <c r="H80" s="1"/>
  <c r="F81"/>
  <c r="F82"/>
  <c r="F83"/>
  <c r="F84"/>
  <c r="G84" s="1"/>
  <c r="H84" s="1"/>
  <c r="F85"/>
  <c r="F86"/>
  <c r="F87"/>
  <c r="F88"/>
  <c r="G88" s="1"/>
  <c r="H88" s="1"/>
  <c r="F89"/>
  <c r="F90"/>
  <c r="F91"/>
  <c r="F92"/>
  <c r="G92" s="1"/>
  <c r="H92" s="1"/>
  <c r="F93"/>
  <c r="F94"/>
  <c r="F95"/>
  <c r="F96"/>
  <c r="G96" s="1"/>
  <c r="H96" s="1"/>
  <c r="F97"/>
  <c r="F98"/>
  <c r="F99"/>
  <c r="F100"/>
  <c r="G100" s="1"/>
  <c r="H100" s="1"/>
  <c r="F101"/>
  <c r="F102"/>
  <c r="F103"/>
  <c r="F104"/>
  <c r="G104" s="1"/>
  <c r="H104" s="1"/>
  <c r="F105"/>
  <c r="F106"/>
  <c r="F107"/>
  <c r="F108"/>
  <c r="G108" s="1"/>
  <c r="H108" s="1"/>
  <c r="F109"/>
  <c r="F110"/>
  <c r="F111"/>
  <c r="F112"/>
  <c r="G112" s="1"/>
  <c r="H112" s="1"/>
  <c r="F113"/>
  <c r="F114"/>
  <c r="F115"/>
  <c r="F116"/>
  <c r="G116" s="1"/>
  <c r="H116" s="1"/>
  <c r="F117"/>
  <c r="F118"/>
  <c r="F119"/>
  <c r="F120"/>
  <c r="G120" s="1"/>
  <c r="H120" s="1"/>
  <c r="F121"/>
  <c r="F122"/>
  <c r="F123"/>
  <c r="F124"/>
  <c r="G124" s="1"/>
  <c r="H124" s="1"/>
  <c r="F125"/>
  <c r="F126"/>
  <c r="F127"/>
  <c r="F128"/>
  <c r="G128" s="1"/>
  <c r="H128" s="1"/>
  <c r="F129"/>
  <c r="F130"/>
  <c r="F131"/>
  <c r="F132"/>
  <c r="G132" s="1"/>
  <c r="H132" s="1"/>
  <c r="F133"/>
  <c r="F134"/>
  <c r="F135"/>
  <c r="F136"/>
  <c r="G136" s="1"/>
  <c r="H136" s="1"/>
  <c r="F137"/>
  <c r="F138"/>
  <c r="F139"/>
  <c r="F140"/>
  <c r="G140" s="1"/>
  <c r="H140" s="1"/>
  <c r="F141"/>
  <c r="F142"/>
  <c r="F143"/>
  <c r="F144"/>
  <c r="G144" s="1"/>
  <c r="H144" s="1"/>
  <c r="F145"/>
  <c r="F146"/>
  <c r="F147"/>
  <c r="F148"/>
  <c r="G148" s="1"/>
  <c r="H148" s="1"/>
  <c r="F149"/>
  <c r="F150"/>
  <c r="F151"/>
  <c r="F152"/>
  <c r="G152" s="1"/>
  <c r="H152" s="1"/>
  <c r="F153"/>
  <c r="F154"/>
  <c r="F155"/>
  <c r="F156"/>
  <c r="G156" s="1"/>
  <c r="H156" s="1"/>
  <c r="F157"/>
  <c r="F158"/>
  <c r="F159"/>
  <c r="F160"/>
  <c r="G160" s="1"/>
  <c r="H160" s="1"/>
  <c r="F161"/>
  <c r="F162"/>
  <c r="F163"/>
  <c r="F164"/>
  <c r="G164" s="1"/>
  <c r="H164" s="1"/>
  <c r="F165"/>
  <c r="F166"/>
  <c r="F167"/>
  <c r="F168"/>
  <c r="G168" s="1"/>
  <c r="H168" s="1"/>
  <c r="F169"/>
  <c r="F170"/>
  <c r="F171"/>
  <c r="F172"/>
  <c r="G172" s="1"/>
  <c r="H172" s="1"/>
  <c r="F173"/>
  <c r="F174"/>
  <c r="F175"/>
  <c r="F176"/>
  <c r="G176" s="1"/>
  <c r="H176" s="1"/>
  <c r="F177"/>
  <c r="F178"/>
  <c r="F179"/>
  <c r="F180"/>
  <c r="G180" s="1"/>
  <c r="H180" s="1"/>
  <c r="F181"/>
  <c r="F182"/>
  <c r="F183"/>
  <c r="F184"/>
  <c r="G184" s="1"/>
  <c r="H184" s="1"/>
  <c r="F185"/>
  <c r="F186"/>
  <c r="F187"/>
  <c r="F188"/>
  <c r="G188" s="1"/>
  <c r="H188" s="1"/>
  <c r="F189"/>
  <c r="F190"/>
  <c r="F191"/>
  <c r="F192"/>
  <c r="G192" s="1"/>
  <c r="H192" s="1"/>
  <c r="F193"/>
  <c r="F194"/>
  <c r="F195"/>
  <c r="F196"/>
  <c r="G196" s="1"/>
  <c r="H196" s="1"/>
  <c r="F197"/>
  <c r="F198"/>
  <c r="F199"/>
  <c r="F200"/>
  <c r="G200" s="1"/>
  <c r="H200" s="1"/>
  <c r="F201"/>
  <c r="F202"/>
  <c r="F203"/>
  <c r="F204"/>
  <c r="G204" s="1"/>
  <c r="H204" s="1"/>
  <c r="F205"/>
  <c r="F206"/>
  <c r="F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6"/>
  <c r="C20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6"/>
  <c r="G206"/>
  <c r="H206" s="1"/>
  <c r="G205"/>
  <c r="H205" s="1"/>
  <c r="G203"/>
  <c r="H203" s="1"/>
  <c r="G202"/>
  <c r="H202" s="1"/>
  <c r="G201"/>
  <c r="H201" s="1"/>
  <c r="G199"/>
  <c r="H199" s="1"/>
  <c r="G198"/>
  <c r="H198" s="1"/>
  <c r="G197"/>
  <c r="H197" s="1"/>
  <c r="G195"/>
  <c r="H195" s="1"/>
  <c r="G194"/>
  <c r="H194" s="1"/>
  <c r="G193"/>
  <c r="H193" s="1"/>
  <c r="G191"/>
  <c r="H191" s="1"/>
  <c r="G190"/>
  <c r="H190" s="1"/>
  <c r="G189"/>
  <c r="H189" s="1"/>
  <c r="G187"/>
  <c r="H187" s="1"/>
  <c r="G186"/>
  <c r="H186" s="1"/>
  <c r="G185"/>
  <c r="H185" s="1"/>
  <c r="G183"/>
  <c r="H183" s="1"/>
  <c r="G182"/>
  <c r="H182" s="1"/>
  <c r="G181"/>
  <c r="H181" s="1"/>
  <c r="G179"/>
  <c r="H179" s="1"/>
  <c r="G178"/>
  <c r="H178" s="1"/>
  <c r="G177"/>
  <c r="H177" s="1"/>
  <c r="G175"/>
  <c r="H175" s="1"/>
  <c r="G174"/>
  <c r="H174" s="1"/>
  <c r="G173"/>
  <c r="H173" s="1"/>
  <c r="G171"/>
  <c r="H171" s="1"/>
  <c r="G170"/>
  <c r="H170" s="1"/>
  <c r="G169"/>
  <c r="H169" s="1"/>
  <c r="G167"/>
  <c r="H167" s="1"/>
  <c r="G166"/>
  <c r="H166" s="1"/>
  <c r="G165"/>
  <c r="H165" s="1"/>
  <c r="G163"/>
  <c r="H163" s="1"/>
  <c r="G162"/>
  <c r="H162" s="1"/>
  <c r="G161"/>
  <c r="H161" s="1"/>
  <c r="G159"/>
  <c r="H159" s="1"/>
  <c r="G158"/>
  <c r="H158" s="1"/>
  <c r="G157"/>
  <c r="H157" s="1"/>
  <c r="G155"/>
  <c r="H155" s="1"/>
  <c r="G154"/>
  <c r="H154" s="1"/>
  <c r="G153"/>
  <c r="H153" s="1"/>
  <c r="G151"/>
  <c r="H151" s="1"/>
  <c r="G150"/>
  <c r="H150" s="1"/>
  <c r="G149"/>
  <c r="H149" s="1"/>
  <c r="G147"/>
  <c r="H147" s="1"/>
  <c r="G146"/>
  <c r="H146" s="1"/>
  <c r="G145"/>
  <c r="H145" s="1"/>
  <c r="G143"/>
  <c r="H143" s="1"/>
  <c r="G142"/>
  <c r="H142" s="1"/>
  <c r="G141"/>
  <c r="H141" s="1"/>
  <c r="G139"/>
  <c r="H139" s="1"/>
  <c r="G138"/>
  <c r="H138" s="1"/>
  <c r="G137"/>
  <c r="H137" s="1"/>
  <c r="G135"/>
  <c r="H135" s="1"/>
  <c r="G134"/>
  <c r="H134" s="1"/>
  <c r="G133"/>
  <c r="H133" s="1"/>
  <c r="G131"/>
  <c r="H131" s="1"/>
  <c r="G130"/>
  <c r="H130" s="1"/>
  <c r="G129"/>
  <c r="H129" s="1"/>
  <c r="G127"/>
  <c r="H127" s="1"/>
  <c r="G126"/>
  <c r="H126" s="1"/>
  <c r="G125"/>
  <c r="H125" s="1"/>
  <c r="G123"/>
  <c r="H123" s="1"/>
  <c r="G122"/>
  <c r="H122" s="1"/>
  <c r="G121"/>
  <c r="H121" s="1"/>
  <c r="G119"/>
  <c r="H119" s="1"/>
  <c r="G118"/>
  <c r="H118" s="1"/>
  <c r="G117"/>
  <c r="H117" s="1"/>
  <c r="G115"/>
  <c r="H115" s="1"/>
  <c r="G114"/>
  <c r="H114" s="1"/>
  <c r="G113"/>
  <c r="H113" s="1"/>
  <c r="G111"/>
  <c r="H111" s="1"/>
  <c r="G110"/>
  <c r="H110" s="1"/>
  <c r="G109"/>
  <c r="H109" s="1"/>
  <c r="G107"/>
  <c r="H107" s="1"/>
  <c r="G106"/>
  <c r="H106" s="1"/>
  <c r="G105"/>
  <c r="H105" s="1"/>
  <c r="G103"/>
  <c r="H103" s="1"/>
  <c r="G102"/>
  <c r="H102" s="1"/>
  <c r="G101"/>
  <c r="H101" s="1"/>
  <c r="G99"/>
  <c r="H99" s="1"/>
  <c r="G98"/>
  <c r="H98" s="1"/>
  <c r="G97"/>
  <c r="H97" s="1"/>
  <c r="G95"/>
  <c r="H95" s="1"/>
  <c r="G94"/>
  <c r="H94" s="1"/>
  <c r="G93"/>
  <c r="H93" s="1"/>
  <c r="G91"/>
  <c r="H91" s="1"/>
  <c r="G90"/>
  <c r="H90" s="1"/>
  <c r="G89"/>
  <c r="H89" s="1"/>
  <c r="G87"/>
  <c r="H87" s="1"/>
  <c r="G86"/>
  <c r="H86" s="1"/>
  <c r="G85"/>
  <c r="H85" s="1"/>
  <c r="G83"/>
  <c r="H83" s="1"/>
  <c r="G82"/>
  <c r="H82" s="1"/>
  <c r="G81"/>
  <c r="H81" s="1"/>
  <c r="G79"/>
  <c r="H79" s="1"/>
  <c r="G78"/>
  <c r="H78" s="1"/>
  <c r="G77"/>
  <c r="H77" s="1"/>
  <c r="G75"/>
  <c r="H75" s="1"/>
  <c r="G74"/>
  <c r="H74" s="1"/>
  <c r="G73"/>
  <c r="H73" s="1"/>
  <c r="G71"/>
  <c r="H71" s="1"/>
  <c r="G70"/>
  <c r="H70" s="1"/>
  <c r="G69"/>
  <c r="H69" s="1"/>
  <c r="G67"/>
  <c r="H67" s="1"/>
  <c r="G66"/>
  <c r="H66" s="1"/>
  <c r="G65"/>
  <c r="H65" s="1"/>
  <c r="G63"/>
  <c r="H63" s="1"/>
  <c r="G62"/>
  <c r="H62" s="1"/>
  <c r="G61"/>
  <c r="H61" s="1"/>
  <c r="G59"/>
  <c r="H59" s="1"/>
  <c r="G58"/>
  <c r="H58" s="1"/>
  <c r="G57"/>
  <c r="H57" s="1"/>
  <c r="G55"/>
  <c r="H55" s="1"/>
  <c r="G54"/>
  <c r="H54" s="1"/>
  <c r="G53"/>
  <c r="H53" s="1"/>
  <c r="G51"/>
  <c r="H51" s="1"/>
  <c r="G50"/>
  <c r="H50" s="1"/>
  <c r="G49"/>
  <c r="H49" s="1"/>
  <c r="G47"/>
  <c r="H47" s="1"/>
  <c r="G46"/>
  <c r="H46" s="1"/>
  <c r="G45"/>
  <c r="H45" s="1"/>
  <c r="G43"/>
  <c r="H43" s="1"/>
  <c r="G42"/>
  <c r="H42" s="1"/>
  <c r="G41"/>
  <c r="H41" s="1"/>
  <c r="G39"/>
  <c r="H39" s="1"/>
  <c r="G38"/>
  <c r="H38" s="1"/>
  <c r="G37"/>
  <c r="H37" s="1"/>
  <c r="G35"/>
  <c r="H35" s="1"/>
  <c r="G34"/>
  <c r="H34" s="1"/>
  <c r="G33"/>
  <c r="H33" s="1"/>
  <c r="G31"/>
  <c r="H31" s="1"/>
  <c r="G30"/>
  <c r="H30" s="1"/>
  <c r="G29"/>
  <c r="H29" s="1"/>
  <c r="H27"/>
  <c r="H26"/>
  <c r="C21"/>
  <c r="C22" s="1"/>
  <c r="C20"/>
  <c r="C19"/>
  <c r="C18"/>
  <c r="L34" i="8"/>
  <c r="L31"/>
  <c r="L26"/>
  <c r="I206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5"/>
  <c r="C21"/>
  <c r="C22" s="1"/>
  <c r="E16" i="5"/>
  <c r="E15"/>
  <c r="E14"/>
  <c r="H20" i="4"/>
  <c r="G20"/>
  <c r="F20"/>
  <c r="F17"/>
  <c r="G17" s="1"/>
  <c r="H17" s="1"/>
  <c r="H14"/>
  <c r="G14"/>
  <c r="F14"/>
  <c r="R26" i="3"/>
  <c r="R24"/>
  <c r="L18"/>
  <c r="L20" s="1"/>
  <c r="L18" i="10" l="1"/>
  <c r="R23" i="3" l="1"/>
  <c r="S16"/>
  <c r="S17"/>
  <c r="S18"/>
  <c r="S19"/>
  <c r="S20"/>
  <c r="S21"/>
  <c r="S15"/>
  <c r="R15"/>
  <c r="R16"/>
  <c r="R17"/>
  <c r="R18"/>
  <c r="R19"/>
  <c r="R20"/>
  <c r="R21"/>
  <c r="G21" i="1"/>
  <c r="G20"/>
  <c r="J45" i="3"/>
  <c r="J41"/>
  <c r="J33"/>
  <c r="J28"/>
  <c r="J21"/>
  <c r="J20"/>
  <c r="J16"/>
  <c r="C13" i="10" l="1"/>
  <c r="H21" s="1"/>
  <c r="E17" i="6"/>
  <c r="E21" i="3"/>
  <c r="F21" s="1"/>
  <c r="E20"/>
  <c r="F20" s="1"/>
  <c r="E19"/>
  <c r="F19" s="1"/>
  <c r="E18"/>
  <c r="F18" s="1"/>
  <c r="E17"/>
  <c r="F17" s="1"/>
  <c r="E16"/>
  <c r="F16" s="1"/>
  <c r="E15"/>
  <c r="F15" s="1"/>
  <c r="E22" i="6"/>
  <c r="E21"/>
  <c r="E20"/>
  <c r="E19"/>
  <c r="E18"/>
  <c r="C18" i="8"/>
  <c r="C19" s="1"/>
  <c r="I15" i="7"/>
  <c r="I14"/>
  <c r="E19" i="2"/>
  <c r="E18"/>
  <c r="F39" i="7"/>
  <c r="G24" i="1"/>
  <c r="G25" s="1"/>
  <c r="G26" s="1"/>
  <c r="G37" i="8" l="1"/>
  <c r="H37" s="1"/>
  <c r="D27"/>
  <c r="J17" i="3"/>
  <c r="J18" s="1"/>
  <c r="J19" s="1"/>
  <c r="J22" s="1"/>
  <c r="J23" s="1"/>
  <c r="J24" s="1"/>
  <c r="J25" s="1"/>
  <c r="J26" s="1"/>
  <c r="J27" s="1"/>
  <c r="J29" s="1"/>
  <c r="J30" s="1"/>
  <c r="J31" s="1"/>
  <c r="J32" s="1"/>
  <c r="J34" s="1"/>
  <c r="J35" s="1"/>
  <c r="J36" s="1"/>
  <c r="J37" s="1"/>
  <c r="J38" s="1"/>
  <c r="J39" s="1"/>
  <c r="J40" s="1"/>
  <c r="J42" s="1"/>
  <c r="J43" s="1"/>
  <c r="J44" s="1"/>
  <c r="G189" i="8"/>
  <c r="H189" s="1"/>
  <c r="G167"/>
  <c r="H167" s="1"/>
  <c r="G141"/>
  <c r="H141" s="1"/>
  <c r="G109"/>
  <c r="H109" s="1"/>
  <c r="G77"/>
  <c r="H77" s="1"/>
  <c r="G45"/>
  <c r="H45" s="1"/>
  <c r="G32" i="10"/>
  <c r="I32" s="1"/>
  <c r="G27"/>
  <c r="I27" s="1"/>
  <c r="G21"/>
  <c r="I21" s="1"/>
  <c r="H31"/>
  <c r="H26"/>
  <c r="G194" i="8"/>
  <c r="H194" s="1"/>
  <c r="G173"/>
  <c r="H173" s="1"/>
  <c r="G149"/>
  <c r="H149" s="1"/>
  <c r="G117"/>
  <c r="H117" s="1"/>
  <c r="G85"/>
  <c r="H85" s="1"/>
  <c r="G53"/>
  <c r="H53" s="1"/>
  <c r="G33" i="10"/>
  <c r="I33" s="1"/>
  <c r="G28"/>
  <c r="I28" s="1"/>
  <c r="G23"/>
  <c r="I23" s="1"/>
  <c r="H32"/>
  <c r="H27"/>
  <c r="H22"/>
  <c r="G199" i="8"/>
  <c r="H199" s="1"/>
  <c r="G178"/>
  <c r="H178" s="1"/>
  <c r="G157"/>
  <c r="H157" s="1"/>
  <c r="G125"/>
  <c r="H125" s="1"/>
  <c r="G93"/>
  <c r="H93" s="1"/>
  <c r="G61"/>
  <c r="H61" s="1"/>
  <c r="G29"/>
  <c r="H29" s="1"/>
  <c r="G19" i="10"/>
  <c r="G29"/>
  <c r="I29" s="1"/>
  <c r="G24"/>
  <c r="I24" s="1"/>
  <c r="H34"/>
  <c r="H28"/>
  <c r="H23"/>
  <c r="E23" i="6"/>
  <c r="H16" s="1"/>
  <c r="G205" i="8"/>
  <c r="H205" s="1"/>
  <c r="G183"/>
  <c r="H183" s="1"/>
  <c r="G162"/>
  <c r="H162" s="1"/>
  <c r="G133"/>
  <c r="H133" s="1"/>
  <c r="G101"/>
  <c r="H101" s="1"/>
  <c r="G69"/>
  <c r="H69" s="1"/>
  <c r="G31" i="10"/>
  <c r="I31" s="1"/>
  <c r="G25"/>
  <c r="I25" s="1"/>
  <c r="G20"/>
  <c r="I20" s="1"/>
  <c r="H30"/>
  <c r="H24"/>
  <c r="H20"/>
  <c r="H19"/>
  <c r="N18" s="1"/>
  <c r="L20" s="1"/>
  <c r="C20" i="8"/>
  <c r="G28"/>
  <c r="H28" s="1"/>
  <c r="G32"/>
  <c r="H32" s="1"/>
  <c r="G36"/>
  <c r="H36" s="1"/>
  <c r="G40"/>
  <c r="H40" s="1"/>
  <c r="G44"/>
  <c r="H44" s="1"/>
  <c r="G48"/>
  <c r="H48" s="1"/>
  <c r="G52"/>
  <c r="H52" s="1"/>
  <c r="G56"/>
  <c r="H56" s="1"/>
  <c r="G60"/>
  <c r="H60" s="1"/>
  <c r="G64"/>
  <c r="H64" s="1"/>
  <c r="G68"/>
  <c r="H68" s="1"/>
  <c r="G72"/>
  <c r="H72" s="1"/>
  <c r="G76"/>
  <c r="H76" s="1"/>
  <c r="G80"/>
  <c r="H80" s="1"/>
  <c r="G84"/>
  <c r="H84" s="1"/>
  <c r="G88"/>
  <c r="H88" s="1"/>
  <c r="G92"/>
  <c r="H92" s="1"/>
  <c r="G96"/>
  <c r="H96" s="1"/>
  <c r="G100"/>
  <c r="H100" s="1"/>
  <c r="G104"/>
  <c r="H104" s="1"/>
  <c r="G108"/>
  <c r="H108" s="1"/>
  <c r="G112"/>
  <c r="H112" s="1"/>
  <c r="G116"/>
  <c r="H116" s="1"/>
  <c r="G120"/>
  <c r="H120" s="1"/>
  <c r="G124"/>
  <c r="H124" s="1"/>
  <c r="G128"/>
  <c r="H128" s="1"/>
  <c r="G132"/>
  <c r="H132" s="1"/>
  <c r="G136"/>
  <c r="H136" s="1"/>
  <c r="G140"/>
  <c r="H140" s="1"/>
  <c r="G144"/>
  <c r="H144" s="1"/>
  <c r="G148"/>
  <c r="H148" s="1"/>
  <c r="G152"/>
  <c r="H152" s="1"/>
  <c r="G156"/>
  <c r="H156" s="1"/>
  <c r="G160"/>
  <c r="H160" s="1"/>
  <c r="G164"/>
  <c r="H164" s="1"/>
  <c r="G168"/>
  <c r="H168" s="1"/>
  <c r="G172"/>
  <c r="H172" s="1"/>
  <c r="G176"/>
  <c r="H176" s="1"/>
  <c r="G180"/>
  <c r="H180" s="1"/>
  <c r="G184"/>
  <c r="H184" s="1"/>
  <c r="G188"/>
  <c r="H188" s="1"/>
  <c r="G192"/>
  <c r="H192" s="1"/>
  <c r="G196"/>
  <c r="H196" s="1"/>
  <c r="G200"/>
  <c r="H200" s="1"/>
  <c r="G204"/>
  <c r="H204" s="1"/>
  <c r="G27"/>
  <c r="H27" s="1"/>
  <c r="G31"/>
  <c r="H31" s="1"/>
  <c r="G35"/>
  <c r="H35" s="1"/>
  <c r="G39"/>
  <c r="H39" s="1"/>
  <c r="G43"/>
  <c r="H43" s="1"/>
  <c r="G47"/>
  <c r="H47" s="1"/>
  <c r="G51"/>
  <c r="H51" s="1"/>
  <c r="G55"/>
  <c r="H55" s="1"/>
  <c r="G59"/>
  <c r="H59" s="1"/>
  <c r="G63"/>
  <c r="H63" s="1"/>
  <c r="G67"/>
  <c r="H67" s="1"/>
  <c r="G71"/>
  <c r="H71" s="1"/>
  <c r="G75"/>
  <c r="H75" s="1"/>
  <c r="G79"/>
  <c r="H79" s="1"/>
  <c r="G83"/>
  <c r="H83" s="1"/>
  <c r="G87"/>
  <c r="H87" s="1"/>
  <c r="G91"/>
  <c r="H91" s="1"/>
  <c r="G95"/>
  <c r="H95" s="1"/>
  <c r="G99"/>
  <c r="H99" s="1"/>
  <c r="G103"/>
  <c r="H103" s="1"/>
  <c r="G107"/>
  <c r="H107" s="1"/>
  <c r="G111"/>
  <c r="H111" s="1"/>
  <c r="G115"/>
  <c r="H115" s="1"/>
  <c r="G119"/>
  <c r="H119" s="1"/>
  <c r="G123"/>
  <c r="H123" s="1"/>
  <c r="G127"/>
  <c r="H127" s="1"/>
  <c r="G131"/>
  <c r="H131" s="1"/>
  <c r="G135"/>
  <c r="H135" s="1"/>
  <c r="G139"/>
  <c r="H139" s="1"/>
  <c r="G143"/>
  <c r="H143" s="1"/>
  <c r="G147"/>
  <c r="H147" s="1"/>
  <c r="G151"/>
  <c r="H151" s="1"/>
  <c r="G155"/>
  <c r="H155" s="1"/>
  <c r="L17" i="3"/>
  <c r="G201" i="8"/>
  <c r="H201" s="1"/>
  <c r="G195"/>
  <c r="H195" s="1"/>
  <c r="G190"/>
  <c r="H190" s="1"/>
  <c r="G185"/>
  <c r="H185" s="1"/>
  <c r="G179"/>
  <c r="H179" s="1"/>
  <c r="G174"/>
  <c r="H174" s="1"/>
  <c r="G169"/>
  <c r="H169" s="1"/>
  <c r="G163"/>
  <c r="H163" s="1"/>
  <c r="G158"/>
  <c r="H158" s="1"/>
  <c r="G150"/>
  <c r="H150" s="1"/>
  <c r="G142"/>
  <c r="H142" s="1"/>
  <c r="G134"/>
  <c r="H134" s="1"/>
  <c r="G126"/>
  <c r="H126" s="1"/>
  <c r="G118"/>
  <c r="H118" s="1"/>
  <c r="G110"/>
  <c r="H110" s="1"/>
  <c r="G102"/>
  <c r="H102" s="1"/>
  <c r="G94"/>
  <c r="H94" s="1"/>
  <c r="G86"/>
  <c r="H86" s="1"/>
  <c r="G78"/>
  <c r="H78" s="1"/>
  <c r="G70"/>
  <c r="H70" s="1"/>
  <c r="G62"/>
  <c r="H62" s="1"/>
  <c r="G54"/>
  <c r="H54" s="1"/>
  <c r="G46"/>
  <c r="H46" s="1"/>
  <c r="G38"/>
  <c r="H38" s="1"/>
  <c r="G30"/>
  <c r="H30" s="1"/>
  <c r="G202"/>
  <c r="H202" s="1"/>
  <c r="G197"/>
  <c r="H197" s="1"/>
  <c r="G191"/>
  <c r="H191" s="1"/>
  <c r="G186"/>
  <c r="H186" s="1"/>
  <c r="G181"/>
  <c r="H181" s="1"/>
  <c r="G175"/>
  <c r="H175" s="1"/>
  <c r="G170"/>
  <c r="H170" s="1"/>
  <c r="G165"/>
  <c r="H165" s="1"/>
  <c r="G159"/>
  <c r="H159" s="1"/>
  <c r="G153"/>
  <c r="H153" s="1"/>
  <c r="G145"/>
  <c r="H145" s="1"/>
  <c r="G137"/>
  <c r="H137" s="1"/>
  <c r="G129"/>
  <c r="H129" s="1"/>
  <c r="G121"/>
  <c r="H121" s="1"/>
  <c r="G113"/>
  <c r="H113" s="1"/>
  <c r="G105"/>
  <c r="H105" s="1"/>
  <c r="G97"/>
  <c r="H97" s="1"/>
  <c r="G89"/>
  <c r="H89" s="1"/>
  <c r="G81"/>
  <c r="H81" s="1"/>
  <c r="G73"/>
  <c r="H73" s="1"/>
  <c r="G65"/>
  <c r="H65" s="1"/>
  <c r="G57"/>
  <c r="H57" s="1"/>
  <c r="G49"/>
  <c r="H49" s="1"/>
  <c r="G41"/>
  <c r="H41" s="1"/>
  <c r="G33"/>
  <c r="H33" s="1"/>
  <c r="G203"/>
  <c r="H203" s="1"/>
  <c r="G198"/>
  <c r="H198" s="1"/>
  <c r="G193"/>
  <c r="H193" s="1"/>
  <c r="G187"/>
  <c r="H187" s="1"/>
  <c r="G182"/>
  <c r="H182" s="1"/>
  <c r="G177"/>
  <c r="H177" s="1"/>
  <c r="G171"/>
  <c r="H171" s="1"/>
  <c r="G166"/>
  <c r="H166" s="1"/>
  <c r="G161"/>
  <c r="H161" s="1"/>
  <c r="G154"/>
  <c r="H154" s="1"/>
  <c r="G146"/>
  <c r="H146" s="1"/>
  <c r="G138"/>
  <c r="H138" s="1"/>
  <c r="G130"/>
  <c r="H130" s="1"/>
  <c r="G122"/>
  <c r="H122" s="1"/>
  <c r="G114"/>
  <c r="H114" s="1"/>
  <c r="G106"/>
  <c r="H106" s="1"/>
  <c r="G98"/>
  <c r="H98" s="1"/>
  <c r="G90"/>
  <c r="H90" s="1"/>
  <c r="G82"/>
  <c r="H82" s="1"/>
  <c r="G74"/>
  <c r="H74" s="1"/>
  <c r="G66"/>
  <c r="H66" s="1"/>
  <c r="G58"/>
  <c r="H58" s="1"/>
  <c r="G50"/>
  <c r="H50" s="1"/>
  <c r="G42"/>
  <c r="H42" s="1"/>
  <c r="G34"/>
  <c r="H34" s="1"/>
  <c r="G26"/>
  <c r="H26" s="1"/>
  <c r="G34" i="10"/>
  <c r="I34" s="1"/>
  <c r="G30"/>
  <c r="I30" s="1"/>
  <c r="G26"/>
  <c r="I26" s="1"/>
  <c r="G22"/>
  <c r="I22" s="1"/>
  <c r="H33"/>
  <c r="H29"/>
  <c r="H25"/>
  <c r="G30" i="1"/>
  <c r="D204" i="8"/>
  <c r="D200"/>
  <c r="D196"/>
  <c r="D192"/>
  <c r="D188"/>
  <c r="D184"/>
  <c r="D180"/>
  <c r="D176"/>
  <c r="D172"/>
  <c r="D168"/>
  <c r="D164"/>
  <c r="D160"/>
  <c r="D156"/>
  <c r="D152"/>
  <c r="D148"/>
  <c r="D144"/>
  <c r="D140"/>
  <c r="D136"/>
  <c r="D132"/>
  <c r="D128"/>
  <c r="D124"/>
  <c r="D120"/>
  <c r="D116"/>
  <c r="D112"/>
  <c r="D108"/>
  <c r="D104"/>
  <c r="D100"/>
  <c r="D96"/>
  <c r="D92"/>
  <c r="D88"/>
  <c r="D84"/>
  <c r="D80"/>
  <c r="D76"/>
  <c r="D72"/>
  <c r="D68"/>
  <c r="D64"/>
  <c r="D60"/>
  <c r="D56"/>
  <c r="D52"/>
  <c r="D48"/>
  <c r="D44"/>
  <c r="D40"/>
  <c r="D36"/>
  <c r="D32"/>
  <c r="D28"/>
  <c r="D205"/>
  <c r="D201"/>
  <c r="D197"/>
  <c r="D193"/>
  <c r="D189"/>
  <c r="D185"/>
  <c r="D181"/>
  <c r="D177"/>
  <c r="D173"/>
  <c r="D169"/>
  <c r="D165"/>
  <c r="D161"/>
  <c r="D157"/>
  <c r="D153"/>
  <c r="D149"/>
  <c r="D145"/>
  <c r="D141"/>
  <c r="D137"/>
  <c r="D133"/>
  <c r="D129"/>
  <c r="D125"/>
  <c r="D121"/>
  <c r="D117"/>
  <c r="D113"/>
  <c r="D109"/>
  <c r="D105"/>
  <c r="D101"/>
  <c r="D97"/>
  <c r="D93"/>
  <c r="D89"/>
  <c r="D85"/>
  <c r="D81"/>
  <c r="D77"/>
  <c r="D73"/>
  <c r="D69"/>
  <c r="D65"/>
  <c r="D61"/>
  <c r="D57"/>
  <c r="D53"/>
  <c r="D49"/>
  <c r="D45"/>
  <c r="D41"/>
  <c r="D37"/>
  <c r="D33"/>
  <c r="D29"/>
  <c r="D25"/>
  <c r="D202"/>
  <c r="D198"/>
  <c r="D194"/>
  <c r="D190"/>
  <c r="D186"/>
  <c r="D182"/>
  <c r="D178"/>
  <c r="D174"/>
  <c r="D170"/>
  <c r="D166"/>
  <c r="D162"/>
  <c r="D158"/>
  <c r="D154"/>
  <c r="D150"/>
  <c r="D146"/>
  <c r="D142"/>
  <c r="D138"/>
  <c r="D134"/>
  <c r="D130"/>
  <c r="D126"/>
  <c r="D122"/>
  <c r="D118"/>
  <c r="D114"/>
  <c r="D110"/>
  <c r="D106"/>
  <c r="D102"/>
  <c r="D98"/>
  <c r="D94"/>
  <c r="D90"/>
  <c r="D86"/>
  <c r="D82"/>
  <c r="D78"/>
  <c r="D74"/>
  <c r="D70"/>
  <c r="D66"/>
  <c r="D62"/>
  <c r="D58"/>
  <c r="D54"/>
  <c r="D50"/>
  <c r="D46"/>
  <c r="D42"/>
  <c r="D38"/>
  <c r="D34"/>
  <c r="D30"/>
  <c r="D26"/>
  <c r="D203"/>
  <c r="D199"/>
  <c r="D195"/>
  <c r="D191"/>
  <c r="D187"/>
  <c r="D183"/>
  <c r="D179"/>
  <c r="D175"/>
  <c r="D171"/>
  <c r="D167"/>
  <c r="D163"/>
  <c r="D159"/>
  <c r="D155"/>
  <c r="D151"/>
  <c r="D147"/>
  <c r="D143"/>
  <c r="D139"/>
  <c r="D135"/>
  <c r="D131"/>
  <c r="D127"/>
  <c r="D123"/>
  <c r="D119"/>
  <c r="D115"/>
  <c r="D111"/>
  <c r="D107"/>
  <c r="D103"/>
  <c r="D99"/>
  <c r="D95"/>
  <c r="D91"/>
  <c r="D87"/>
  <c r="D83"/>
  <c r="D79"/>
  <c r="D75"/>
  <c r="D71"/>
  <c r="D67"/>
  <c r="D63"/>
  <c r="D59"/>
  <c r="D55"/>
  <c r="D51"/>
  <c r="D47"/>
  <c r="D43"/>
  <c r="D39"/>
  <c r="D35"/>
  <c r="D31"/>
  <c r="F30"/>
  <c r="F34"/>
  <c r="F38"/>
  <c r="F42"/>
  <c r="F46"/>
  <c r="F50"/>
  <c r="F54"/>
  <c r="F58"/>
  <c r="F62"/>
  <c r="F66"/>
  <c r="F70"/>
  <c r="F74"/>
  <c r="F78"/>
  <c r="F82"/>
  <c r="F86"/>
  <c r="F90"/>
  <c r="F94"/>
  <c r="F98"/>
  <c r="F102"/>
  <c r="F106"/>
  <c r="F110"/>
  <c r="F114"/>
  <c r="F118"/>
  <c r="F122"/>
  <c r="F126"/>
  <c r="F130"/>
  <c r="F134"/>
  <c r="F138"/>
  <c r="F142"/>
  <c r="F146"/>
  <c r="F150"/>
  <c r="F154"/>
  <c r="F158"/>
  <c r="F162"/>
  <c r="F166"/>
  <c r="F170"/>
  <c r="F174"/>
  <c r="F178"/>
  <c r="F182"/>
  <c r="F186"/>
  <c r="F190"/>
  <c r="F194"/>
  <c r="F198"/>
  <c r="F202"/>
  <c r="F26"/>
  <c r="E40"/>
  <c r="E44"/>
  <c r="E48"/>
  <c r="E52"/>
  <c r="E56"/>
  <c r="E60"/>
  <c r="E64"/>
  <c r="E68"/>
  <c r="E72"/>
  <c r="E76"/>
  <c r="E80"/>
  <c r="E84"/>
  <c r="E88"/>
  <c r="E92"/>
  <c r="E96"/>
  <c r="E100"/>
  <c r="E104"/>
  <c r="E108"/>
  <c r="E112"/>
  <c r="E116"/>
  <c r="E120"/>
  <c r="E124"/>
  <c r="E128"/>
  <c r="E132"/>
  <c r="E136"/>
  <c r="E140"/>
  <c r="E144"/>
  <c r="E148"/>
  <c r="E152"/>
  <c r="E156"/>
  <c r="E160"/>
  <c r="E164"/>
  <c r="E168"/>
  <c r="E172"/>
  <c r="E176"/>
  <c r="E180"/>
  <c r="E184"/>
  <c r="E188"/>
  <c r="E192"/>
  <c r="E196"/>
  <c r="E200"/>
  <c r="E204"/>
  <c r="E28"/>
  <c r="E32"/>
  <c r="E36"/>
  <c r="F28"/>
  <c r="F164"/>
  <c r="F188"/>
  <c r="F204"/>
  <c r="E46"/>
  <c r="E54"/>
  <c r="E62"/>
  <c r="E70"/>
  <c r="E78"/>
  <c r="E86"/>
  <c r="E94"/>
  <c r="E102"/>
  <c r="E110"/>
  <c r="E122"/>
  <c r="E130"/>
  <c r="E138"/>
  <c r="E146"/>
  <c r="E154"/>
  <c r="E162"/>
  <c r="E174"/>
  <c r="E182"/>
  <c r="E190"/>
  <c r="E198"/>
  <c r="E30"/>
  <c r="F27"/>
  <c r="F35"/>
  <c r="F39"/>
  <c r="F43"/>
  <c r="F47"/>
  <c r="F51"/>
  <c r="F55"/>
  <c r="F59"/>
  <c r="F67"/>
  <c r="F71"/>
  <c r="F79"/>
  <c r="F83"/>
  <c r="F91"/>
  <c r="F99"/>
  <c r="F107"/>
  <c r="F115"/>
  <c r="F123"/>
  <c r="F131"/>
  <c r="F139"/>
  <c r="F147"/>
  <c r="F155"/>
  <c r="F163"/>
  <c r="F171"/>
  <c r="F179"/>
  <c r="F187"/>
  <c r="F195"/>
  <c r="F203"/>
  <c r="E41"/>
  <c r="E49"/>
  <c r="E57"/>
  <c r="E61"/>
  <c r="E69"/>
  <c r="E77"/>
  <c r="E85"/>
  <c r="E93"/>
  <c r="E101"/>
  <c r="E109"/>
  <c r="E117"/>
  <c r="E125"/>
  <c r="E133"/>
  <c r="E141"/>
  <c r="E149"/>
  <c r="E157"/>
  <c r="E165"/>
  <c r="E173"/>
  <c r="E181"/>
  <c r="E189"/>
  <c r="E201"/>
  <c r="E29"/>
  <c r="E25"/>
  <c r="F29"/>
  <c r="F33"/>
  <c r="F37"/>
  <c r="F41"/>
  <c r="F45"/>
  <c r="F49"/>
  <c r="F53"/>
  <c r="F57"/>
  <c r="F61"/>
  <c r="F65"/>
  <c r="F69"/>
  <c r="F73"/>
  <c r="F77"/>
  <c r="F81"/>
  <c r="F85"/>
  <c r="F89"/>
  <c r="F93"/>
  <c r="F97"/>
  <c r="F101"/>
  <c r="F105"/>
  <c r="F109"/>
  <c r="F113"/>
  <c r="F117"/>
  <c r="F121"/>
  <c r="F125"/>
  <c r="F129"/>
  <c r="F133"/>
  <c r="F137"/>
  <c r="F141"/>
  <c r="F145"/>
  <c r="F149"/>
  <c r="F153"/>
  <c r="F157"/>
  <c r="F161"/>
  <c r="F165"/>
  <c r="F169"/>
  <c r="F173"/>
  <c r="F177"/>
  <c r="F181"/>
  <c r="F185"/>
  <c r="F189"/>
  <c r="F193"/>
  <c r="F197"/>
  <c r="F201"/>
  <c r="F205"/>
  <c r="E39"/>
  <c r="E43"/>
  <c r="E47"/>
  <c r="E51"/>
  <c r="E55"/>
  <c r="E59"/>
  <c r="E63"/>
  <c r="E67"/>
  <c r="E71"/>
  <c r="E75"/>
  <c r="E79"/>
  <c r="E83"/>
  <c r="E87"/>
  <c r="E91"/>
  <c r="E95"/>
  <c r="E99"/>
  <c r="E103"/>
  <c r="E107"/>
  <c r="E111"/>
  <c r="E115"/>
  <c r="E119"/>
  <c r="E123"/>
  <c r="E127"/>
  <c r="E131"/>
  <c r="E135"/>
  <c r="E139"/>
  <c r="E143"/>
  <c r="E147"/>
  <c r="E151"/>
  <c r="E155"/>
  <c r="E159"/>
  <c r="E163"/>
  <c r="E167"/>
  <c r="E171"/>
  <c r="E175"/>
  <c r="E179"/>
  <c r="E183"/>
  <c r="E187"/>
  <c r="E191"/>
  <c r="E195"/>
  <c r="E199"/>
  <c r="E203"/>
  <c r="E27"/>
  <c r="E31"/>
  <c r="E35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8"/>
  <c r="F172"/>
  <c r="F176"/>
  <c r="F180"/>
  <c r="F184"/>
  <c r="F192"/>
  <c r="F196"/>
  <c r="F200"/>
  <c r="E38"/>
  <c r="E42"/>
  <c r="E50"/>
  <c r="E58"/>
  <c r="E66"/>
  <c r="E74"/>
  <c r="E82"/>
  <c r="E90"/>
  <c r="E98"/>
  <c r="E106"/>
  <c r="E114"/>
  <c r="E118"/>
  <c r="E126"/>
  <c r="E134"/>
  <c r="E142"/>
  <c r="E150"/>
  <c r="E158"/>
  <c r="E166"/>
  <c r="E170"/>
  <c r="E178"/>
  <c r="E186"/>
  <c r="E194"/>
  <c r="E202"/>
  <c r="E26"/>
  <c r="E34"/>
  <c r="F31"/>
  <c r="F63"/>
  <c r="F75"/>
  <c r="F87"/>
  <c r="F95"/>
  <c r="F103"/>
  <c r="F111"/>
  <c r="F119"/>
  <c r="F127"/>
  <c r="F135"/>
  <c r="F143"/>
  <c r="F151"/>
  <c r="F159"/>
  <c r="F167"/>
  <c r="F175"/>
  <c r="F183"/>
  <c r="F191"/>
  <c r="F199"/>
  <c r="E37"/>
  <c r="E45"/>
  <c r="E53"/>
  <c r="E65"/>
  <c r="E73"/>
  <c r="E81"/>
  <c r="E89"/>
  <c r="E97"/>
  <c r="E105"/>
  <c r="E113"/>
  <c r="E121"/>
  <c r="E129"/>
  <c r="E137"/>
  <c r="E145"/>
  <c r="E153"/>
  <c r="E161"/>
  <c r="E169"/>
  <c r="E177"/>
  <c r="E185"/>
  <c r="E193"/>
  <c r="E197"/>
  <c r="E205"/>
  <c r="E33"/>
  <c r="I19" i="10" l="1"/>
  <c r="N22" s="1"/>
  <c r="L22"/>
  <c r="L24" i="8"/>
  <c r="H35" i="10"/>
  <c r="G35"/>
  <c r="F35"/>
  <c r="I35" l="1"/>
  <c r="H206" i="8"/>
</calcChain>
</file>

<file path=xl/sharedStrings.xml><?xml version="1.0" encoding="utf-8"?>
<sst xmlns="http://schemas.openxmlformats.org/spreadsheetml/2006/main" count="162" uniqueCount="101">
  <si>
    <t>n</t>
  </si>
  <si>
    <t>x</t>
  </si>
  <si>
    <t>R</t>
  </si>
  <si>
    <t>Rtir</t>
  </si>
  <si>
    <t>VPL</t>
  </si>
  <si>
    <t>a.a</t>
  </si>
  <si>
    <t>a.m</t>
  </si>
  <si>
    <t>k</t>
  </si>
  <si>
    <t>VP</t>
  </si>
  <si>
    <t>$</t>
  </si>
  <si>
    <t>Taxa de Juros embutida</t>
  </si>
  <si>
    <t>t*VP</t>
  </si>
  <si>
    <t>Ativo</t>
  </si>
  <si>
    <t>Passivo</t>
  </si>
  <si>
    <r>
      <t>P</t>
    </r>
    <r>
      <rPr>
        <vertAlign val="subscript"/>
        <sz val="14"/>
        <color theme="1"/>
        <rFont val="Calibri"/>
        <family val="2"/>
        <scheme val="minor"/>
      </rPr>
      <t>tv =</t>
    </r>
  </si>
  <si>
    <t>Entrada =</t>
  </si>
  <si>
    <t>x =</t>
  </si>
  <si>
    <t>$o =</t>
  </si>
  <si>
    <t>erro =</t>
  </si>
  <si>
    <r>
      <t>R</t>
    </r>
    <r>
      <rPr>
        <vertAlign val="subscript"/>
        <sz val="14"/>
        <color theme="1"/>
        <rFont val="Calibri"/>
        <family val="2"/>
        <scheme val="minor"/>
      </rPr>
      <t>trouxa =</t>
    </r>
  </si>
  <si>
    <r>
      <t>R</t>
    </r>
    <r>
      <rPr>
        <vertAlign val="subscript"/>
        <sz val="14"/>
        <color theme="1"/>
        <rFont val="Calibri"/>
        <family val="2"/>
        <scheme val="minor"/>
      </rPr>
      <t>polegar =</t>
    </r>
  </si>
  <si>
    <r>
      <t>Z</t>
    </r>
    <r>
      <rPr>
        <vertAlign val="subscript"/>
        <sz val="14"/>
        <color theme="1"/>
        <rFont val="Calibri"/>
        <family val="2"/>
        <scheme val="minor"/>
      </rPr>
      <t>m =</t>
    </r>
  </si>
  <si>
    <r>
      <t>X</t>
    </r>
    <r>
      <rPr>
        <vertAlign val="subscript"/>
        <sz val="14"/>
        <color theme="1"/>
        <rFont val="Calibri"/>
        <family val="2"/>
        <scheme val="minor"/>
      </rPr>
      <t>calc</t>
    </r>
    <r>
      <rPr>
        <sz val="14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</si>
  <si>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4"/>
        <color theme="1"/>
        <rFont val="Calibri"/>
        <family val="2"/>
        <scheme val="minor"/>
      </rPr>
      <t xml:space="preserve">anual </t>
    </r>
    <r>
      <rPr>
        <sz val="14"/>
        <color theme="1"/>
        <rFont val="Calibri"/>
        <family val="2"/>
        <scheme val="minor"/>
      </rPr>
      <t>=</t>
    </r>
  </si>
  <si>
    <t>N =</t>
  </si>
  <si>
    <r>
      <t>$</t>
    </r>
    <r>
      <rPr>
        <vertAlign val="subscript"/>
        <sz val="14"/>
        <color theme="1"/>
        <rFont val="Calibri"/>
        <family val="2"/>
        <scheme val="minor"/>
      </rPr>
      <t>n corr =</t>
    </r>
  </si>
  <si>
    <r>
      <t>$</t>
    </r>
    <r>
      <rPr>
        <vertAlign val="subscript"/>
        <sz val="12"/>
        <color theme="1"/>
        <rFont val="Calibri"/>
        <family val="2"/>
        <scheme val="minor"/>
      </rPr>
      <t>n</t>
    </r>
  </si>
  <si>
    <t>n =</t>
  </si>
  <si>
    <t>a)</t>
  </si>
  <si>
    <t>b)</t>
  </si>
  <si>
    <t>c)</t>
  </si>
  <si>
    <r>
      <t>R</t>
    </r>
    <r>
      <rPr>
        <vertAlign val="subscript"/>
        <sz val="11"/>
        <color theme="1"/>
        <rFont val="Calibri"/>
        <family val="2"/>
        <scheme val="minor"/>
      </rPr>
      <t>a.a =</t>
    </r>
  </si>
  <si>
    <r>
      <t>Z</t>
    </r>
    <r>
      <rPr>
        <vertAlign val="subscript"/>
        <sz val="11"/>
        <color theme="1"/>
        <rFont val="Calibri"/>
        <family val="2"/>
        <scheme val="minor"/>
      </rPr>
      <t>a.a =</t>
    </r>
  </si>
  <si>
    <r>
      <t>Z</t>
    </r>
    <r>
      <rPr>
        <vertAlign val="subscript"/>
        <sz val="11"/>
        <color theme="1"/>
        <rFont val="Calibri"/>
        <family val="2"/>
        <scheme val="minor"/>
      </rPr>
      <t>m =</t>
    </r>
  </si>
  <si>
    <t xml:space="preserve">n = </t>
  </si>
  <si>
    <t>Usando o Solver:</t>
  </si>
  <si>
    <r>
      <t>R</t>
    </r>
    <r>
      <rPr>
        <vertAlign val="subscript"/>
        <sz val="14"/>
        <color theme="1"/>
        <rFont val="Calibri"/>
        <family val="2"/>
        <scheme val="minor"/>
      </rPr>
      <t>real  =</t>
    </r>
  </si>
  <si>
    <t>Juros Simples:</t>
  </si>
  <si>
    <t>n_ dias</t>
  </si>
  <si>
    <r>
      <t>R</t>
    </r>
    <r>
      <rPr>
        <vertAlign val="subscript"/>
        <sz val="12"/>
        <color theme="1"/>
        <rFont val="Calibri"/>
        <family val="2"/>
        <scheme val="minor"/>
      </rPr>
      <t xml:space="preserve">a.a </t>
    </r>
  </si>
  <si>
    <r>
      <t>Z</t>
    </r>
    <r>
      <rPr>
        <vertAlign val="subscript"/>
        <sz val="11"/>
        <color theme="1"/>
        <rFont val="Calibri"/>
        <family val="2"/>
        <scheme val="minor"/>
      </rPr>
      <t>a.a</t>
    </r>
  </si>
  <si>
    <r>
      <t>Z</t>
    </r>
    <r>
      <rPr>
        <vertAlign val="subscript"/>
        <sz val="12"/>
        <color theme="1"/>
        <rFont val="Calibri"/>
        <family val="2"/>
        <scheme val="minor"/>
      </rPr>
      <t>úteis</t>
    </r>
  </si>
  <si>
    <t>Dívida =</t>
  </si>
  <si>
    <t>Valor a ser pago:</t>
  </si>
  <si>
    <t>Taxa média de juros cobrada:</t>
  </si>
  <si>
    <t>Usando Log-Retorno:</t>
  </si>
  <si>
    <t>Juros Compostos:</t>
  </si>
  <si>
    <r>
      <t>r</t>
    </r>
    <r>
      <rPr>
        <vertAlign val="subscript"/>
        <sz val="12"/>
        <color theme="1"/>
        <rFont val="Calibri"/>
        <family val="2"/>
        <scheme val="minor"/>
      </rPr>
      <t>úteis</t>
    </r>
  </si>
  <si>
    <r>
      <t>(n*r)</t>
    </r>
    <r>
      <rPr>
        <vertAlign val="subscript"/>
        <sz val="11"/>
        <color theme="1"/>
        <rFont val="Calibri"/>
        <family val="2"/>
        <scheme val="minor"/>
      </rPr>
      <t>úteis</t>
    </r>
  </si>
  <si>
    <r>
      <t>R</t>
    </r>
    <r>
      <rPr>
        <vertAlign val="subscript"/>
        <sz val="14"/>
        <color theme="1"/>
        <rFont val="Calibri"/>
        <family val="2"/>
        <scheme val="minor"/>
      </rPr>
      <t>anual =</t>
    </r>
  </si>
  <si>
    <t>Anti- anatocismo:</t>
  </si>
  <si>
    <r>
      <t>Z</t>
    </r>
    <r>
      <rPr>
        <vertAlign val="subscript"/>
        <sz val="12"/>
        <color theme="1"/>
        <rFont val="Calibri"/>
        <family val="2"/>
        <scheme val="minor"/>
      </rPr>
      <t>medio úteis =</t>
    </r>
  </si>
  <si>
    <r>
      <t>Z</t>
    </r>
    <r>
      <rPr>
        <vertAlign val="subscript"/>
        <sz val="12"/>
        <color theme="1"/>
        <rFont val="Calibri"/>
        <family val="2"/>
        <scheme val="minor"/>
      </rPr>
      <t>medio a.a =</t>
    </r>
  </si>
  <si>
    <r>
      <t>R</t>
    </r>
    <r>
      <rPr>
        <vertAlign val="subscript"/>
        <sz val="11"/>
        <color theme="1"/>
        <rFont val="Calibri"/>
        <family val="2"/>
        <scheme val="minor"/>
      </rPr>
      <t>médio a.a =</t>
    </r>
  </si>
  <si>
    <r>
      <t>r</t>
    </r>
    <r>
      <rPr>
        <vertAlign val="subscript"/>
        <sz val="12"/>
        <color theme="1"/>
        <rFont val="Calibri"/>
        <family val="2"/>
        <scheme val="minor"/>
      </rPr>
      <t>médio úteis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</si>
  <si>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médio úteis</t>
    </r>
    <r>
      <rPr>
        <sz val="12"/>
        <color theme="1"/>
        <rFont val="Calibri"/>
        <family val="2"/>
        <scheme val="minor"/>
      </rPr>
      <t>=</t>
    </r>
  </si>
  <si>
    <r>
      <t>r</t>
    </r>
    <r>
      <rPr>
        <vertAlign val="subscript"/>
        <sz val="12"/>
        <color theme="1"/>
        <rFont val="Calibri"/>
        <family val="2"/>
        <scheme val="minor"/>
      </rPr>
      <t>médio a.a</t>
    </r>
    <r>
      <rPr>
        <sz val="12"/>
        <color theme="1"/>
        <rFont val="Calibri"/>
        <family val="2"/>
        <scheme val="minor"/>
      </rPr>
      <t xml:space="preserve">  = </t>
    </r>
  </si>
  <si>
    <t>Taxa nominal</t>
  </si>
  <si>
    <t>Períodos</t>
  </si>
  <si>
    <t>Taxa Real</t>
  </si>
  <si>
    <t>Rperíodo</t>
  </si>
  <si>
    <r>
      <t>R</t>
    </r>
    <r>
      <rPr>
        <vertAlign val="subscript"/>
        <sz val="11"/>
        <color theme="1"/>
        <rFont val="Calibri"/>
        <family val="2"/>
        <scheme val="minor"/>
      </rPr>
      <t>período</t>
    </r>
  </si>
  <si>
    <r>
      <t>Z</t>
    </r>
    <r>
      <rPr>
        <vertAlign val="subscript"/>
        <sz val="11"/>
        <color theme="1"/>
        <rFont val="Calibri"/>
        <family val="2"/>
        <scheme val="minor"/>
      </rPr>
      <t>período</t>
    </r>
  </si>
  <si>
    <r>
      <t>$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=</t>
    </r>
  </si>
  <si>
    <t>$  =</t>
  </si>
  <si>
    <r>
      <t>Z</t>
    </r>
    <r>
      <rPr>
        <vertAlign val="subscript"/>
        <sz val="11"/>
        <color theme="1"/>
        <rFont val="Calibri"/>
        <family val="2"/>
        <scheme val="minor"/>
      </rPr>
      <t>ut</t>
    </r>
    <r>
      <rPr>
        <sz val="11"/>
        <color theme="1"/>
        <rFont val="Calibri"/>
        <family val="2"/>
        <scheme val="minor"/>
      </rPr>
      <t xml:space="preserve"> =</t>
    </r>
  </si>
  <si>
    <r>
      <t>Z</t>
    </r>
    <r>
      <rPr>
        <vertAlign val="subscript"/>
        <sz val="11"/>
        <color theme="1"/>
        <rFont val="Calibri"/>
        <family val="2"/>
        <scheme val="minor"/>
      </rPr>
      <t xml:space="preserve">an </t>
    </r>
    <r>
      <rPr>
        <sz val="11"/>
        <color theme="1"/>
        <rFont val="Calibri"/>
        <family val="2"/>
        <scheme val="minor"/>
      </rPr>
      <t>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</si>
  <si>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an </t>
    </r>
    <r>
      <rPr>
        <sz val="11"/>
        <color theme="1"/>
        <rFont val="Calibri"/>
        <family val="2"/>
        <scheme val="minor"/>
      </rPr>
      <t xml:space="preserve">= </t>
    </r>
  </si>
  <si>
    <t>VP/$o</t>
  </si>
  <si>
    <t>VP =</t>
  </si>
  <si>
    <r>
      <t>$</t>
    </r>
    <r>
      <rPr>
        <vertAlign val="subscript"/>
        <sz val="11"/>
        <color theme="1"/>
        <rFont val="Calibri"/>
        <family val="2"/>
        <scheme val="minor"/>
      </rPr>
      <t>t</t>
    </r>
  </si>
  <si>
    <r>
      <t>D</t>
    </r>
    <r>
      <rPr>
        <vertAlign val="subscript"/>
        <sz val="11"/>
        <color theme="1"/>
        <rFont val="Calibri"/>
        <family val="2"/>
        <scheme val="minor"/>
      </rPr>
      <t>k</t>
    </r>
  </si>
  <si>
    <r>
      <t>$</t>
    </r>
    <r>
      <rPr>
        <vertAlign val="subscript"/>
        <sz val="11"/>
        <color theme="1"/>
        <rFont val="Calibri"/>
        <family val="2"/>
        <scheme val="minor"/>
      </rPr>
      <t>juros</t>
    </r>
  </si>
  <si>
    <r>
      <t>$</t>
    </r>
    <r>
      <rPr>
        <vertAlign val="subscript"/>
        <sz val="11"/>
        <color theme="1"/>
        <rFont val="Calibri"/>
        <family val="2"/>
        <scheme val="minor"/>
      </rPr>
      <t>amort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</si>
  <si>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desc a.a </t>
    </r>
    <r>
      <rPr>
        <sz val="11"/>
        <color theme="1"/>
        <rFont val="Calibri"/>
        <family val="2"/>
        <scheme val="minor"/>
      </rPr>
      <t>=</t>
    </r>
  </si>
  <si>
    <r>
      <t>Z</t>
    </r>
    <r>
      <rPr>
        <vertAlign val="subscript"/>
        <sz val="11"/>
        <color theme="1"/>
        <rFont val="Calibri"/>
        <family val="2"/>
        <scheme val="minor"/>
      </rPr>
      <t xml:space="preserve">desc a.a </t>
    </r>
    <r>
      <rPr>
        <sz val="11"/>
        <color theme="1"/>
        <rFont val="Calibri"/>
        <family val="2"/>
        <scheme val="minor"/>
      </rPr>
      <t>=</t>
    </r>
  </si>
  <si>
    <r>
      <t>Z</t>
    </r>
    <r>
      <rPr>
        <vertAlign val="subscript"/>
        <sz val="11"/>
        <color theme="1"/>
        <rFont val="Calibri"/>
        <family val="2"/>
        <scheme val="minor"/>
      </rPr>
      <t xml:space="preserve">desc m </t>
    </r>
    <r>
      <rPr>
        <sz val="11"/>
        <color theme="1"/>
        <rFont val="Calibri"/>
        <family val="2"/>
        <scheme val="minor"/>
      </rPr>
      <t>=</t>
    </r>
  </si>
  <si>
    <r>
      <t>t</t>
    </r>
    <r>
      <rPr>
        <b/>
        <vertAlign val="subscript"/>
        <sz val="14"/>
        <color theme="1"/>
        <rFont val="Calibri"/>
        <family val="2"/>
        <scheme val="minor"/>
      </rPr>
      <t xml:space="preserve">D </t>
    </r>
    <r>
      <rPr>
        <b/>
        <sz val="14"/>
        <color theme="1"/>
        <rFont val="Calibri"/>
        <family val="2"/>
        <scheme val="minor"/>
      </rPr>
      <t>=</t>
    </r>
  </si>
  <si>
    <t>Duration:</t>
  </si>
  <si>
    <t>t*VP =</t>
  </si>
  <si>
    <t>meses</t>
  </si>
  <si>
    <t>Modified Duration:</t>
  </si>
  <si>
    <r>
      <t>t</t>
    </r>
    <r>
      <rPr>
        <b/>
        <vertAlign val="subscript"/>
        <sz val="14"/>
        <color theme="1"/>
        <rFont val="Calibri"/>
        <family val="2"/>
        <scheme val="minor"/>
      </rPr>
      <t xml:space="preserve">MD </t>
    </r>
    <r>
      <rPr>
        <b/>
        <sz val="14"/>
        <color theme="1"/>
        <rFont val="Calibri"/>
        <family val="2"/>
        <scheme val="minor"/>
      </rPr>
      <t>=</t>
    </r>
  </si>
  <si>
    <r>
      <t>R</t>
    </r>
    <r>
      <rPr>
        <vertAlign val="subscript"/>
        <sz val="11"/>
        <color theme="1"/>
        <rFont val="Calibri"/>
        <family val="2"/>
        <scheme val="minor"/>
      </rPr>
      <t>an</t>
    </r>
    <r>
      <rPr>
        <sz val="11"/>
        <color theme="1"/>
        <rFont val="Calibri"/>
        <family val="2"/>
        <scheme val="minor"/>
      </rPr>
      <t xml:space="preserve"> =</t>
    </r>
  </si>
  <si>
    <r>
      <t>Z</t>
    </r>
    <r>
      <rPr>
        <vertAlign val="subscript"/>
        <sz val="11"/>
        <color theme="1"/>
        <rFont val="Calibri"/>
        <family val="2"/>
        <scheme val="minor"/>
      </rPr>
      <t>an</t>
    </r>
    <r>
      <rPr>
        <sz val="11"/>
        <color theme="1"/>
        <rFont val="Calibri"/>
        <family val="2"/>
        <scheme val="minor"/>
      </rPr>
      <t xml:space="preserve"> =</t>
    </r>
  </si>
  <si>
    <t>t</t>
  </si>
  <si>
    <r>
      <t xml:space="preserve">VP </t>
    </r>
    <r>
      <rPr>
        <vertAlign val="subscript"/>
        <sz val="11"/>
        <color theme="1"/>
        <rFont val="Calibri"/>
        <family val="2"/>
        <scheme val="minor"/>
      </rPr>
      <t>ativo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</si>
  <si>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t*VP </t>
    </r>
    <r>
      <rPr>
        <vertAlign val="subscript"/>
        <sz val="11"/>
        <color theme="1"/>
        <rFont val="Calibri"/>
        <family val="2"/>
        <scheme val="minor"/>
      </rPr>
      <t>ativo</t>
    </r>
    <r>
      <rPr>
        <sz val="11"/>
        <color theme="1"/>
        <rFont val="Calibri"/>
        <family val="2"/>
        <scheme val="minor"/>
      </rPr>
      <t>=</t>
    </r>
  </si>
  <si>
    <r>
      <t>t</t>
    </r>
    <r>
      <rPr>
        <b/>
        <vertAlign val="subscript"/>
        <sz val="14"/>
        <color theme="1"/>
        <rFont val="Calibri"/>
        <family val="2"/>
        <scheme val="minor"/>
      </rPr>
      <t>D ativo</t>
    </r>
    <r>
      <rPr>
        <b/>
        <sz val="14"/>
        <color theme="1"/>
        <rFont val="Calibri"/>
        <family val="2"/>
        <scheme val="minor"/>
      </rPr>
      <t>=</t>
    </r>
  </si>
  <si>
    <r>
      <t>VP</t>
    </r>
    <r>
      <rPr>
        <vertAlign val="subscript"/>
        <sz val="11"/>
        <color theme="1"/>
        <rFont val="Calibri"/>
        <family val="2"/>
        <scheme val="minor"/>
      </rPr>
      <t xml:space="preserve"> passivo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</si>
  <si>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t*VP </t>
    </r>
    <r>
      <rPr>
        <vertAlign val="subscript"/>
        <sz val="11"/>
        <color theme="1"/>
        <rFont val="Calibri"/>
        <family val="2"/>
        <scheme val="minor"/>
      </rPr>
      <t xml:space="preserve">passivo </t>
    </r>
    <r>
      <rPr>
        <sz val="11"/>
        <color theme="1"/>
        <rFont val="Calibri"/>
        <family val="2"/>
        <scheme val="minor"/>
      </rPr>
      <t>=</t>
    </r>
  </si>
  <si>
    <r>
      <t>t</t>
    </r>
    <r>
      <rPr>
        <b/>
        <vertAlign val="subscript"/>
        <sz val="14"/>
        <color theme="1"/>
        <rFont val="Calibri"/>
        <family val="2"/>
        <scheme val="minor"/>
      </rPr>
      <t xml:space="preserve">D passivo </t>
    </r>
    <r>
      <rPr>
        <b/>
        <sz val="14"/>
        <color theme="1"/>
        <rFont val="Calibri"/>
        <family val="2"/>
        <scheme val="minor"/>
      </rPr>
      <t>=</t>
    </r>
  </si>
  <si>
    <r>
      <t>V</t>
    </r>
    <r>
      <rPr>
        <vertAlign val="subscript"/>
        <sz val="11"/>
        <color theme="1"/>
        <rFont val="Calibri"/>
        <family val="2"/>
        <scheme val="minor"/>
      </rPr>
      <t>pativo</t>
    </r>
  </si>
  <si>
    <r>
      <t>Vp</t>
    </r>
    <r>
      <rPr>
        <vertAlign val="subscript"/>
        <sz val="11"/>
        <color theme="1"/>
        <rFont val="Calibri"/>
        <family val="2"/>
        <scheme val="minor"/>
      </rPr>
      <t>pass</t>
    </r>
  </si>
  <si>
    <r>
      <t>t*Vp</t>
    </r>
    <r>
      <rPr>
        <vertAlign val="subscript"/>
        <sz val="11"/>
        <color theme="1"/>
        <rFont val="Calibri"/>
        <family val="2"/>
        <scheme val="minor"/>
      </rPr>
      <t>ativo</t>
    </r>
  </si>
  <si>
    <r>
      <t>t*Vp</t>
    </r>
    <r>
      <rPr>
        <vertAlign val="subscript"/>
        <sz val="11"/>
        <color theme="1"/>
        <rFont val="Calibri"/>
        <family val="2"/>
        <scheme val="minor"/>
      </rPr>
      <t>pass</t>
    </r>
  </si>
  <si>
    <t>Patr Líquido</t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</si>
  <si>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 falência</t>
    </r>
    <r>
      <rPr>
        <sz val="11"/>
        <color theme="1"/>
        <rFont val="Calibri"/>
        <family val="2"/>
        <scheme val="minor"/>
      </rPr>
      <t xml:space="preserve"> =</t>
    </r>
  </si>
  <si>
    <t>Ponto de falência desse banco:</t>
  </si>
  <si>
    <t>Taxa de Falência:</t>
  </si>
  <si>
    <r>
      <t>$</t>
    </r>
    <r>
      <rPr>
        <vertAlign val="subscript"/>
        <sz val="14"/>
        <color theme="1"/>
        <rFont val="Calibri"/>
        <family val="2"/>
        <scheme val="minor"/>
      </rPr>
      <t>n corr anti-anat</t>
    </r>
  </si>
</sst>
</file>

<file path=xl/styles.xml><?xml version="1.0" encoding="utf-8"?>
<styleSheet xmlns="http://schemas.openxmlformats.org/spreadsheetml/2006/main">
  <numFmts count="10">
    <numFmt numFmtId="8" formatCode="&quot;R$&quot;\ #,##0.00;[Red]\-&quot;R$&quot;\ #,##0.00"/>
    <numFmt numFmtId="43" formatCode="_-* #,##0.00_-;\-* #,##0.00_-;_-* &quot;-&quot;??_-;_-@_-"/>
    <numFmt numFmtId="164" formatCode="0.000%"/>
    <numFmt numFmtId="165" formatCode="_-* #,##0.000_-;\-* #,##0.000_-;_-* &quot;-&quot;??_-;_-@_-"/>
    <numFmt numFmtId="166" formatCode="0.0000"/>
    <numFmt numFmtId="167" formatCode="_-* #,##0.0000_-;\-* #,##0.0000_-;_-* &quot;-&quot;??_-;_-@_-"/>
    <numFmt numFmtId="168" formatCode="_-* #,##0.0000000_-;\-* #,##0.0000000_-;_-* &quot;-&quot;??_-;_-@_-"/>
    <numFmt numFmtId="169" formatCode="_-* #,##0.0000000_-;\-* #,##0.0000000_-;_-* &quot;-&quot;???????_-;_-@_-"/>
    <numFmt numFmtId="170" formatCode="0.00000"/>
    <numFmt numFmtId="171" formatCode="_-* #,##0_-;\-* #,##0_-;_-* &quot;-&quot;??_-;_-@_-"/>
  </numFmts>
  <fonts count="1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Symbol"/>
      <family val="1"/>
      <charset val="2"/>
    </font>
    <font>
      <b/>
      <vertAlign val="subscript"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5">
    <xf numFmtId="0" fontId="0" fillId="0" borderId="0" xfId="0"/>
    <xf numFmtId="8" fontId="0" fillId="0" borderId="0" xfId="0" applyNumberFormat="1"/>
    <xf numFmtId="3" fontId="0" fillId="0" borderId="0" xfId="0" applyNumberFormat="1"/>
    <xf numFmtId="0" fontId="1" fillId="0" borderId="0" xfId="0" applyFont="1" applyFill="1" applyBorder="1" applyAlignment="1">
      <alignment horizontal="center" vertical="top" wrapText="1"/>
    </xf>
    <xf numFmtId="0" fontId="3" fillId="0" borderId="0" xfId="0" applyFont="1"/>
    <xf numFmtId="0" fontId="4" fillId="0" borderId="0" xfId="0" applyFont="1"/>
    <xf numFmtId="0" fontId="0" fillId="2" borderId="1" xfId="0" applyFill="1" applyBorder="1"/>
    <xf numFmtId="43" fontId="0" fillId="2" borderId="1" xfId="1" applyFont="1" applyFill="1" applyBorder="1"/>
    <xf numFmtId="0" fontId="0" fillId="3" borderId="1" xfId="0" applyFill="1" applyBorder="1"/>
    <xf numFmtId="0" fontId="0" fillId="4" borderId="1" xfId="0" applyFill="1" applyBorder="1"/>
    <xf numFmtId="0" fontId="4" fillId="2" borderId="1" xfId="0" applyFont="1" applyFill="1" applyBorder="1"/>
    <xf numFmtId="43" fontId="4" fillId="2" borderId="1" xfId="1" applyFont="1" applyFill="1" applyBorder="1"/>
    <xf numFmtId="0" fontId="4" fillId="3" borderId="1" xfId="0" applyFont="1" applyFill="1" applyBorder="1"/>
    <xf numFmtId="43" fontId="4" fillId="3" borderId="1" xfId="1" applyFont="1" applyFill="1" applyBorder="1"/>
    <xf numFmtId="0" fontId="4" fillId="4" borderId="1" xfId="0" applyFont="1" applyFill="1" applyBorder="1"/>
    <xf numFmtId="43" fontId="4" fillId="4" borderId="1" xfId="1" applyFont="1" applyFill="1" applyBorder="1"/>
    <xf numFmtId="10" fontId="4" fillId="4" borderId="1" xfId="2" applyNumberFormat="1" applyFont="1" applyFill="1" applyBorder="1"/>
    <xf numFmtId="164" fontId="4" fillId="4" borderId="1" xfId="2" applyNumberFormat="1" applyFont="1" applyFill="1" applyBorder="1"/>
    <xf numFmtId="10" fontId="4" fillId="2" borderId="1" xfId="2" applyNumberFormat="1" applyFont="1" applyFill="1" applyBorder="1"/>
    <xf numFmtId="43" fontId="0" fillId="2" borderId="2" xfId="1" applyFont="1" applyFill="1" applyBorder="1"/>
    <xf numFmtId="10" fontId="0" fillId="2" borderId="1" xfId="2" applyNumberFormat="1" applyFont="1" applyFill="1" applyBorder="1"/>
    <xf numFmtId="43" fontId="4" fillId="3" borderId="1" xfId="1" applyNumberFormat="1" applyFont="1" applyFill="1" applyBorder="1"/>
    <xf numFmtId="0" fontId="3" fillId="2" borderId="1" xfId="0" applyFont="1" applyFill="1" applyBorder="1"/>
    <xf numFmtId="10" fontId="3" fillId="2" borderId="1" xfId="2" applyNumberFormat="1" applyFont="1" applyFill="1" applyBorder="1"/>
    <xf numFmtId="0" fontId="3" fillId="3" borderId="1" xfId="0" applyFont="1" applyFill="1" applyBorder="1"/>
    <xf numFmtId="168" fontId="3" fillId="3" borderId="1" xfId="1" applyNumberFormat="1" applyFont="1" applyFill="1" applyBorder="1"/>
    <xf numFmtId="0" fontId="3" fillId="4" borderId="1" xfId="0" applyFont="1" applyFill="1" applyBorder="1"/>
    <xf numFmtId="43" fontId="3" fillId="4" borderId="1" xfId="1" applyFont="1" applyFill="1" applyBorder="1"/>
    <xf numFmtId="43" fontId="3" fillId="3" borderId="1" xfId="1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0" fontId="0" fillId="4" borderId="1" xfId="2" applyNumberFormat="1" applyFont="1" applyFill="1" applyBorder="1"/>
    <xf numFmtId="8" fontId="0" fillId="2" borderId="2" xfId="0" applyNumberFormat="1" applyFill="1" applyBorder="1"/>
    <xf numFmtId="0" fontId="0" fillId="4" borderId="0" xfId="0" applyFill="1"/>
    <xf numFmtId="164" fontId="4" fillId="3" borderId="1" xfId="2" applyNumberFormat="1" applyFont="1" applyFill="1" applyBorder="1"/>
    <xf numFmtId="0" fontId="4" fillId="5" borderId="0" xfId="0" applyFont="1" applyFill="1" applyBorder="1"/>
    <xf numFmtId="0" fontId="3" fillId="3" borderId="11" xfId="0" applyFont="1" applyFill="1" applyBorder="1"/>
    <xf numFmtId="167" fontId="3" fillId="3" borderId="11" xfId="1" applyNumberFormat="1" applyFont="1" applyFill="1" applyBorder="1"/>
    <xf numFmtId="165" fontId="3" fillId="3" borderId="11" xfId="1" applyNumberFormat="1" applyFont="1" applyFill="1" applyBorder="1"/>
    <xf numFmtId="166" fontId="3" fillId="3" borderId="11" xfId="0" applyNumberFormat="1" applyFont="1" applyFill="1" applyBorder="1"/>
    <xf numFmtId="0" fontId="3" fillId="0" borderId="0" xfId="0" applyFont="1" applyFill="1" applyBorder="1"/>
    <xf numFmtId="0" fontId="0" fillId="0" borderId="0" xfId="0" applyFill="1" applyBorder="1"/>
    <xf numFmtId="43" fontId="3" fillId="2" borderId="1" xfId="1" applyFont="1" applyFill="1" applyBorder="1"/>
    <xf numFmtId="168" fontId="3" fillId="3" borderId="11" xfId="1" applyNumberFormat="1" applyFont="1" applyFill="1" applyBorder="1"/>
    <xf numFmtId="0" fontId="0" fillId="6" borderId="0" xfId="0" applyFill="1"/>
    <xf numFmtId="0" fontId="3" fillId="4" borderId="5" xfId="0" applyFont="1" applyFill="1" applyBorder="1"/>
    <xf numFmtId="0" fontId="3" fillId="4" borderId="7" xfId="0" applyFont="1" applyFill="1" applyBorder="1"/>
    <xf numFmtId="0" fontId="0" fillId="4" borderId="5" xfId="0" applyFill="1" applyBorder="1"/>
    <xf numFmtId="0" fontId="0" fillId="4" borderId="7" xfId="0" applyFill="1" applyBorder="1"/>
    <xf numFmtId="0" fontId="0" fillId="0" borderId="12" xfId="0" applyBorder="1"/>
    <xf numFmtId="0" fontId="3" fillId="0" borderId="8" xfId="0" applyFont="1" applyFill="1" applyBorder="1"/>
    <xf numFmtId="0" fontId="0" fillId="0" borderId="8" xfId="0" applyFill="1" applyBorder="1"/>
    <xf numFmtId="0" fontId="0" fillId="0" borderId="8" xfId="0" applyBorder="1"/>
    <xf numFmtId="0" fontId="0" fillId="0" borderId="10" xfId="0" applyBorder="1"/>
    <xf numFmtId="43" fontId="3" fillId="3" borderId="5" xfId="1" applyFont="1" applyFill="1" applyBorder="1"/>
    <xf numFmtId="0" fontId="0" fillId="0" borderId="14" xfId="0" applyBorder="1"/>
    <xf numFmtId="0" fontId="0" fillId="0" borderId="9" xfId="0" applyBorder="1"/>
    <xf numFmtId="0" fontId="0" fillId="0" borderId="15" xfId="0" applyBorder="1"/>
    <xf numFmtId="0" fontId="0" fillId="5" borderId="3" xfId="0" applyFill="1" applyBorder="1"/>
    <xf numFmtId="0" fontId="0" fillId="5" borderId="4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5" xfId="0" applyFill="1" applyBorder="1"/>
    <xf numFmtId="0" fontId="0" fillId="5" borderId="7" xfId="0" applyFill="1" applyBorder="1"/>
    <xf numFmtId="0" fontId="3" fillId="5" borderId="0" xfId="0" applyFont="1" applyFill="1"/>
    <xf numFmtId="0" fontId="0" fillId="5" borderId="13" xfId="0" applyFill="1" applyBorder="1"/>
    <xf numFmtId="0" fontId="3" fillId="5" borderId="9" xfId="0" applyFont="1" applyFill="1" applyBorder="1"/>
    <xf numFmtId="0" fontId="3" fillId="5" borderId="8" xfId="0" applyFont="1" applyFill="1" applyBorder="1"/>
    <xf numFmtId="0" fontId="3" fillId="3" borderId="1" xfId="0" applyFont="1" applyFill="1" applyBorder="1" applyAlignment="1">
      <alignment horizontal="center"/>
    </xf>
    <xf numFmtId="0" fontId="0" fillId="7" borderId="0" xfId="0" applyFill="1"/>
    <xf numFmtId="0" fontId="3" fillId="7" borderId="0" xfId="0" applyFont="1" applyFill="1"/>
    <xf numFmtId="0" fontId="3" fillId="5" borderId="5" xfId="0" applyFont="1" applyFill="1" applyBorder="1"/>
    <xf numFmtId="0" fontId="3" fillId="5" borderId="6" xfId="0" applyFont="1" applyFill="1" applyBorder="1"/>
    <xf numFmtId="0" fontId="0" fillId="3" borderId="1" xfId="0" applyFont="1" applyFill="1" applyBorder="1"/>
    <xf numFmtId="169" fontId="3" fillId="3" borderId="1" xfId="0" applyNumberFormat="1" applyFont="1" applyFill="1" applyBorder="1"/>
    <xf numFmtId="0" fontId="0" fillId="5" borderId="8" xfId="0" applyFill="1" applyBorder="1"/>
    <xf numFmtId="0" fontId="0" fillId="4" borderId="2" xfId="0" applyFill="1" applyBorder="1"/>
    <xf numFmtId="164" fontId="0" fillId="0" borderId="0" xfId="2" applyNumberFormat="1" applyFont="1" applyFill="1" applyBorder="1"/>
    <xf numFmtId="0" fontId="0" fillId="4" borderId="10" xfId="0" applyFill="1" applyBorder="1"/>
    <xf numFmtId="8" fontId="0" fillId="4" borderId="5" xfId="0" applyNumberFormat="1" applyFill="1" applyBorder="1"/>
    <xf numFmtId="10" fontId="3" fillId="4" borderId="1" xfId="2" applyNumberFormat="1" applyFont="1" applyFill="1" applyBorder="1"/>
    <xf numFmtId="10" fontId="0" fillId="0" borderId="0" xfId="2" applyNumberFormat="1" applyFont="1" applyFill="1" applyBorder="1"/>
    <xf numFmtId="0" fontId="0" fillId="5" borderId="0" xfId="0" applyFill="1" applyBorder="1"/>
    <xf numFmtId="0" fontId="0" fillId="5" borderId="14" xfId="0" applyFill="1" applyBorder="1"/>
    <xf numFmtId="0" fontId="0" fillId="5" borderId="12" xfId="0" applyFill="1" applyBorder="1"/>
    <xf numFmtId="10" fontId="0" fillId="2" borderId="1" xfId="0" applyNumberFormat="1" applyFill="1" applyBorder="1"/>
    <xf numFmtId="0" fontId="0" fillId="2" borderId="2" xfId="0" applyFill="1" applyBorder="1"/>
    <xf numFmtId="171" fontId="0" fillId="2" borderId="1" xfId="1" applyNumberFormat="1" applyFont="1" applyFill="1" applyBorder="1"/>
    <xf numFmtId="170" fontId="0" fillId="3" borderId="1" xfId="0" applyNumberFormat="1" applyFill="1" applyBorder="1"/>
    <xf numFmtId="167" fontId="0" fillId="3" borderId="0" xfId="1" applyNumberFormat="1" applyFont="1" applyFill="1" applyBorder="1"/>
    <xf numFmtId="0" fontId="0" fillId="4" borderId="6" xfId="0" applyFill="1" applyBorder="1"/>
    <xf numFmtId="10" fontId="0" fillId="4" borderId="9" xfId="2" applyNumberFormat="1" applyFont="1" applyFill="1" applyBorder="1"/>
    <xf numFmtId="164" fontId="0" fillId="4" borderId="5" xfId="2" applyNumberFormat="1" applyFont="1" applyFill="1" applyBorder="1"/>
    <xf numFmtId="8" fontId="0" fillId="5" borderId="0" xfId="0" applyNumberFormat="1" applyFill="1" applyBorder="1"/>
    <xf numFmtId="3" fontId="0" fillId="4" borderId="1" xfId="0" applyNumberFormat="1" applyFill="1" applyBorder="1"/>
    <xf numFmtId="0" fontId="0" fillId="3" borderId="15" xfId="0" applyFill="1" applyBorder="1"/>
    <xf numFmtId="43" fontId="0" fillId="2" borderId="1" xfId="1" applyNumberFormat="1" applyFont="1" applyFill="1" applyBorder="1"/>
    <xf numFmtId="43" fontId="0" fillId="3" borderId="1" xfId="1" applyFont="1" applyFill="1" applyBorder="1"/>
    <xf numFmtId="3" fontId="0" fillId="3" borderId="1" xfId="0" applyNumberFormat="1" applyFill="1" applyBorder="1"/>
    <xf numFmtId="43" fontId="0" fillId="4" borderId="1" xfId="1" applyNumberFormat="1" applyFont="1" applyFill="1" applyBorder="1"/>
    <xf numFmtId="3" fontId="0" fillId="5" borderId="0" xfId="0" applyNumberFormat="1" applyFill="1" applyBorder="1"/>
    <xf numFmtId="3" fontId="0" fillId="5" borderId="8" xfId="0" applyNumberFormat="1" applyFill="1" applyBorder="1"/>
    <xf numFmtId="43" fontId="0" fillId="4" borderId="6" xfId="0" applyNumberFormat="1" applyFill="1" applyBorder="1"/>
    <xf numFmtId="43" fontId="0" fillId="4" borderId="9" xfId="0" applyNumberFormat="1" applyFill="1" applyBorder="1"/>
    <xf numFmtId="0" fontId="9" fillId="4" borderId="1" xfId="0" applyFont="1" applyFill="1" applyBorder="1" applyAlignment="1">
      <alignment horizontal="right"/>
    </xf>
    <xf numFmtId="43" fontId="0" fillId="4" borderId="1" xfId="0" applyNumberFormat="1" applyFill="1" applyBorder="1"/>
    <xf numFmtId="167" fontId="0" fillId="4" borderId="9" xfId="0" applyNumberFormat="1" applyFill="1" applyBorder="1"/>
    <xf numFmtId="167" fontId="0" fillId="4" borderId="6" xfId="0" applyNumberFormat="1" applyFill="1" applyBorder="1"/>
    <xf numFmtId="0" fontId="1" fillId="2" borderId="1" xfId="0" applyFont="1" applyFill="1" applyBorder="1" applyAlignment="1">
      <alignment horizontal="center" vertical="top" wrapText="1"/>
    </xf>
    <xf numFmtId="43" fontId="0" fillId="3" borderId="1" xfId="1" applyNumberFormat="1" applyFont="1" applyFill="1" applyBorder="1"/>
    <xf numFmtId="167" fontId="0" fillId="4" borderId="5" xfId="0" applyNumberFormat="1" applyFill="1" applyBorder="1"/>
    <xf numFmtId="0" fontId="0" fillId="4" borderId="1" xfId="0" applyFill="1" applyBorder="1" applyAlignment="1">
      <alignment horizontal="center"/>
    </xf>
    <xf numFmtId="10" fontId="0" fillId="0" borderId="0" xfId="0" applyNumberFormat="1"/>
    <xf numFmtId="164" fontId="0" fillId="4" borderId="5" xfId="0" applyNumberFormat="1" applyFill="1" applyBorder="1"/>
    <xf numFmtId="0" fontId="8" fillId="0" borderId="0" xfId="0" applyFont="1" applyFill="1" applyBorder="1"/>
    <xf numFmtId="164" fontId="0" fillId="4" borderId="1" xfId="0" applyNumberFormat="1" applyFont="1" applyFill="1" applyBorder="1"/>
    <xf numFmtId="10" fontId="0" fillId="4" borderId="5" xfId="2" applyNumberFormat="1" applyFont="1" applyFill="1" applyBorder="1" applyAlignment="1">
      <alignment horizontal="center"/>
    </xf>
    <xf numFmtId="10" fontId="0" fillId="4" borderId="6" xfId="2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9" fontId="3" fillId="3" borderId="11" xfId="0" applyNumberFormat="1" applyFont="1" applyFill="1" applyBorder="1"/>
  </cellXfs>
  <cellStyles count="3">
    <cellStyle name="Normal" xfId="0" builtinId="0"/>
    <cellStyle name="Porcentagem" xfId="2" builtinId="5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Dívida em função do Tempo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'8'!$C$25:$C$205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'8'!$D$25:$D$205</c:f>
              <c:numCache>
                <c:formatCode>General</c:formatCode>
                <c:ptCount val="181"/>
                <c:pt idx="0">
                  <c:v>320000</c:v>
                </c:pt>
                <c:pt idx="1">
                  <c:v>319162.6951294344</c:v>
                </c:pt>
                <c:pt idx="2">
                  <c:v>318319.03383023234</c:v>
                </c:pt>
                <c:pt idx="3">
                  <c:v>317468.96784734767</c:v>
                </c:pt>
                <c:pt idx="4">
                  <c:v>316612.44855940464</c:v>
                </c:pt>
                <c:pt idx="5">
                  <c:v>315749.42697591672</c:v>
                </c:pt>
                <c:pt idx="6">
                  <c:v>314879.85373448418</c:v>
                </c:pt>
                <c:pt idx="7">
                  <c:v>314003.67909797112</c:v>
                </c:pt>
                <c:pt idx="8">
                  <c:v>313120.85295166052</c:v>
                </c:pt>
                <c:pt idx="9">
                  <c:v>312231.32480038755</c:v>
                </c:pt>
                <c:pt idx="10">
                  <c:v>311335.0437656517</c:v>
                </c:pt>
                <c:pt idx="11">
                  <c:v>310431.95858270663</c:v>
                </c:pt>
                <c:pt idx="12">
                  <c:v>309522.01759762806</c:v>
                </c:pt>
                <c:pt idx="13">
                  <c:v>308605.16876435874</c:v>
                </c:pt>
                <c:pt idx="14">
                  <c:v>307681.35964173242</c:v>
                </c:pt>
                <c:pt idx="15">
                  <c:v>306750.53739047376</c:v>
                </c:pt>
                <c:pt idx="16">
                  <c:v>305812.64877017617</c:v>
                </c:pt>
                <c:pt idx="17">
                  <c:v>304867.64013625681</c:v>
                </c:pt>
                <c:pt idx="18">
                  <c:v>303915.45743688825</c:v>
                </c:pt>
                <c:pt idx="19">
                  <c:v>302956.04620990652</c:v>
                </c:pt>
                <c:pt idx="20">
                  <c:v>301989.35157969635</c:v>
                </c:pt>
                <c:pt idx="21">
                  <c:v>301015.31825405237</c:v>
                </c:pt>
                <c:pt idx="22">
                  <c:v>300033.89052101673</c:v>
                </c:pt>
                <c:pt idx="23">
                  <c:v>299045.01224569185</c:v>
                </c:pt>
                <c:pt idx="24">
                  <c:v>298048.62686703081</c:v>
                </c:pt>
                <c:pt idx="25">
                  <c:v>297044.67739460088</c:v>
                </c:pt>
                <c:pt idx="26">
                  <c:v>296033.106405325</c:v>
                </c:pt>
                <c:pt idx="27">
                  <c:v>295013.85604019673</c:v>
                </c:pt>
                <c:pt idx="28">
                  <c:v>293986.86800097092</c:v>
                </c:pt>
                <c:pt idx="29">
                  <c:v>292952.08354682929</c:v>
                </c:pt>
                <c:pt idx="30">
                  <c:v>291909.44349102071</c:v>
                </c:pt>
                <c:pt idx="31">
                  <c:v>290858.8881974757</c:v>
                </c:pt>
                <c:pt idx="32">
                  <c:v>289800.35757739557</c:v>
                </c:pt>
                <c:pt idx="33">
                  <c:v>288733.79108581546</c:v>
                </c:pt>
                <c:pt idx="34">
                  <c:v>287659.12771814136</c:v>
                </c:pt>
                <c:pt idx="35">
                  <c:v>286576.30600666068</c:v>
                </c:pt>
                <c:pt idx="36">
                  <c:v>285485.26401702681</c:v>
                </c:pt>
                <c:pt idx="37">
                  <c:v>284385.93934471608</c:v>
                </c:pt>
                <c:pt idx="38">
                  <c:v>283278.26911145897</c:v>
                </c:pt>
                <c:pt idx="39">
                  <c:v>282162.18996164354</c:v>
                </c:pt>
                <c:pt idx="40">
                  <c:v>281037.63805869129</c:v>
                </c:pt>
                <c:pt idx="41">
                  <c:v>279904.54908140621</c:v>
                </c:pt>
                <c:pt idx="42">
                  <c:v>278762.85822029575</c:v>
                </c:pt>
                <c:pt idx="43">
                  <c:v>277612.5001738639</c:v>
                </c:pt>
                <c:pt idx="44">
                  <c:v>276453.40914487623</c:v>
                </c:pt>
                <c:pt idx="45">
                  <c:v>275285.51883659599</c:v>
                </c:pt>
                <c:pt idx="46">
                  <c:v>274108.76244899281</c:v>
                </c:pt>
                <c:pt idx="47">
                  <c:v>272923.0726749216</c:v>
                </c:pt>
                <c:pt idx="48">
                  <c:v>271728.38169627235</c:v>
                </c:pt>
                <c:pt idx="49">
                  <c:v>270524.62118009216</c:v>
                </c:pt>
                <c:pt idx="50">
                  <c:v>269311.72227467573</c:v>
                </c:pt>
                <c:pt idx="51">
                  <c:v>268089.61560562777</c:v>
                </c:pt>
                <c:pt idx="52">
                  <c:v>266858.23127189506</c:v>
                </c:pt>
                <c:pt idx="53">
                  <c:v>265617.49884176784</c:v>
                </c:pt>
                <c:pt idx="54">
                  <c:v>264367.34734885191</c:v>
                </c:pt>
                <c:pt idx="55">
                  <c:v>263107.70528800914</c:v>
                </c:pt>
                <c:pt idx="56">
                  <c:v>261838.50061126755</c:v>
                </c:pt>
                <c:pt idx="57">
                  <c:v>260559.66072370068</c:v>
                </c:pt>
                <c:pt idx="58">
                  <c:v>259271.11247927527</c:v>
                </c:pt>
                <c:pt idx="59">
                  <c:v>257972.78217666715</c:v>
                </c:pt>
                <c:pt idx="60">
                  <c:v>256664.59555504637</c:v>
                </c:pt>
                <c:pt idx="61">
                  <c:v>255346.47778982902</c:v>
                </c:pt>
                <c:pt idx="62">
                  <c:v>254018.35348839802</c:v>
                </c:pt>
                <c:pt idx="63">
                  <c:v>252680.1466857905</c:v>
                </c:pt>
                <c:pt idx="64">
                  <c:v>251331.78084035317</c:v>
                </c:pt>
                <c:pt idx="65">
                  <c:v>249973.1788293639</c:v>
                </c:pt>
                <c:pt idx="66">
                  <c:v>248604.262944621</c:v>
                </c:pt>
                <c:pt idx="67">
                  <c:v>247224.95488799809</c:v>
                </c:pt>
                <c:pt idx="68">
                  <c:v>245835.17576696607</c:v>
                </c:pt>
                <c:pt idx="69">
                  <c:v>244434.84609008039</c:v>
                </c:pt>
                <c:pt idx="70">
                  <c:v>243023.88576243457</c:v>
                </c:pt>
                <c:pt idx="71">
                  <c:v>241602.21408107868</c:v>
                </c:pt>
                <c:pt idx="72">
                  <c:v>240169.74973040386</c:v>
                </c:pt>
                <c:pt idx="73">
                  <c:v>238726.41077749094</c:v>
                </c:pt>
                <c:pt idx="74">
                  <c:v>237272.11466742394</c:v>
                </c:pt>
                <c:pt idx="75">
                  <c:v>235806.77821856871</c:v>
                </c:pt>
                <c:pt idx="76">
                  <c:v>234330.31761781484</c:v>
                </c:pt>
                <c:pt idx="77">
                  <c:v>232842.64841578159</c:v>
                </c:pt>
                <c:pt idx="78">
                  <c:v>231343.68552198811</c:v>
                </c:pt>
                <c:pt idx="79">
                  <c:v>229833.34319998603</c:v>
                </c:pt>
                <c:pt idx="80">
                  <c:v>228311.53506245598</c:v>
                </c:pt>
                <c:pt idx="81">
                  <c:v>226778.17406626619</c:v>
                </c:pt>
                <c:pt idx="82">
                  <c:v>225233.17250749399</c:v>
                </c:pt>
                <c:pt idx="83">
                  <c:v>223676.44201640927</c:v>
                </c:pt>
                <c:pt idx="84">
                  <c:v>222107.8935524204</c:v>
                </c:pt>
                <c:pt idx="85">
                  <c:v>220527.43739898072</c:v>
                </c:pt>
                <c:pt idx="86">
                  <c:v>218934.98315845741</c:v>
                </c:pt>
                <c:pt idx="87">
                  <c:v>217330.43974696097</c:v>
                </c:pt>
                <c:pt idx="88">
                  <c:v>215713.71538913544</c:v>
                </c:pt>
                <c:pt idx="89">
                  <c:v>214084.71761290901</c:v>
                </c:pt>
                <c:pt idx="90">
                  <c:v>212443.35324420512</c:v>
                </c:pt>
                <c:pt idx="91">
                  <c:v>210789.52840161283</c:v>
                </c:pt>
                <c:pt idx="92">
                  <c:v>209123.14849101749</c:v>
                </c:pt>
                <c:pt idx="93">
                  <c:v>207444.11820018961</c:v>
                </c:pt>
                <c:pt idx="94">
                  <c:v>205752.34149333407</c:v>
                </c:pt>
                <c:pt idx="95">
                  <c:v>204047.72160559639</c:v>
                </c:pt>
                <c:pt idx="96">
                  <c:v>202330.16103752854</c:v>
                </c:pt>
                <c:pt idx="97">
                  <c:v>200599.56154951203</c:v>
                </c:pt>
                <c:pt idx="98">
                  <c:v>198855.82415613902</c:v>
                </c:pt>
                <c:pt idx="99">
                  <c:v>197098.84912055038</c:v>
                </c:pt>
                <c:pt idx="100">
                  <c:v>195328.53594873147</c:v>
                </c:pt>
                <c:pt idx="101">
                  <c:v>193544.78338376354</c:v>
                </c:pt>
                <c:pt idx="102">
                  <c:v>191747.48940003282</c:v>
                </c:pt>
                <c:pt idx="103">
                  <c:v>189936.55119739432</c:v>
                </c:pt>
                <c:pt idx="104">
                  <c:v>188111.86519529231</c:v>
                </c:pt>
                <c:pt idx="105">
                  <c:v>186273.32702683588</c:v>
                </c:pt>
                <c:pt idx="106">
                  <c:v>184420.83153282898</c:v>
                </c:pt>
                <c:pt idx="107">
                  <c:v>182554.27275575622</c:v>
                </c:pt>
                <c:pt idx="108">
                  <c:v>180673.54393372196</c:v>
                </c:pt>
                <c:pt idx="109">
                  <c:v>178778.53749434388</c:v>
                </c:pt>
                <c:pt idx="110">
                  <c:v>176869.14504860036</c:v>
                </c:pt>
                <c:pt idx="111">
                  <c:v>174945.25738463094</c:v>
                </c:pt>
                <c:pt idx="112">
                  <c:v>173006.76446148913</c:v>
                </c:pt>
                <c:pt idx="113">
                  <c:v>171053.55540284928</c:v>
                </c:pt>
                <c:pt idx="114">
                  <c:v>169085.51849066411</c:v>
                </c:pt>
                <c:pt idx="115">
                  <c:v>167102.5411587749</c:v>
                </c:pt>
                <c:pt idx="116">
                  <c:v>165104.50998647331</c:v>
                </c:pt>
                <c:pt idx="117">
                  <c:v>163091.31069201345</c:v>
                </c:pt>
                <c:pt idx="118">
                  <c:v>161062.82812607597</c:v>
                </c:pt>
                <c:pt idx="119">
                  <c:v>159018.94626518132</c:v>
                </c:pt>
                <c:pt idx="120">
                  <c:v>156959.54820505375</c:v>
                </c:pt>
                <c:pt idx="121">
                  <c:v>154884.51615393473</c:v>
                </c:pt>
                <c:pt idx="122">
                  <c:v>152793.73142584565</c:v>
                </c:pt>
                <c:pt idx="123">
                  <c:v>150687.07443379902</c:v>
                </c:pt>
                <c:pt idx="124">
                  <c:v>148564.42468295884</c:v>
                </c:pt>
                <c:pt idx="125">
                  <c:v>146425.66076374816</c:v>
                </c:pt>
                <c:pt idx="126">
                  <c:v>144270.66034490542</c:v>
                </c:pt>
                <c:pt idx="127">
                  <c:v>142099.30016648682</c:v>
                </c:pt>
                <c:pt idx="128">
                  <c:v>139911.4560328165</c:v>
                </c:pt>
                <c:pt idx="129">
                  <c:v>137707.00280538294</c:v>
                </c:pt>
                <c:pt idx="130">
                  <c:v>135485.8143956814</c:v>
                </c:pt>
                <c:pt idx="131">
                  <c:v>133247.7637580017</c:v>
                </c:pt>
                <c:pt idx="132">
                  <c:v>130992.7228821621</c:v>
                </c:pt>
                <c:pt idx="133">
                  <c:v>128720.5627861868</c:v>
                </c:pt>
                <c:pt idx="134">
                  <c:v>126431.15350892926</c:v>
                </c:pt>
                <c:pt idx="135">
                  <c:v>124124.36410263822</c:v>
                </c:pt>
                <c:pt idx="136">
                  <c:v>121800.0626254682</c:v>
                </c:pt>
                <c:pt idx="137">
                  <c:v>119458.11613393253</c:v>
                </c:pt>
                <c:pt idx="138">
                  <c:v>117098.39067529971</c:v>
                </c:pt>
                <c:pt idx="139">
                  <c:v>114720.75127993125</c:v>
                </c:pt>
                <c:pt idx="140">
                  <c:v>112325.06195356233</c:v>
                </c:pt>
                <c:pt idx="141">
                  <c:v>109911.18566952259</c:v>
                </c:pt>
                <c:pt idx="142">
                  <c:v>107478.98436089937</c:v>
                </c:pt>
                <c:pt idx="143">
                  <c:v>105028.31891264021</c:v>
                </c:pt>
                <c:pt idx="144">
                  <c:v>102559.04915359577</c:v>
                </c:pt>
                <c:pt idx="145">
                  <c:v>100071.0338485028</c:v>
                </c:pt>
                <c:pt idx="146">
                  <c:v>97564.130689905869</c:v>
                </c:pt>
                <c:pt idx="147">
                  <c:v>95038.19629001712</c:v>
                </c:pt>
                <c:pt idx="148">
                  <c:v>92493.086172515934</c:v>
                </c:pt>
                <c:pt idx="149">
                  <c:v>89928.654764284409</c:v>
                </c:pt>
                <c:pt idx="150">
                  <c:v>87344.755387081488</c:v>
                </c:pt>
                <c:pt idx="151">
                  <c:v>84741.240249153139</c:v>
                </c:pt>
                <c:pt idx="152">
                  <c:v>82117.960436779045</c:v>
                </c:pt>
                <c:pt idx="153">
                  <c:v>79474.765905755543</c:v>
                </c:pt>
                <c:pt idx="154">
                  <c:v>76811.505472813165</c:v>
                </c:pt>
                <c:pt idx="155">
                  <c:v>74128.02680696921</c:v>
                </c:pt>
                <c:pt idx="156">
                  <c:v>71424.176420815638</c:v>
                </c:pt>
                <c:pt idx="157">
                  <c:v>68699.799661738842</c:v>
                </c:pt>
                <c:pt idx="158">
                  <c:v>65954.740703075164</c:v>
                </c:pt>
                <c:pt idx="159">
                  <c:v>63188.84253519708</c:v>
                </c:pt>
                <c:pt idx="160">
                  <c:v>60401.946956533291</c:v>
                </c:pt>
                <c:pt idx="161">
                  <c:v>57593.894564519775</c:v>
                </c:pt>
                <c:pt idx="162">
                  <c:v>54764.524746482581</c:v>
                </c:pt>
                <c:pt idx="163">
                  <c:v>51913.675670450888</c:v>
                </c:pt>
                <c:pt idx="164">
                  <c:v>49041.184275901382</c:v>
                </c:pt>
                <c:pt idx="165">
                  <c:v>46146.886264430672</c:v>
                </c:pt>
                <c:pt idx="166">
                  <c:v>43230.616090358744</c:v>
                </c:pt>
                <c:pt idx="167">
                  <c:v>40292.206951259795</c:v>
                </c:pt>
                <c:pt idx="168">
                  <c:v>37331.490778421532</c:v>
                </c:pt>
                <c:pt idx="169">
                  <c:v>34348.298227232503</c:v>
                </c:pt>
                <c:pt idx="170">
                  <c:v>31342.458667495659</c:v>
                </c:pt>
                <c:pt idx="171">
                  <c:v>28313.800173669086</c:v>
                </c:pt>
                <c:pt idx="172">
                  <c:v>25262.14951503231</c:v>
                </c:pt>
                <c:pt idx="173">
                  <c:v>22187.332145777476</c:v>
                </c:pt>
                <c:pt idx="174">
                  <c:v>19089.172195026746</c:v>
                </c:pt>
                <c:pt idx="175">
                  <c:v>15967.492456772181</c:v>
                </c:pt>
                <c:pt idx="176">
                  <c:v>12822.114379740369</c:v>
                </c:pt>
                <c:pt idx="177">
                  <c:v>9652.8580571799666</c:v>
                </c:pt>
                <c:pt idx="178">
                  <c:v>6459.5422165712198</c:v>
                </c:pt>
                <c:pt idx="179">
                  <c:v>3241.9842092577346</c:v>
                </c:pt>
                <c:pt idx="180">
                  <c:v>0</c:v>
                </c:pt>
              </c:numCache>
            </c:numRef>
          </c:yVal>
          <c:smooth val="1"/>
        </c:ser>
        <c:axId val="216341504"/>
        <c:axId val="216470656"/>
      </c:scatterChart>
      <c:valAx>
        <c:axId val="216341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Tempo[meses]</a:t>
                </a:r>
              </a:p>
            </c:rich>
          </c:tx>
          <c:layout/>
        </c:title>
        <c:numFmt formatCode="General" sourceLinked="1"/>
        <c:tickLblPos val="nextTo"/>
        <c:crossAx val="216470656"/>
        <c:crosses val="autoZero"/>
        <c:crossBetween val="midCat"/>
      </c:valAx>
      <c:valAx>
        <c:axId val="216470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Dívida[R$]</a:t>
                </a:r>
              </a:p>
            </c:rich>
          </c:tx>
          <c:layout/>
        </c:title>
        <c:numFmt formatCode="General" sourceLinked="1"/>
        <c:tickLblPos val="nextTo"/>
        <c:crossAx val="216341504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Gráfico</a:t>
            </a:r>
            <a:r>
              <a:rPr lang="en-US" baseline="0"/>
              <a:t> da Amortização, Juros e Prestação em função do tempo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Juros</c:v>
          </c:tx>
          <c:marker>
            <c:symbol val="none"/>
          </c:marker>
          <c:xVal>
            <c:numRef>
              <c:f>'8'!$C$25:$C$205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'8'!$E$25:$E$205</c:f>
              <c:numCache>
                <c:formatCode>General</c:formatCode>
                <c:ptCount val="181"/>
                <c:pt idx="0">
                  <c:v>2429.2909729864223</c:v>
                </c:pt>
                <c:pt idx="1">
                  <c:v>2422.9345443498519</c:v>
                </c:pt>
                <c:pt idx="2">
                  <c:v>2416.5298606673214</c:v>
                </c:pt>
                <c:pt idx="3">
                  <c:v>2410.0765556089946</c:v>
                </c:pt>
                <c:pt idx="4">
                  <c:v>2403.5742600640301</c:v>
                </c:pt>
                <c:pt idx="5">
                  <c:v>2397.0226021194685</c:v>
                </c:pt>
                <c:pt idx="6">
                  <c:v>2390.4212070389603</c:v>
                </c:pt>
                <c:pt idx="7">
                  <c:v>2383.7696972413332</c:v>
                </c:pt>
                <c:pt idx="8">
                  <c:v>2377.0676922789926</c:v>
                </c:pt>
                <c:pt idx="9">
                  <c:v>2370.3148088161656</c:v>
                </c:pt>
                <c:pt idx="10">
                  <c:v>2363.5106606069699</c:v>
                </c:pt>
                <c:pt idx="11">
                  <c:v>2356.6548584733255</c:v>
                </c:pt>
                <c:pt idx="12">
                  <c:v>2349.7470102826942</c:v>
                </c:pt>
                <c:pt idx="13">
                  <c:v>2342.7867209256497</c:v>
                </c:pt>
                <c:pt idx="14">
                  <c:v>2335.7735922932793</c:v>
                </c:pt>
                <c:pt idx="15">
                  <c:v>2328.7072232544119</c:v>
                </c:pt>
                <c:pt idx="16">
                  <c:v>2321.5872096326752</c:v>
                </c:pt>
                <c:pt idx="17">
                  <c:v>2314.4131441833806</c:v>
                </c:pt>
                <c:pt idx="18">
                  <c:v>2307.1846165702245</c:v>
                </c:pt>
                <c:pt idx="19">
                  <c:v>2299.9012133418223</c:v>
                </c:pt>
                <c:pt idx="20">
                  <c:v>2292.5625179080603</c:v>
                </c:pt>
                <c:pt idx="21">
                  <c:v>2285.1681105162634</c:v>
                </c:pt>
                <c:pt idx="22">
                  <c:v>2277.7175682271945</c:v>
                </c:pt>
                <c:pt idx="23">
                  <c:v>2270.2104648908544</c:v>
                </c:pt>
                <c:pt idx="24">
                  <c:v>2262.6463711221136</c:v>
                </c:pt>
                <c:pt idx="25">
                  <c:v>2255.0248542761497</c:v>
                </c:pt>
                <c:pt idx="26">
                  <c:v>2247.3454784237033</c:v>
                </c:pt>
                <c:pt idx="27">
                  <c:v>2239.6078043261427</c:v>
                </c:pt>
                <c:pt idx="28">
                  <c:v>2231.8113894103421</c:v>
                </c:pt>
                <c:pt idx="29">
                  <c:v>2223.955787743364</c:v>
                </c:pt>
                <c:pt idx="30">
                  <c:v>2216.0405500069583</c:v>
                </c:pt>
                <c:pt idx="31">
                  <c:v>2208.0652234718586</c:v>
                </c:pt>
                <c:pt idx="32">
                  <c:v>2200.0293519718884</c:v>
                </c:pt>
                <c:pt idx="33">
                  <c:v>2191.9324758778721</c:v>
                </c:pt>
                <c:pt idx="34">
                  <c:v>2183.7741320713408</c:v>
                </c:pt>
                <c:pt idx="35">
                  <c:v>2175.5538539180479</c:v>
                </c:pt>
                <c:pt idx="36">
                  <c:v>2167.271171241277</c:v>
                </c:pt>
                <c:pt idx="37">
                  <c:v>2158.9256102949471</c:v>
                </c:pt>
                <c:pt idx="38">
                  <c:v>2150.5166937365179</c:v>
                </c:pt>
                <c:pt idx="39">
                  <c:v>2142.0439405996894</c:v>
                </c:pt>
                <c:pt idx="40">
                  <c:v>2133.5068662668878</c:v>
                </c:pt>
                <c:pt idx="41">
                  <c:v>2124.904982441547</c:v>
                </c:pt>
                <c:pt idx="42">
                  <c:v>2116.2377971201822</c:v>
                </c:pt>
                <c:pt idx="43">
                  <c:v>2107.5048145642472</c:v>
                </c:pt>
                <c:pt idx="44">
                  <c:v>2098.7055352717803</c:v>
                </c:pt>
                <c:pt idx="45">
                  <c:v>2089.8394559488324</c:v>
                </c:pt>
                <c:pt idx="46">
                  <c:v>2080.9060694806808</c:v>
                </c:pt>
                <c:pt idx="47">
                  <c:v>2071.9048649028259</c:v>
                </c:pt>
                <c:pt idx="48">
                  <c:v>2062.8353273717607</c:v>
                </c:pt>
                <c:pt idx="49">
                  <c:v>2053.6969381355293</c:v>
                </c:pt>
                <c:pt idx="50">
                  <c:v>2044.4891745040502</c:v>
                </c:pt>
                <c:pt idx="51">
                  <c:v>2035.211509819223</c:v>
                </c:pt>
                <c:pt idx="52">
                  <c:v>2025.863413424805</c:v>
                </c:pt>
                <c:pt idx="53">
                  <c:v>2016.4443506360567</c:v>
                </c:pt>
                <c:pt idx="54">
                  <c:v>2006.9537827091622</c:v>
                </c:pt>
                <c:pt idx="55">
                  <c:v>1997.3911668104142</c:v>
                </c:pt>
                <c:pt idx="56">
                  <c:v>1987.7559559851622</c:v>
                </c:pt>
                <c:pt idx="57">
                  <c:v>1978.0475991265339</c:v>
                </c:pt>
                <c:pt idx="58">
                  <c:v>1968.2655409439085</c:v>
                </c:pt>
                <c:pt idx="59">
                  <c:v>1958.4092219311563</c:v>
                </c:pt>
                <c:pt idx="60">
                  <c:v>1948.4780783346409</c:v>
                </c:pt>
                <c:pt idx="61">
                  <c:v>1938.4715421209669</c:v>
                </c:pt>
                <c:pt idx="62">
                  <c:v>1928.3890409444978</c:v>
                </c:pt>
                <c:pt idx="63">
                  <c:v>1918.229998114612</c:v>
                </c:pt>
                <c:pt idx="64">
                  <c:v>1907.9938325627243</c:v>
                </c:pt>
                <c:pt idx="65">
                  <c:v>1897.6799588090448</c:v>
                </c:pt>
                <c:pt idx="66">
                  <c:v>1887.287786929096</c:v>
                </c:pt>
                <c:pt idx="67">
                  <c:v>1876.8167225199661</c:v>
                </c:pt>
                <c:pt idx="68">
                  <c:v>1866.2661666663162</c:v>
                </c:pt>
                <c:pt idx="69">
                  <c:v>1855.6355159061179</c:v>
                </c:pt>
                <c:pt idx="70">
                  <c:v>1844.924162196143</c:v>
                </c:pt>
                <c:pt idx="71">
                  <c:v>1834.1314928771794</c:v>
                </c:pt>
                <c:pt idx="72">
                  <c:v>1823.2568906389949</c:v>
                </c:pt>
                <c:pt idx="73">
                  <c:v>1812.2997334850224</c:v>
                </c:pt>
                <c:pt idx="74">
                  <c:v>1801.2593946967884</c:v>
                </c:pt>
                <c:pt idx="75">
                  <c:v>1790.1352427980632</c:v>
                </c:pt>
                <c:pt idx="76">
                  <c:v>1778.9266415187462</c:v>
                </c:pt>
                <c:pt idx="77">
                  <c:v>1767.632949758467</c:v>
                </c:pt>
                <c:pt idx="78">
                  <c:v>1756.2535215499229</c:v>
                </c:pt>
                <c:pt idx="79">
                  <c:v>1744.7877060219262</c:v>
                </c:pt>
                <c:pt idx="80">
                  <c:v>1733.2348473621792</c:v>
                </c:pt>
                <c:pt idx="81">
                  <c:v>1721.5942847797626</c:v>
                </c:pt>
                <c:pt idx="82">
                  <c:v>1709.86535246734</c:v>
                </c:pt>
                <c:pt idx="83">
                  <c:v>1698.0473795630749</c:v>
                </c:pt>
                <c:pt idx="84">
                  <c:v>1686.1396901122625</c:v>
                </c:pt>
                <c:pt idx="85">
                  <c:v>1674.1416030286628</c:v>
                </c:pt>
                <c:pt idx="86">
                  <c:v>1662.0524320555467</c:v>
                </c:pt>
                <c:pt idx="87">
                  <c:v>1649.8714857264433</c:v>
                </c:pt>
                <c:pt idx="88">
                  <c:v>1637.5980673255904</c:v>
                </c:pt>
                <c:pt idx="89">
                  <c:v>1625.2314748480846</c:v>
                </c:pt>
                <c:pt idx="90">
                  <c:v>1612.7710009597288</c:v>
                </c:pt>
                <c:pt idx="91">
                  <c:v>1600.2159329565723</c:v>
                </c:pt>
                <c:pt idx="92">
                  <c:v>1587.5655527241495</c:v>
                </c:pt>
                <c:pt idx="93">
                  <c:v>1574.8191366964027</c:v>
                </c:pt>
                <c:pt idx="94">
                  <c:v>1561.9759558143001</c:v>
                </c:pt>
                <c:pt idx="95">
                  <c:v>1549.0352754841306</c:v>
                </c:pt>
                <c:pt idx="96">
                  <c:v>1535.9963555354911</c:v>
                </c:pt>
                <c:pt idx="97">
                  <c:v>1522.8584501789492</c:v>
                </c:pt>
                <c:pt idx="98">
                  <c:v>1509.6208079633868</c:v>
                </c:pt>
                <c:pt idx="99">
                  <c:v>1496.2826717330181</c:v>
                </c:pt>
                <c:pt idx="100">
                  <c:v>1482.8432785840848</c:v>
                </c:pt>
                <c:pt idx="101">
                  <c:v>1469.3018598212163</c:v>
                </c:pt>
                <c:pt idx="102">
                  <c:v>1455.6576409134666</c:v>
                </c:pt>
                <c:pt idx="103">
                  <c:v>1441.9098414500106</c:v>
                </c:pt>
                <c:pt idx="104">
                  <c:v>1428.0576750955072</c:v>
                </c:pt>
                <c:pt idx="105">
                  <c:v>1414.1003495451253</c:v>
                </c:pt>
                <c:pt idx="106">
                  <c:v>1400.0370664792224</c:v>
                </c:pt>
                <c:pt idx="107">
                  <c:v>1385.8670215176865</c:v>
                </c:pt>
                <c:pt idx="108">
                  <c:v>1371.5894041739264</c:v>
                </c:pt>
                <c:pt idx="109">
                  <c:v>1357.203397808513</c:v>
                </c:pt>
                <c:pt idx="110">
                  <c:v>1342.708179582472</c:v>
                </c:pt>
                <c:pt idx="111">
                  <c:v>1328.102920410219</c:v>
                </c:pt>
                <c:pt idx="112">
                  <c:v>1313.3867849121366</c:v>
                </c:pt>
                <c:pt idx="113">
                  <c:v>1298.5589313667956</c:v>
                </c:pt>
                <c:pt idx="114">
                  <c:v>1283.6185116628096</c:v>
                </c:pt>
                <c:pt idx="115">
                  <c:v>1268.5646712503246</c:v>
                </c:pt>
                <c:pt idx="116">
                  <c:v>1253.3965490921441</c:v>
                </c:pt>
                <c:pt idx="117">
                  <c:v>1238.1132776144755</c:v>
                </c:pt>
                <c:pt idx="118">
                  <c:v>1222.7139826573123</c:v>
                </c:pt>
                <c:pt idx="119">
                  <c:v>1207.197783424431</c:v>
                </c:pt>
                <c:pt idx="120">
                  <c:v>1191.5637924330133</c:v>
                </c:pt>
                <c:pt idx="121">
                  <c:v>1175.8111154628853</c:v>
                </c:pt>
                <c:pt idx="122">
                  <c:v>1159.9388515053708</c:v>
                </c:pt>
                <c:pt idx="123">
                  <c:v>1143.9460927117532</c:v>
                </c:pt>
                <c:pt idx="124">
                  <c:v>1127.8319243413532</c:v>
                </c:pt>
                <c:pt idx="125">
                  <c:v>1111.5954247092047</c:v>
                </c:pt>
                <c:pt idx="126">
                  <c:v>1095.2356651333403</c:v>
                </c:pt>
                <c:pt idx="127">
                  <c:v>1078.75170988167</c:v>
                </c:pt>
                <c:pt idx="128">
                  <c:v>1062.1426161184618</c:v>
                </c:pt>
                <c:pt idx="129">
                  <c:v>1045.4074338504147</c:v>
                </c:pt>
                <c:pt idx="130">
                  <c:v>1028.5452058723208</c:v>
                </c:pt>
                <c:pt idx="131">
                  <c:v>1011.5549677123153</c:v>
                </c:pt>
                <c:pt idx="132">
                  <c:v>994.43574757671354</c:v>
                </c:pt>
                <c:pt idx="133">
                  <c:v>977.18656629442353</c:v>
                </c:pt>
                <c:pt idx="134">
                  <c:v>959.80643726094513</c:v>
                </c:pt>
                <c:pt idx="135">
                  <c:v>942.2943663819342</c:v>
                </c:pt>
                <c:pt idx="136">
                  <c:v>924.64935201634626</c:v>
                </c:pt>
                <c:pt idx="137">
                  <c:v>906.8703849191437</c:v>
                </c:pt>
                <c:pt idx="138">
                  <c:v>888.95644818357198</c:v>
                </c:pt>
                <c:pt idx="139">
                  <c:v>870.90651718299239</c:v>
                </c:pt>
                <c:pt idx="140">
                  <c:v>852.71955951227983</c:v>
                </c:pt>
                <c:pt idx="141">
                  <c:v>834.39453492876828</c:v>
                </c:pt>
                <c:pt idx="142">
                  <c:v>815.93039529275529</c:v>
                </c:pt>
                <c:pt idx="143">
                  <c:v>797.32608450754981</c:v>
                </c:pt>
                <c:pt idx="144">
                  <c:v>778.58053845906556</c:v>
                </c:pt>
                <c:pt idx="145">
                  <c:v>759.69268495495805</c:v>
                </c:pt>
                <c:pt idx="146">
                  <c:v>740.66144366329956</c:v>
                </c:pt>
                <c:pt idx="147">
                  <c:v>721.4857260507822</c:v>
                </c:pt>
                <c:pt idx="148">
                  <c:v>702.16443532046321</c:v>
                </c:pt>
                <c:pt idx="149">
                  <c:v>682.69646634902654</c:v>
                </c:pt>
                <c:pt idx="150">
                  <c:v>663.08070562357568</c:v>
                </c:pt>
                <c:pt idx="151">
                  <c:v>643.3160311779418</c:v>
                </c:pt>
                <c:pt idx="152">
                  <c:v>623.40131252851086</c:v>
                </c:pt>
                <c:pt idx="153">
                  <c:v>603.33541060956566</c:v>
                </c:pt>
                <c:pt idx="154">
                  <c:v>583.11717770813186</c:v>
                </c:pt>
                <c:pt idx="155">
                  <c:v>562.74545739833059</c:v>
                </c:pt>
                <c:pt idx="156">
                  <c:v>542.21908447524095</c:v>
                </c:pt>
                <c:pt idx="157">
                  <c:v>521.53688488824321</c:v>
                </c:pt>
                <c:pt idx="158">
                  <c:v>500.69767567387692</c:v>
                </c:pt>
                <c:pt idx="159">
                  <c:v>479.70026488817103</c:v>
                </c:pt>
                <c:pt idx="160">
                  <c:v>458.54345153847191</c:v>
                </c:pt>
                <c:pt idx="161">
                  <c:v>437.22602551474887</c:v>
                </c:pt>
                <c:pt idx="162">
                  <c:v>415.74676752038022</c:v>
                </c:pt>
                <c:pt idx="163">
                  <c:v>394.10444900240992</c:v>
                </c:pt>
                <c:pt idx="164">
                  <c:v>372.29783208128401</c:v>
                </c:pt>
                <c:pt idx="165">
                  <c:v>350.32566948003921</c:v>
                </c:pt>
                <c:pt idx="166">
                  <c:v>328.18670445296897</c:v>
                </c:pt>
                <c:pt idx="167">
                  <c:v>305.87967071373811</c:v>
                </c:pt>
                <c:pt idx="168">
                  <c:v>283.40329236295401</c:v>
                </c:pt>
                <c:pt idx="169">
                  <c:v>260.75628381519198</c:v>
                </c:pt>
                <c:pt idx="170">
                  <c:v>237.93734972546017</c:v>
                </c:pt>
                <c:pt idx="171">
                  <c:v>214.94518491511158</c:v>
                </c:pt>
                <c:pt idx="172">
                  <c:v>191.77847429719159</c:v>
                </c:pt>
                <c:pt idx="173">
                  <c:v>168.43589280121464</c:v>
                </c:pt>
                <c:pt idx="174">
                  <c:v>144.91610529738088</c:v>
                </c:pt>
                <c:pt idx="175">
                  <c:v>121.21776652020452</c:v>
                </c:pt>
                <c:pt idx="176">
                  <c:v>97.339520991570851</c:v>
                </c:pt>
                <c:pt idx="177">
                  <c:v>73.280002943207961</c:v>
                </c:pt>
                <c:pt idx="178">
                  <c:v>49.03783623856615</c:v>
                </c:pt>
                <c:pt idx="179">
                  <c:v>24.611634294107308</c:v>
                </c:pt>
                <c:pt idx="18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Amortização</c:v>
          </c:tx>
          <c:marker>
            <c:symbol val="none"/>
          </c:marker>
          <c:xVal>
            <c:numRef>
              <c:f>'8'!$C$25:$C$205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'8'!$F$25:$F$205</c:f>
              <c:numCache>
                <c:formatCode>General</c:formatCode>
                <c:ptCount val="181"/>
                <c:pt idx="1">
                  <c:v>837.30487056556217</c:v>
                </c:pt>
                <c:pt idx="2">
                  <c:v>843.66129920213234</c:v>
                </c:pt>
                <c:pt idx="3">
                  <c:v>850.06598288466284</c:v>
                </c:pt>
                <c:pt idx="4">
                  <c:v>856.51928794298965</c:v>
                </c:pt>
                <c:pt idx="5">
                  <c:v>863.02158348795399</c:v>
                </c:pt>
                <c:pt idx="6">
                  <c:v>869.57324143251583</c:v>
                </c:pt>
                <c:pt idx="7">
                  <c:v>876.17463651302376</c:v>
                </c:pt>
                <c:pt idx="8">
                  <c:v>882.82614631065098</c:v>
                </c:pt>
                <c:pt idx="9">
                  <c:v>889.52815127299118</c:v>
                </c:pt>
                <c:pt idx="10">
                  <c:v>896.28103473581859</c:v>
                </c:pt>
                <c:pt idx="11">
                  <c:v>903.08518294501448</c:v>
                </c:pt>
                <c:pt idx="12">
                  <c:v>909.94098507865863</c:v>
                </c:pt>
                <c:pt idx="13">
                  <c:v>916.84883326928968</c:v>
                </c:pt>
                <c:pt idx="14">
                  <c:v>923.8091226263341</c:v>
                </c:pt>
                <c:pt idx="15">
                  <c:v>930.82225125870491</c:v>
                </c:pt>
                <c:pt idx="16">
                  <c:v>937.88862029757252</c:v>
                </c:pt>
                <c:pt idx="17">
                  <c:v>945.00863391930852</c:v>
                </c:pt>
                <c:pt idx="18">
                  <c:v>952.18269936860372</c:v>
                </c:pt>
                <c:pt idx="19">
                  <c:v>959.4112269817598</c:v>
                </c:pt>
                <c:pt idx="20">
                  <c:v>966.69463021016179</c:v>
                </c:pt>
                <c:pt idx="21">
                  <c:v>974.03332564392417</c:v>
                </c:pt>
                <c:pt idx="22">
                  <c:v>981.42773303572028</c:v>
                </c:pt>
                <c:pt idx="23">
                  <c:v>988.87827532478946</c:v>
                </c:pt>
                <c:pt idx="24">
                  <c:v>996.38537866112995</c:v>
                </c:pt>
                <c:pt idx="25">
                  <c:v>1003.949472429871</c:v>
                </c:pt>
                <c:pt idx="26">
                  <c:v>1011.5709892758348</c:v>
                </c:pt>
                <c:pt idx="27">
                  <c:v>1019.2503651282806</c:v>
                </c:pt>
                <c:pt idx="28">
                  <c:v>1026.988039225841</c:v>
                </c:pt>
                <c:pt idx="29">
                  <c:v>1034.7844541416418</c:v>
                </c:pt>
                <c:pt idx="30">
                  <c:v>1042.64005580862</c:v>
                </c:pt>
                <c:pt idx="31">
                  <c:v>1050.555293545026</c:v>
                </c:pt>
                <c:pt idx="32">
                  <c:v>1058.530620080126</c:v>
                </c:pt>
                <c:pt idx="33">
                  <c:v>1066.5664915800958</c:v>
                </c:pt>
                <c:pt idx="34">
                  <c:v>1074.6633676741126</c:v>
                </c:pt>
                <c:pt idx="35">
                  <c:v>1082.8217114806432</c:v>
                </c:pt>
                <c:pt idx="36">
                  <c:v>1091.0419896339363</c:v>
                </c:pt>
                <c:pt idx="37">
                  <c:v>1099.3246723107075</c:v>
                </c:pt>
                <c:pt idx="38">
                  <c:v>1107.6702332570378</c:v>
                </c:pt>
                <c:pt idx="39">
                  <c:v>1116.0791498154661</c:v>
                </c:pt>
                <c:pt idx="40">
                  <c:v>1124.5519029522943</c:v>
                </c:pt>
                <c:pt idx="41">
                  <c:v>1133.0889772850967</c:v>
                </c:pt>
                <c:pt idx="42">
                  <c:v>1141.6908611104375</c:v>
                </c:pt>
                <c:pt idx="43">
                  <c:v>1150.3580464318022</c:v>
                </c:pt>
                <c:pt idx="44">
                  <c:v>1159.091028987737</c:v>
                </c:pt>
                <c:pt idx="45">
                  <c:v>1167.890308280204</c:v>
                </c:pt>
                <c:pt idx="46">
                  <c:v>1176.756387603152</c:v>
                </c:pt>
                <c:pt idx="47">
                  <c:v>1185.6897740713034</c:v>
                </c:pt>
                <c:pt idx="48">
                  <c:v>1194.6909786491588</c:v>
                </c:pt>
                <c:pt idx="49">
                  <c:v>1203.7605161802235</c:v>
                </c:pt>
                <c:pt idx="50">
                  <c:v>1212.8989054164549</c:v>
                </c:pt>
                <c:pt idx="51">
                  <c:v>1222.1066690479338</c:v>
                </c:pt>
                <c:pt idx="52">
                  <c:v>1231.3843337327612</c:v>
                </c:pt>
                <c:pt idx="53">
                  <c:v>1240.7324301271792</c:v>
                </c:pt>
                <c:pt idx="54">
                  <c:v>1250.1514929159277</c:v>
                </c:pt>
                <c:pt idx="55">
                  <c:v>1259.6420608428218</c:v>
                </c:pt>
                <c:pt idx="56">
                  <c:v>1269.20467674157</c:v>
                </c:pt>
                <c:pt idx="57">
                  <c:v>1278.8398875668215</c:v>
                </c:pt>
                <c:pt idx="58">
                  <c:v>1288.5482444254501</c:v>
                </c:pt>
                <c:pt idx="59">
                  <c:v>1298.3303026080757</c:v>
                </c:pt>
                <c:pt idx="60">
                  <c:v>1308.1866216208275</c:v>
                </c:pt>
                <c:pt idx="61">
                  <c:v>1318.1177652173433</c:v>
                </c:pt>
                <c:pt idx="62">
                  <c:v>1328.1243014310169</c:v>
                </c:pt>
                <c:pt idx="63">
                  <c:v>1338.2068026074865</c:v>
                </c:pt>
                <c:pt idx="64">
                  <c:v>1348.3658454373717</c:v>
                </c:pt>
                <c:pt idx="65">
                  <c:v>1358.60201098926</c:v>
                </c:pt>
                <c:pt idx="66">
                  <c:v>1368.9158847429394</c:v>
                </c:pt>
                <c:pt idx="67">
                  <c:v>1379.3080566228884</c:v>
                </c:pt>
                <c:pt idx="68">
                  <c:v>1389.7791210320181</c:v>
                </c:pt>
                <c:pt idx="69">
                  <c:v>1400.3296768856681</c:v>
                </c:pt>
                <c:pt idx="70">
                  <c:v>1410.9603276458663</c:v>
                </c:pt>
                <c:pt idx="71">
                  <c:v>1421.6716813558412</c:v>
                </c:pt>
                <c:pt idx="72">
                  <c:v>1432.4643506748041</c:v>
                </c:pt>
                <c:pt idx="73">
                  <c:v>1443.3389529129893</c:v>
                </c:pt>
                <c:pt idx="74">
                  <c:v>1454.2961100669615</c:v>
                </c:pt>
                <c:pt idx="75">
                  <c:v>1465.3364488551961</c:v>
                </c:pt>
                <c:pt idx="76">
                  <c:v>1476.460600753921</c:v>
                </c:pt>
                <c:pt idx="77">
                  <c:v>1487.6692020332382</c:v>
                </c:pt>
                <c:pt idx="78">
                  <c:v>1498.9628937935172</c:v>
                </c:pt>
                <c:pt idx="79">
                  <c:v>1510.3423220020613</c:v>
                </c:pt>
                <c:pt idx="80">
                  <c:v>1521.808137530058</c:v>
                </c:pt>
                <c:pt idx="81">
                  <c:v>1533.3609961898048</c:v>
                </c:pt>
                <c:pt idx="82">
                  <c:v>1545.0015587722219</c:v>
                </c:pt>
                <c:pt idx="83">
                  <c:v>1556.7304910846442</c:v>
                </c:pt>
                <c:pt idx="84">
                  <c:v>1568.5484639889094</c:v>
                </c:pt>
                <c:pt idx="85">
                  <c:v>1580.4561534397214</c:v>
                </c:pt>
                <c:pt idx="86">
                  <c:v>1592.4542405233212</c:v>
                </c:pt>
                <c:pt idx="87">
                  <c:v>1604.5434114964378</c:v>
                </c:pt>
                <c:pt idx="88">
                  <c:v>1616.7243578255411</c:v>
                </c:pt>
                <c:pt idx="89">
                  <c:v>1628.9977762263936</c:v>
                </c:pt>
                <c:pt idx="90">
                  <c:v>1641.3643687038993</c:v>
                </c:pt>
                <c:pt idx="91">
                  <c:v>1653.8248425922552</c:v>
                </c:pt>
                <c:pt idx="92">
                  <c:v>1666.3799105954122</c:v>
                </c:pt>
                <c:pt idx="93">
                  <c:v>1679.0302908278347</c:v>
                </c:pt>
                <c:pt idx="94">
                  <c:v>1691.7767068555813</c:v>
                </c:pt>
                <c:pt idx="95">
                  <c:v>1704.6198877376839</c:v>
                </c:pt>
                <c:pt idx="96">
                  <c:v>1717.5605680678536</c:v>
                </c:pt>
                <c:pt idx="97">
                  <c:v>1730.5994880164928</c:v>
                </c:pt>
                <c:pt idx="98">
                  <c:v>1743.737393373035</c:v>
                </c:pt>
                <c:pt idx="99">
                  <c:v>1756.9750355885972</c:v>
                </c:pt>
                <c:pt idx="100">
                  <c:v>1770.3131718189659</c:v>
                </c:pt>
                <c:pt idx="101">
                  <c:v>1783.7525649678994</c:v>
                </c:pt>
                <c:pt idx="102">
                  <c:v>1797.2939837307679</c:v>
                </c:pt>
                <c:pt idx="103">
                  <c:v>1810.9382026385174</c:v>
                </c:pt>
                <c:pt idx="104">
                  <c:v>1824.6860021019736</c:v>
                </c:pt>
                <c:pt idx="105">
                  <c:v>1838.5381684564768</c:v>
                </c:pt>
                <c:pt idx="106">
                  <c:v>1852.495494006859</c:v>
                </c:pt>
                <c:pt idx="107">
                  <c:v>1866.5587770727618</c:v>
                </c:pt>
                <c:pt idx="108">
                  <c:v>1880.7288220342978</c:v>
                </c:pt>
                <c:pt idx="109">
                  <c:v>1895.0064393780578</c:v>
                </c:pt>
                <c:pt idx="110">
                  <c:v>1909.3924457434709</c:v>
                </c:pt>
                <c:pt idx="111">
                  <c:v>1923.8876639695125</c:v>
                </c:pt>
                <c:pt idx="112">
                  <c:v>1938.492923141765</c:v>
                </c:pt>
                <c:pt idx="113">
                  <c:v>1953.2090586398476</c:v>
                </c:pt>
                <c:pt idx="114">
                  <c:v>1968.0369121851886</c:v>
                </c:pt>
                <c:pt idx="115">
                  <c:v>1982.9773318891744</c:v>
                </c:pt>
                <c:pt idx="116">
                  <c:v>1998.0311723016596</c:v>
                </c:pt>
                <c:pt idx="117">
                  <c:v>2013.1992944598398</c:v>
                </c:pt>
                <c:pt idx="118">
                  <c:v>2028.4825659375085</c:v>
                </c:pt>
                <c:pt idx="119">
                  <c:v>2043.8818608946719</c:v>
                </c:pt>
                <c:pt idx="120">
                  <c:v>2059.398060127553</c:v>
                </c:pt>
                <c:pt idx="121">
                  <c:v>2075.0320511189711</c:v>
                </c:pt>
                <c:pt idx="122">
                  <c:v>2090.7847280890987</c:v>
                </c:pt>
                <c:pt idx="123">
                  <c:v>2106.6569920466131</c:v>
                </c:pt>
                <c:pt idx="124">
                  <c:v>2122.6497508402308</c:v>
                </c:pt>
                <c:pt idx="125">
                  <c:v>2138.7639192106308</c:v>
                </c:pt>
                <c:pt idx="126">
                  <c:v>2155.0004188427797</c:v>
                </c:pt>
                <c:pt idx="127">
                  <c:v>2171.3601784186435</c:v>
                </c:pt>
                <c:pt idx="128">
                  <c:v>2187.8441336703145</c:v>
                </c:pt>
                <c:pt idx="129">
                  <c:v>2204.4532274335224</c:v>
                </c:pt>
                <c:pt idx="130">
                  <c:v>2221.1884097015695</c:v>
                </c:pt>
                <c:pt idx="131">
                  <c:v>2238.0506376796634</c:v>
                </c:pt>
                <c:pt idx="132">
                  <c:v>2255.0408758396688</c:v>
                </c:pt>
                <c:pt idx="133">
                  <c:v>2272.1600959752709</c:v>
                </c:pt>
                <c:pt idx="134">
                  <c:v>2289.4092772575605</c:v>
                </c:pt>
                <c:pt idx="135">
                  <c:v>2306.7894062910391</c:v>
                </c:pt>
                <c:pt idx="136">
                  <c:v>2324.30147717005</c:v>
                </c:pt>
                <c:pt idx="137">
                  <c:v>2341.946491535638</c:v>
                </c:pt>
                <c:pt idx="138">
                  <c:v>2359.7254586328404</c:v>
                </c:pt>
                <c:pt idx="139">
                  <c:v>2377.6393953684124</c:v>
                </c:pt>
                <c:pt idx="140">
                  <c:v>2395.6893263689917</c:v>
                </c:pt>
                <c:pt idx="141">
                  <c:v>2413.8762840397044</c:v>
                </c:pt>
                <c:pt idx="142">
                  <c:v>2432.2013086232159</c:v>
                </c:pt>
                <c:pt idx="143">
                  <c:v>2450.6654482592289</c:v>
                </c:pt>
                <c:pt idx="144">
                  <c:v>2469.2697590444345</c:v>
                </c:pt>
                <c:pt idx="145">
                  <c:v>2488.0153050929189</c:v>
                </c:pt>
                <c:pt idx="146">
                  <c:v>2506.9031585970265</c:v>
                </c:pt>
                <c:pt idx="147">
                  <c:v>2525.9343998886843</c:v>
                </c:pt>
                <c:pt idx="148">
                  <c:v>2545.1101175012022</c:v>
                </c:pt>
                <c:pt idx="149">
                  <c:v>2564.4314082315209</c:v>
                </c:pt>
                <c:pt idx="150">
                  <c:v>2583.8993772029576</c:v>
                </c:pt>
                <c:pt idx="151">
                  <c:v>2603.5151379284084</c:v>
                </c:pt>
                <c:pt idx="152">
                  <c:v>2623.2798123740422</c:v>
                </c:pt>
                <c:pt idx="153">
                  <c:v>2643.1945310234732</c:v>
                </c:pt>
                <c:pt idx="154">
                  <c:v>2663.2604329424184</c:v>
                </c:pt>
                <c:pt idx="155">
                  <c:v>2683.4786658438525</c:v>
                </c:pt>
                <c:pt idx="156">
                  <c:v>2703.8503861536533</c:v>
                </c:pt>
                <c:pt idx="157">
                  <c:v>2724.3767590767434</c:v>
                </c:pt>
                <c:pt idx="158">
                  <c:v>2745.0589586637411</c:v>
                </c:pt>
                <c:pt idx="159">
                  <c:v>2765.8981678781074</c:v>
                </c:pt>
                <c:pt idx="160">
                  <c:v>2786.895578663813</c:v>
                </c:pt>
                <c:pt idx="161">
                  <c:v>2808.052392013512</c:v>
                </c:pt>
                <c:pt idx="162">
                  <c:v>2829.3698180372353</c:v>
                </c:pt>
                <c:pt idx="163">
                  <c:v>2850.849076031604</c:v>
                </c:pt>
                <c:pt idx="164">
                  <c:v>2872.4913945495741</c:v>
                </c:pt>
                <c:pt idx="165">
                  <c:v>2894.2980114706997</c:v>
                </c:pt>
                <c:pt idx="166">
                  <c:v>2916.2701740719453</c:v>
                </c:pt>
                <c:pt idx="167">
                  <c:v>2938.4091390990152</c:v>
                </c:pt>
                <c:pt idx="168">
                  <c:v>2960.7161728382457</c:v>
                </c:pt>
                <c:pt idx="169">
                  <c:v>2983.1925511890299</c:v>
                </c:pt>
                <c:pt idx="170">
                  <c:v>3005.8395597367921</c:v>
                </c:pt>
                <c:pt idx="171">
                  <c:v>3028.6584938265241</c:v>
                </c:pt>
                <c:pt idx="172">
                  <c:v>3051.6506586368728</c:v>
                </c:pt>
                <c:pt idx="173">
                  <c:v>3074.8173692547921</c:v>
                </c:pt>
                <c:pt idx="174">
                  <c:v>3098.1599507507694</c:v>
                </c:pt>
                <c:pt idx="175">
                  <c:v>3121.6797382546038</c:v>
                </c:pt>
                <c:pt idx="176">
                  <c:v>3145.3780770317794</c:v>
                </c:pt>
                <c:pt idx="177">
                  <c:v>3169.2563225604135</c:v>
                </c:pt>
                <c:pt idx="178">
                  <c:v>3193.3158406087764</c:v>
                </c:pt>
                <c:pt idx="179">
                  <c:v>3217.5580073134183</c:v>
                </c:pt>
                <c:pt idx="180">
                  <c:v>3241.984209257877</c:v>
                </c:pt>
              </c:numCache>
            </c:numRef>
          </c:yVal>
          <c:smooth val="1"/>
        </c:ser>
        <c:ser>
          <c:idx val="2"/>
          <c:order val="2"/>
          <c:tx>
            <c:v>Prestação</c:v>
          </c:tx>
          <c:marker>
            <c:symbol val="none"/>
          </c:marker>
          <c:xVal>
            <c:numRef>
              <c:f>'8'!$C$25:$C$205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'8'!$G$25:$G$205</c:f>
              <c:numCache>
                <c:formatCode>#,##0</c:formatCode>
                <c:ptCount val="181"/>
                <c:pt idx="0">
                  <c:v>3267</c:v>
                </c:pt>
                <c:pt idx="1">
                  <c:v>3266.5958435519842</c:v>
                </c:pt>
                <c:pt idx="2">
                  <c:v>3266.5958435519842</c:v>
                </c:pt>
                <c:pt idx="3">
                  <c:v>3266.5958435519842</c:v>
                </c:pt>
                <c:pt idx="4">
                  <c:v>3266.5958435519842</c:v>
                </c:pt>
                <c:pt idx="5">
                  <c:v>3266.5958435519842</c:v>
                </c:pt>
                <c:pt idx="6">
                  <c:v>3266.5958435519842</c:v>
                </c:pt>
                <c:pt idx="7">
                  <c:v>3266.5958435519842</c:v>
                </c:pt>
                <c:pt idx="8">
                  <c:v>3266.5958435519842</c:v>
                </c:pt>
                <c:pt idx="9">
                  <c:v>3266.5958435519842</c:v>
                </c:pt>
                <c:pt idx="10">
                  <c:v>3266.5958435519842</c:v>
                </c:pt>
                <c:pt idx="11">
                  <c:v>3266.5958435519842</c:v>
                </c:pt>
                <c:pt idx="12">
                  <c:v>3266.5958435519842</c:v>
                </c:pt>
                <c:pt idx="13">
                  <c:v>3266.5958435519842</c:v>
                </c:pt>
                <c:pt idx="14">
                  <c:v>3266.5958435519842</c:v>
                </c:pt>
                <c:pt idx="15">
                  <c:v>3266.5958435519842</c:v>
                </c:pt>
                <c:pt idx="16">
                  <c:v>3266.5958435519842</c:v>
                </c:pt>
                <c:pt idx="17">
                  <c:v>3266.5958435519842</c:v>
                </c:pt>
                <c:pt idx="18">
                  <c:v>3266.5958435519842</c:v>
                </c:pt>
                <c:pt idx="19">
                  <c:v>3266.5958435519842</c:v>
                </c:pt>
                <c:pt idx="20">
                  <c:v>3266.5958435519842</c:v>
                </c:pt>
                <c:pt idx="21">
                  <c:v>3266.5958435519842</c:v>
                </c:pt>
                <c:pt idx="22">
                  <c:v>3266.5958435519842</c:v>
                </c:pt>
                <c:pt idx="23">
                  <c:v>3266.5958435519842</c:v>
                </c:pt>
                <c:pt idx="24">
                  <c:v>3266.5958435519842</c:v>
                </c:pt>
                <c:pt idx="25">
                  <c:v>3266.5958435519842</c:v>
                </c:pt>
                <c:pt idx="26">
                  <c:v>3266.5958435519842</c:v>
                </c:pt>
                <c:pt idx="27">
                  <c:v>3266.5958435519842</c:v>
                </c:pt>
                <c:pt idx="28">
                  <c:v>3266.5958435519842</c:v>
                </c:pt>
                <c:pt idx="29">
                  <c:v>3266.5958435519842</c:v>
                </c:pt>
                <c:pt idx="30">
                  <c:v>3266.5958435519842</c:v>
                </c:pt>
                <c:pt idx="31">
                  <c:v>3266.5958435519842</c:v>
                </c:pt>
                <c:pt idx="32">
                  <c:v>3266.5958435519842</c:v>
                </c:pt>
                <c:pt idx="33">
                  <c:v>3266.5958435519842</c:v>
                </c:pt>
                <c:pt idx="34">
                  <c:v>3266.5958435519842</c:v>
                </c:pt>
                <c:pt idx="35">
                  <c:v>3266.5958435519842</c:v>
                </c:pt>
                <c:pt idx="36">
                  <c:v>3266.5958435519842</c:v>
                </c:pt>
                <c:pt idx="37">
                  <c:v>3266.5958435519842</c:v>
                </c:pt>
                <c:pt idx="38">
                  <c:v>3266.5958435519842</c:v>
                </c:pt>
                <c:pt idx="39">
                  <c:v>3266.5958435519842</c:v>
                </c:pt>
                <c:pt idx="40">
                  <c:v>3266.5958435519842</c:v>
                </c:pt>
                <c:pt idx="41">
                  <c:v>3266.5958435519842</c:v>
                </c:pt>
                <c:pt idx="42">
                  <c:v>3266.5958435519842</c:v>
                </c:pt>
                <c:pt idx="43">
                  <c:v>3266.5958435519842</c:v>
                </c:pt>
                <c:pt idx="44">
                  <c:v>3266.5958435519842</c:v>
                </c:pt>
                <c:pt idx="45">
                  <c:v>3266.5958435519842</c:v>
                </c:pt>
                <c:pt idx="46">
                  <c:v>3266.5958435519842</c:v>
                </c:pt>
                <c:pt idx="47">
                  <c:v>3266.5958435519842</c:v>
                </c:pt>
                <c:pt idx="48">
                  <c:v>3266.5958435519842</c:v>
                </c:pt>
                <c:pt idx="49">
                  <c:v>3266.5958435519842</c:v>
                </c:pt>
                <c:pt idx="50">
                  <c:v>3266.5958435519842</c:v>
                </c:pt>
                <c:pt idx="51">
                  <c:v>3266.5958435519842</c:v>
                </c:pt>
                <c:pt idx="52">
                  <c:v>3266.5958435519842</c:v>
                </c:pt>
                <c:pt idx="53">
                  <c:v>3266.5958435519842</c:v>
                </c:pt>
                <c:pt idx="54">
                  <c:v>3266.5958435519842</c:v>
                </c:pt>
                <c:pt idx="55">
                  <c:v>3266.5958435519842</c:v>
                </c:pt>
                <c:pt idx="56">
                  <c:v>3266.5958435519842</c:v>
                </c:pt>
                <c:pt idx="57">
                  <c:v>3266.5958435519842</c:v>
                </c:pt>
                <c:pt idx="58">
                  <c:v>3266.5958435519842</c:v>
                </c:pt>
                <c:pt idx="59">
                  <c:v>3266.5958435519842</c:v>
                </c:pt>
                <c:pt idx="60">
                  <c:v>3266.5958435519842</c:v>
                </c:pt>
                <c:pt idx="61">
                  <c:v>3266.5958435519842</c:v>
                </c:pt>
                <c:pt idx="62">
                  <c:v>3266.5958435519842</c:v>
                </c:pt>
                <c:pt idx="63">
                  <c:v>3266.5958435519842</c:v>
                </c:pt>
                <c:pt idx="64">
                  <c:v>3266.5958435519842</c:v>
                </c:pt>
                <c:pt idx="65">
                  <c:v>3266.5958435519842</c:v>
                </c:pt>
                <c:pt idx="66">
                  <c:v>3266.5958435519842</c:v>
                </c:pt>
                <c:pt idx="67">
                  <c:v>3266.5958435519842</c:v>
                </c:pt>
                <c:pt idx="68">
                  <c:v>3266.5958435519842</c:v>
                </c:pt>
                <c:pt idx="69">
                  <c:v>3266.5958435519842</c:v>
                </c:pt>
                <c:pt idx="70">
                  <c:v>3266.5958435519842</c:v>
                </c:pt>
                <c:pt idx="71">
                  <c:v>3266.5958435519842</c:v>
                </c:pt>
                <c:pt idx="72">
                  <c:v>3266.5958435519842</c:v>
                </c:pt>
                <c:pt idx="73">
                  <c:v>3266.5958435519842</c:v>
                </c:pt>
                <c:pt idx="74">
                  <c:v>3266.5958435519842</c:v>
                </c:pt>
                <c:pt idx="75">
                  <c:v>3266.5958435519842</c:v>
                </c:pt>
                <c:pt idx="76">
                  <c:v>3266.5958435519842</c:v>
                </c:pt>
                <c:pt idx="77">
                  <c:v>3266.5958435519842</c:v>
                </c:pt>
                <c:pt idx="78">
                  <c:v>3266.5958435519842</c:v>
                </c:pt>
                <c:pt idx="79">
                  <c:v>3266.5958435519842</c:v>
                </c:pt>
                <c:pt idx="80">
                  <c:v>3266.5958435519842</c:v>
                </c:pt>
                <c:pt idx="81">
                  <c:v>3266.5958435519842</c:v>
                </c:pt>
                <c:pt idx="82">
                  <c:v>3266.5958435519842</c:v>
                </c:pt>
                <c:pt idx="83">
                  <c:v>3266.5958435519842</c:v>
                </c:pt>
                <c:pt idx="84">
                  <c:v>3266.5958435519842</c:v>
                </c:pt>
                <c:pt idx="85">
                  <c:v>3266.5958435519842</c:v>
                </c:pt>
                <c:pt idx="86">
                  <c:v>3266.5958435519842</c:v>
                </c:pt>
                <c:pt idx="87">
                  <c:v>3266.5958435519842</c:v>
                </c:pt>
                <c:pt idx="88">
                  <c:v>3266.5958435519842</c:v>
                </c:pt>
                <c:pt idx="89">
                  <c:v>3266.5958435519842</c:v>
                </c:pt>
                <c:pt idx="90">
                  <c:v>3266.5958435519842</c:v>
                </c:pt>
                <c:pt idx="91">
                  <c:v>3266.5958435519842</c:v>
                </c:pt>
                <c:pt idx="92">
                  <c:v>3266.5958435519842</c:v>
                </c:pt>
                <c:pt idx="93">
                  <c:v>3266.5958435519842</c:v>
                </c:pt>
                <c:pt idx="94">
                  <c:v>3266.5958435519842</c:v>
                </c:pt>
                <c:pt idx="95">
                  <c:v>3266.5958435519842</c:v>
                </c:pt>
                <c:pt idx="96">
                  <c:v>3266.5958435519842</c:v>
                </c:pt>
                <c:pt idx="97">
                  <c:v>3266.5958435519842</c:v>
                </c:pt>
                <c:pt idx="98">
                  <c:v>3266.5958435519842</c:v>
                </c:pt>
                <c:pt idx="99">
                  <c:v>3266.5958435519842</c:v>
                </c:pt>
                <c:pt idx="100">
                  <c:v>3266.5958435519842</c:v>
                </c:pt>
                <c:pt idx="101">
                  <c:v>3266.5958435519842</c:v>
                </c:pt>
                <c:pt idx="102">
                  <c:v>3266.5958435519842</c:v>
                </c:pt>
                <c:pt idx="103">
                  <c:v>3266.5958435519842</c:v>
                </c:pt>
                <c:pt idx="104">
                  <c:v>3266.5958435519842</c:v>
                </c:pt>
                <c:pt idx="105">
                  <c:v>3266.5958435519842</c:v>
                </c:pt>
                <c:pt idx="106">
                  <c:v>3266.5958435519842</c:v>
                </c:pt>
                <c:pt idx="107">
                  <c:v>3266.5958435519842</c:v>
                </c:pt>
                <c:pt idx="108">
                  <c:v>3266.5958435519842</c:v>
                </c:pt>
                <c:pt idx="109">
                  <c:v>3266.5958435519842</c:v>
                </c:pt>
                <c:pt idx="110">
                  <c:v>3266.5958435519842</c:v>
                </c:pt>
                <c:pt idx="111">
                  <c:v>3266.5958435519842</c:v>
                </c:pt>
                <c:pt idx="112">
                  <c:v>3266.5958435519842</c:v>
                </c:pt>
                <c:pt idx="113">
                  <c:v>3266.5958435519842</c:v>
                </c:pt>
                <c:pt idx="114">
                  <c:v>3266.5958435519842</c:v>
                </c:pt>
                <c:pt idx="115">
                  <c:v>3266.5958435519842</c:v>
                </c:pt>
                <c:pt idx="116">
                  <c:v>3266.5958435519842</c:v>
                </c:pt>
                <c:pt idx="117">
                  <c:v>3266.5958435519842</c:v>
                </c:pt>
                <c:pt idx="118">
                  <c:v>3266.5958435519842</c:v>
                </c:pt>
                <c:pt idx="119">
                  <c:v>3266.5958435519842</c:v>
                </c:pt>
                <c:pt idx="120">
                  <c:v>3266.5958435519842</c:v>
                </c:pt>
                <c:pt idx="121">
                  <c:v>3266.5958435519842</c:v>
                </c:pt>
                <c:pt idx="122">
                  <c:v>3266.5958435519842</c:v>
                </c:pt>
                <c:pt idx="123">
                  <c:v>3266.5958435519842</c:v>
                </c:pt>
                <c:pt idx="124">
                  <c:v>3266.5958435519842</c:v>
                </c:pt>
                <c:pt idx="125">
                  <c:v>3266.5958435519842</c:v>
                </c:pt>
                <c:pt idx="126">
                  <c:v>3266.5958435519842</c:v>
                </c:pt>
                <c:pt idx="127">
                  <c:v>3266.5958435519842</c:v>
                </c:pt>
                <c:pt idx="128">
                  <c:v>3266.5958435519842</c:v>
                </c:pt>
                <c:pt idx="129">
                  <c:v>3266.5958435519842</c:v>
                </c:pt>
                <c:pt idx="130">
                  <c:v>3266.5958435519842</c:v>
                </c:pt>
                <c:pt idx="131">
                  <c:v>3266.5958435519842</c:v>
                </c:pt>
                <c:pt idx="132">
                  <c:v>3266.5958435519842</c:v>
                </c:pt>
                <c:pt idx="133">
                  <c:v>3266.5958435519842</c:v>
                </c:pt>
                <c:pt idx="134">
                  <c:v>3266.5958435519842</c:v>
                </c:pt>
                <c:pt idx="135">
                  <c:v>3266.5958435519842</c:v>
                </c:pt>
                <c:pt idx="136">
                  <c:v>3266.5958435519842</c:v>
                </c:pt>
                <c:pt idx="137">
                  <c:v>3266.5958435519842</c:v>
                </c:pt>
                <c:pt idx="138">
                  <c:v>3266.5958435519842</c:v>
                </c:pt>
                <c:pt idx="139">
                  <c:v>3266.5958435519842</c:v>
                </c:pt>
                <c:pt idx="140">
                  <c:v>3266.5958435519842</c:v>
                </c:pt>
                <c:pt idx="141">
                  <c:v>3266.5958435519842</c:v>
                </c:pt>
                <c:pt idx="142">
                  <c:v>3266.5958435519842</c:v>
                </c:pt>
                <c:pt idx="143">
                  <c:v>3266.5958435519842</c:v>
                </c:pt>
                <c:pt idx="144">
                  <c:v>3266.5958435519842</c:v>
                </c:pt>
                <c:pt idx="145">
                  <c:v>3266.5958435519842</c:v>
                </c:pt>
                <c:pt idx="146">
                  <c:v>3266.5958435519842</c:v>
                </c:pt>
                <c:pt idx="147">
                  <c:v>3266.5958435519842</c:v>
                </c:pt>
                <c:pt idx="148">
                  <c:v>3266.5958435519842</c:v>
                </c:pt>
                <c:pt idx="149">
                  <c:v>3266.5958435519842</c:v>
                </c:pt>
                <c:pt idx="150">
                  <c:v>3266.5958435519842</c:v>
                </c:pt>
                <c:pt idx="151">
                  <c:v>3266.5958435519842</c:v>
                </c:pt>
                <c:pt idx="152">
                  <c:v>3266.5958435519842</c:v>
                </c:pt>
                <c:pt idx="153">
                  <c:v>3266.5958435519842</c:v>
                </c:pt>
                <c:pt idx="154">
                  <c:v>3266.5958435519842</c:v>
                </c:pt>
                <c:pt idx="155">
                  <c:v>3266.5958435519842</c:v>
                </c:pt>
                <c:pt idx="156">
                  <c:v>3266.5958435519842</c:v>
                </c:pt>
                <c:pt idx="157">
                  <c:v>3266.5958435519842</c:v>
                </c:pt>
                <c:pt idx="158">
                  <c:v>3266.5958435519842</c:v>
                </c:pt>
                <c:pt idx="159">
                  <c:v>3266.5958435519842</c:v>
                </c:pt>
                <c:pt idx="160">
                  <c:v>3266.5958435519842</c:v>
                </c:pt>
                <c:pt idx="161">
                  <c:v>3266.5958435519842</c:v>
                </c:pt>
                <c:pt idx="162">
                  <c:v>3266.5958435519842</c:v>
                </c:pt>
                <c:pt idx="163">
                  <c:v>3266.5958435519842</c:v>
                </c:pt>
                <c:pt idx="164">
                  <c:v>3266.5958435519842</c:v>
                </c:pt>
                <c:pt idx="165">
                  <c:v>3266.5958435519842</c:v>
                </c:pt>
                <c:pt idx="166">
                  <c:v>3266.5958435519842</c:v>
                </c:pt>
                <c:pt idx="167">
                  <c:v>3266.5958435519842</c:v>
                </c:pt>
                <c:pt idx="168">
                  <c:v>3266.5958435519842</c:v>
                </c:pt>
                <c:pt idx="169">
                  <c:v>3266.5958435519842</c:v>
                </c:pt>
                <c:pt idx="170">
                  <c:v>3266.5958435519842</c:v>
                </c:pt>
                <c:pt idx="171">
                  <c:v>3266.5958435519842</c:v>
                </c:pt>
                <c:pt idx="172">
                  <c:v>3266.5958435519842</c:v>
                </c:pt>
                <c:pt idx="173">
                  <c:v>3266.5958435519842</c:v>
                </c:pt>
                <c:pt idx="174">
                  <c:v>3266.5958435519842</c:v>
                </c:pt>
                <c:pt idx="175">
                  <c:v>3266.5958435519842</c:v>
                </c:pt>
                <c:pt idx="176">
                  <c:v>3266.5958435519842</c:v>
                </c:pt>
                <c:pt idx="177">
                  <c:v>3266.5958435519842</c:v>
                </c:pt>
                <c:pt idx="178">
                  <c:v>3266.5958435519842</c:v>
                </c:pt>
                <c:pt idx="179">
                  <c:v>3266.5958435519842</c:v>
                </c:pt>
                <c:pt idx="180">
                  <c:v>3266.5958435519842</c:v>
                </c:pt>
              </c:numCache>
            </c:numRef>
          </c:yVal>
          <c:smooth val="1"/>
        </c:ser>
        <c:axId val="216512768"/>
        <c:axId val="216523136"/>
      </c:scatterChart>
      <c:valAx>
        <c:axId val="216512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Tempo[meses]</a:t>
                </a:r>
              </a:p>
            </c:rich>
          </c:tx>
          <c:layout/>
        </c:title>
        <c:numFmt formatCode="General" sourceLinked="1"/>
        <c:tickLblPos val="nextTo"/>
        <c:crossAx val="216523136"/>
        <c:crosses val="autoZero"/>
        <c:crossBetween val="midCat"/>
      </c:valAx>
      <c:valAx>
        <c:axId val="2165231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$[R$]</a:t>
                </a:r>
              </a:p>
            </c:rich>
          </c:tx>
          <c:layout/>
        </c:title>
        <c:numFmt formatCode="General" sourceLinked="1"/>
        <c:tickLblPos val="nextTo"/>
        <c:crossAx val="216512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Dívida em função do tempo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'9'!$B$26:$B$206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'9'!$C$26:$C$206</c:f>
              <c:numCache>
                <c:formatCode>General</c:formatCode>
                <c:ptCount val="181"/>
                <c:pt idx="0">
                  <c:v>320000</c:v>
                </c:pt>
                <c:pt idx="1">
                  <c:v>318222.22222222225</c:v>
                </c:pt>
                <c:pt idx="2">
                  <c:v>316444.44444444444</c:v>
                </c:pt>
                <c:pt idx="3">
                  <c:v>314666.66666666669</c:v>
                </c:pt>
                <c:pt idx="4">
                  <c:v>312888.88888888888</c:v>
                </c:pt>
                <c:pt idx="5">
                  <c:v>311111.11111111112</c:v>
                </c:pt>
                <c:pt idx="6">
                  <c:v>309333.33333333331</c:v>
                </c:pt>
                <c:pt idx="7">
                  <c:v>307555.55555555556</c:v>
                </c:pt>
                <c:pt idx="8">
                  <c:v>305777.77777777775</c:v>
                </c:pt>
                <c:pt idx="9">
                  <c:v>304000</c:v>
                </c:pt>
                <c:pt idx="10">
                  <c:v>302222.22222222225</c:v>
                </c:pt>
                <c:pt idx="11">
                  <c:v>300444.44444444444</c:v>
                </c:pt>
                <c:pt idx="12">
                  <c:v>298666.66666666669</c:v>
                </c:pt>
                <c:pt idx="13">
                  <c:v>296888.88888888888</c:v>
                </c:pt>
                <c:pt idx="14">
                  <c:v>295111.11111111112</c:v>
                </c:pt>
                <c:pt idx="15">
                  <c:v>293333.33333333331</c:v>
                </c:pt>
                <c:pt idx="16">
                  <c:v>291555.55555555556</c:v>
                </c:pt>
                <c:pt idx="17">
                  <c:v>289777.77777777775</c:v>
                </c:pt>
                <c:pt idx="18">
                  <c:v>288000</c:v>
                </c:pt>
                <c:pt idx="19">
                  <c:v>286222.22222222225</c:v>
                </c:pt>
                <c:pt idx="20">
                  <c:v>284444.44444444444</c:v>
                </c:pt>
                <c:pt idx="21">
                  <c:v>282666.66666666669</c:v>
                </c:pt>
                <c:pt idx="22">
                  <c:v>280888.88888888888</c:v>
                </c:pt>
                <c:pt idx="23">
                  <c:v>279111.11111111112</c:v>
                </c:pt>
                <c:pt idx="24">
                  <c:v>277333.33333333331</c:v>
                </c:pt>
                <c:pt idx="25">
                  <c:v>275555.55555555556</c:v>
                </c:pt>
                <c:pt idx="26">
                  <c:v>273777.77777777775</c:v>
                </c:pt>
                <c:pt idx="27">
                  <c:v>272000</c:v>
                </c:pt>
                <c:pt idx="28">
                  <c:v>270222.22222222225</c:v>
                </c:pt>
                <c:pt idx="29">
                  <c:v>268444.44444444444</c:v>
                </c:pt>
                <c:pt idx="30">
                  <c:v>266666.66666666669</c:v>
                </c:pt>
                <c:pt idx="31">
                  <c:v>264888.88888888888</c:v>
                </c:pt>
                <c:pt idx="32">
                  <c:v>263111.11111111112</c:v>
                </c:pt>
                <c:pt idx="33">
                  <c:v>261333.33333333334</c:v>
                </c:pt>
                <c:pt idx="34">
                  <c:v>259555.55555555556</c:v>
                </c:pt>
                <c:pt idx="35">
                  <c:v>257777.77777777778</c:v>
                </c:pt>
                <c:pt idx="36">
                  <c:v>256000</c:v>
                </c:pt>
                <c:pt idx="37">
                  <c:v>254222.22222222222</c:v>
                </c:pt>
                <c:pt idx="38">
                  <c:v>252444.44444444444</c:v>
                </c:pt>
                <c:pt idx="39">
                  <c:v>250666.66666666666</c:v>
                </c:pt>
                <c:pt idx="40">
                  <c:v>248888.88888888888</c:v>
                </c:pt>
                <c:pt idx="41">
                  <c:v>247111.11111111112</c:v>
                </c:pt>
                <c:pt idx="42">
                  <c:v>245333.33333333334</c:v>
                </c:pt>
                <c:pt idx="43">
                  <c:v>243555.55555555556</c:v>
                </c:pt>
                <c:pt idx="44">
                  <c:v>241777.77777777778</c:v>
                </c:pt>
                <c:pt idx="45">
                  <c:v>240000</c:v>
                </c:pt>
                <c:pt idx="46">
                  <c:v>238222.22222222222</c:v>
                </c:pt>
                <c:pt idx="47">
                  <c:v>236444.44444444444</c:v>
                </c:pt>
                <c:pt idx="48">
                  <c:v>234666.66666666666</c:v>
                </c:pt>
                <c:pt idx="49">
                  <c:v>232888.88888888888</c:v>
                </c:pt>
                <c:pt idx="50">
                  <c:v>231111.11111111112</c:v>
                </c:pt>
                <c:pt idx="51">
                  <c:v>229333.33333333334</c:v>
                </c:pt>
                <c:pt idx="52">
                  <c:v>227555.55555555556</c:v>
                </c:pt>
                <c:pt idx="53">
                  <c:v>225777.77777777778</c:v>
                </c:pt>
                <c:pt idx="54">
                  <c:v>224000</c:v>
                </c:pt>
                <c:pt idx="55">
                  <c:v>222222.22222222222</c:v>
                </c:pt>
                <c:pt idx="56">
                  <c:v>220444.44444444444</c:v>
                </c:pt>
                <c:pt idx="57">
                  <c:v>218666.66666666666</c:v>
                </c:pt>
                <c:pt idx="58">
                  <c:v>216888.88888888888</c:v>
                </c:pt>
                <c:pt idx="59">
                  <c:v>215111.11111111112</c:v>
                </c:pt>
                <c:pt idx="60">
                  <c:v>213333.33333333334</c:v>
                </c:pt>
                <c:pt idx="61">
                  <c:v>211555.55555555556</c:v>
                </c:pt>
                <c:pt idx="62">
                  <c:v>209777.77777777778</c:v>
                </c:pt>
                <c:pt idx="63">
                  <c:v>208000</c:v>
                </c:pt>
                <c:pt idx="64">
                  <c:v>206222.22222222222</c:v>
                </c:pt>
                <c:pt idx="65">
                  <c:v>204444.44444444444</c:v>
                </c:pt>
                <c:pt idx="66">
                  <c:v>202666.66666666666</c:v>
                </c:pt>
                <c:pt idx="67">
                  <c:v>200888.88888888888</c:v>
                </c:pt>
                <c:pt idx="68">
                  <c:v>199111.11111111112</c:v>
                </c:pt>
                <c:pt idx="69">
                  <c:v>197333.33333333334</c:v>
                </c:pt>
                <c:pt idx="70">
                  <c:v>195555.55555555556</c:v>
                </c:pt>
                <c:pt idx="71">
                  <c:v>193777.77777777778</c:v>
                </c:pt>
                <c:pt idx="72">
                  <c:v>192000</c:v>
                </c:pt>
                <c:pt idx="73">
                  <c:v>190222.22222222222</c:v>
                </c:pt>
                <c:pt idx="74">
                  <c:v>188444.44444444444</c:v>
                </c:pt>
                <c:pt idx="75">
                  <c:v>186666.66666666666</c:v>
                </c:pt>
                <c:pt idx="76">
                  <c:v>184888.88888888888</c:v>
                </c:pt>
                <c:pt idx="77">
                  <c:v>183111.11111111112</c:v>
                </c:pt>
                <c:pt idx="78">
                  <c:v>181333.33333333334</c:v>
                </c:pt>
                <c:pt idx="79">
                  <c:v>179555.55555555556</c:v>
                </c:pt>
                <c:pt idx="80">
                  <c:v>177777.77777777778</c:v>
                </c:pt>
                <c:pt idx="81">
                  <c:v>176000</c:v>
                </c:pt>
                <c:pt idx="82">
                  <c:v>174222.22222222222</c:v>
                </c:pt>
                <c:pt idx="83">
                  <c:v>172444.44444444444</c:v>
                </c:pt>
                <c:pt idx="84">
                  <c:v>170666.66666666666</c:v>
                </c:pt>
                <c:pt idx="85">
                  <c:v>168888.88888888888</c:v>
                </c:pt>
                <c:pt idx="86">
                  <c:v>167111.11111111112</c:v>
                </c:pt>
                <c:pt idx="87">
                  <c:v>165333.33333333334</c:v>
                </c:pt>
                <c:pt idx="88">
                  <c:v>163555.55555555556</c:v>
                </c:pt>
                <c:pt idx="89">
                  <c:v>161777.77777777778</c:v>
                </c:pt>
                <c:pt idx="90">
                  <c:v>160000</c:v>
                </c:pt>
                <c:pt idx="91">
                  <c:v>158222.22222222222</c:v>
                </c:pt>
                <c:pt idx="92">
                  <c:v>156444.44444444444</c:v>
                </c:pt>
                <c:pt idx="93">
                  <c:v>154666.66666666666</c:v>
                </c:pt>
                <c:pt idx="94">
                  <c:v>152888.88888888888</c:v>
                </c:pt>
                <c:pt idx="95">
                  <c:v>151111.11111111112</c:v>
                </c:pt>
                <c:pt idx="96">
                  <c:v>149333.33333333334</c:v>
                </c:pt>
                <c:pt idx="97">
                  <c:v>147555.55555555556</c:v>
                </c:pt>
                <c:pt idx="98">
                  <c:v>145777.77777777778</c:v>
                </c:pt>
                <c:pt idx="99">
                  <c:v>144000</c:v>
                </c:pt>
                <c:pt idx="100">
                  <c:v>142222.22222222222</c:v>
                </c:pt>
                <c:pt idx="101">
                  <c:v>140444.44444444444</c:v>
                </c:pt>
                <c:pt idx="102">
                  <c:v>138666.66666666666</c:v>
                </c:pt>
                <c:pt idx="103">
                  <c:v>136888.88888888888</c:v>
                </c:pt>
                <c:pt idx="104">
                  <c:v>135111.11111111112</c:v>
                </c:pt>
                <c:pt idx="105">
                  <c:v>133333.33333333334</c:v>
                </c:pt>
                <c:pt idx="106">
                  <c:v>131555.55555555556</c:v>
                </c:pt>
                <c:pt idx="107">
                  <c:v>129777.77777777778</c:v>
                </c:pt>
                <c:pt idx="108">
                  <c:v>128000</c:v>
                </c:pt>
                <c:pt idx="109">
                  <c:v>126222.22222222222</c:v>
                </c:pt>
                <c:pt idx="110">
                  <c:v>124444.44444444444</c:v>
                </c:pt>
                <c:pt idx="111">
                  <c:v>122666.66666666667</c:v>
                </c:pt>
                <c:pt idx="112">
                  <c:v>120888.88888888889</c:v>
                </c:pt>
                <c:pt idx="113">
                  <c:v>119111.11111111111</c:v>
                </c:pt>
                <c:pt idx="114">
                  <c:v>117333.33333333333</c:v>
                </c:pt>
                <c:pt idx="115">
                  <c:v>115555.55555555556</c:v>
                </c:pt>
                <c:pt idx="116">
                  <c:v>113777.77777777778</c:v>
                </c:pt>
                <c:pt idx="117">
                  <c:v>112000</c:v>
                </c:pt>
                <c:pt idx="118">
                  <c:v>110222.22222222222</c:v>
                </c:pt>
                <c:pt idx="119">
                  <c:v>108444.44444444444</c:v>
                </c:pt>
                <c:pt idx="120">
                  <c:v>106666.66666666667</c:v>
                </c:pt>
                <c:pt idx="121">
                  <c:v>104888.88888888889</c:v>
                </c:pt>
                <c:pt idx="122">
                  <c:v>103111.11111111111</c:v>
                </c:pt>
                <c:pt idx="123">
                  <c:v>101333.33333333333</c:v>
                </c:pt>
                <c:pt idx="124">
                  <c:v>99555.555555555562</c:v>
                </c:pt>
                <c:pt idx="125">
                  <c:v>97777.777777777781</c:v>
                </c:pt>
                <c:pt idx="126">
                  <c:v>96000</c:v>
                </c:pt>
                <c:pt idx="127">
                  <c:v>94222.222222222219</c:v>
                </c:pt>
                <c:pt idx="128">
                  <c:v>92444.444444444438</c:v>
                </c:pt>
                <c:pt idx="129">
                  <c:v>90666.666666666672</c:v>
                </c:pt>
                <c:pt idx="130">
                  <c:v>88888.888888888891</c:v>
                </c:pt>
                <c:pt idx="131">
                  <c:v>87111.111111111109</c:v>
                </c:pt>
                <c:pt idx="132">
                  <c:v>85333.333333333328</c:v>
                </c:pt>
                <c:pt idx="133">
                  <c:v>83555.555555555562</c:v>
                </c:pt>
                <c:pt idx="134">
                  <c:v>81777.777777777781</c:v>
                </c:pt>
                <c:pt idx="135">
                  <c:v>80000</c:v>
                </c:pt>
                <c:pt idx="136">
                  <c:v>78222.222222222219</c:v>
                </c:pt>
                <c:pt idx="137">
                  <c:v>76444.444444444438</c:v>
                </c:pt>
                <c:pt idx="138">
                  <c:v>74666.666666666672</c:v>
                </c:pt>
                <c:pt idx="139">
                  <c:v>72888.888888888891</c:v>
                </c:pt>
                <c:pt idx="140">
                  <c:v>71111.111111111109</c:v>
                </c:pt>
                <c:pt idx="141">
                  <c:v>69333.333333333328</c:v>
                </c:pt>
                <c:pt idx="142">
                  <c:v>67555.555555555562</c:v>
                </c:pt>
                <c:pt idx="143">
                  <c:v>65777.777777777781</c:v>
                </c:pt>
                <c:pt idx="144">
                  <c:v>64000</c:v>
                </c:pt>
                <c:pt idx="145">
                  <c:v>62222.222222222219</c:v>
                </c:pt>
                <c:pt idx="146">
                  <c:v>60444.444444444445</c:v>
                </c:pt>
                <c:pt idx="147">
                  <c:v>58666.666666666664</c:v>
                </c:pt>
                <c:pt idx="148">
                  <c:v>56888.888888888891</c:v>
                </c:pt>
                <c:pt idx="149">
                  <c:v>55111.111111111109</c:v>
                </c:pt>
                <c:pt idx="150">
                  <c:v>53333.333333333336</c:v>
                </c:pt>
                <c:pt idx="151">
                  <c:v>51555.555555555555</c:v>
                </c:pt>
                <c:pt idx="152">
                  <c:v>49777.777777777781</c:v>
                </c:pt>
                <c:pt idx="153">
                  <c:v>48000</c:v>
                </c:pt>
                <c:pt idx="154">
                  <c:v>46222.222222222219</c:v>
                </c:pt>
                <c:pt idx="155">
                  <c:v>44444.444444444445</c:v>
                </c:pt>
                <c:pt idx="156">
                  <c:v>42666.666666666664</c:v>
                </c:pt>
                <c:pt idx="157">
                  <c:v>40888.888888888891</c:v>
                </c:pt>
                <c:pt idx="158">
                  <c:v>39111.111111111109</c:v>
                </c:pt>
                <c:pt idx="159">
                  <c:v>37333.333333333336</c:v>
                </c:pt>
                <c:pt idx="160">
                  <c:v>35555.555555555555</c:v>
                </c:pt>
                <c:pt idx="161">
                  <c:v>33777.777777777781</c:v>
                </c:pt>
                <c:pt idx="162">
                  <c:v>32000</c:v>
                </c:pt>
                <c:pt idx="163">
                  <c:v>30222.222222222223</c:v>
                </c:pt>
                <c:pt idx="164">
                  <c:v>28444.444444444445</c:v>
                </c:pt>
                <c:pt idx="165">
                  <c:v>26666.666666666668</c:v>
                </c:pt>
                <c:pt idx="166">
                  <c:v>24888.888888888891</c:v>
                </c:pt>
                <c:pt idx="167">
                  <c:v>23111.111111111109</c:v>
                </c:pt>
                <c:pt idx="168">
                  <c:v>21333.333333333332</c:v>
                </c:pt>
                <c:pt idx="169">
                  <c:v>19555.555555555555</c:v>
                </c:pt>
                <c:pt idx="170">
                  <c:v>17777.777777777777</c:v>
                </c:pt>
                <c:pt idx="171">
                  <c:v>16000</c:v>
                </c:pt>
                <c:pt idx="172">
                  <c:v>14222.222222222223</c:v>
                </c:pt>
                <c:pt idx="173">
                  <c:v>12444.444444444445</c:v>
                </c:pt>
                <c:pt idx="174">
                  <c:v>10666.666666666666</c:v>
                </c:pt>
                <c:pt idx="175">
                  <c:v>8888.8888888888887</c:v>
                </c:pt>
                <c:pt idx="176">
                  <c:v>7111.1111111111113</c:v>
                </c:pt>
                <c:pt idx="177">
                  <c:v>5333.333333333333</c:v>
                </c:pt>
                <c:pt idx="178">
                  <c:v>3555.5555555555557</c:v>
                </c:pt>
                <c:pt idx="179">
                  <c:v>1777.7777777777778</c:v>
                </c:pt>
                <c:pt idx="180">
                  <c:v>0</c:v>
                </c:pt>
              </c:numCache>
            </c:numRef>
          </c:yVal>
          <c:smooth val="1"/>
        </c:ser>
        <c:axId val="218781568"/>
        <c:axId val="218783744"/>
      </c:scatterChart>
      <c:valAx>
        <c:axId val="218781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Tempo[meses]</a:t>
                </a:r>
              </a:p>
            </c:rich>
          </c:tx>
          <c:layout/>
        </c:title>
        <c:numFmt formatCode="General" sourceLinked="1"/>
        <c:tickLblPos val="nextTo"/>
        <c:crossAx val="218783744"/>
        <c:crosses val="autoZero"/>
        <c:crossBetween val="midCat"/>
      </c:valAx>
      <c:valAx>
        <c:axId val="2187837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Dívida[R$]</a:t>
                </a:r>
              </a:p>
            </c:rich>
          </c:tx>
          <c:layout/>
        </c:title>
        <c:numFmt formatCode="General" sourceLinked="1"/>
        <c:tickLblPos val="nextTo"/>
        <c:crossAx val="218781568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Amortização, Juros e Prestação em função do tempo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Juros</c:v>
          </c:tx>
          <c:marker>
            <c:symbol val="none"/>
          </c:marker>
          <c:xVal>
            <c:numRef>
              <c:f>'9'!$B$26:$B$206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'9'!$D$26:$D$206</c:f>
              <c:numCache>
                <c:formatCode>_-* #,##0.00_-;\-* #,##0.00_-;_-* "-"??_-;_-@_-</c:formatCode>
                <c:ptCount val="181"/>
                <c:pt idx="0">
                  <c:v>2442.787033947458</c:v>
                </c:pt>
                <c:pt idx="1">
                  <c:v>2429.2909729864223</c:v>
                </c:pt>
                <c:pt idx="2">
                  <c:v>2415.7949120253866</c:v>
                </c:pt>
                <c:pt idx="3">
                  <c:v>2402.2988510643509</c:v>
                </c:pt>
                <c:pt idx="4">
                  <c:v>2388.8027901033151</c:v>
                </c:pt>
                <c:pt idx="5">
                  <c:v>2375.3067291422794</c:v>
                </c:pt>
                <c:pt idx="6">
                  <c:v>2361.8106681812437</c:v>
                </c:pt>
                <c:pt idx="7">
                  <c:v>2348.314607220208</c:v>
                </c:pt>
                <c:pt idx="8">
                  <c:v>2334.8185462591723</c:v>
                </c:pt>
                <c:pt idx="9">
                  <c:v>2321.3224852981366</c:v>
                </c:pt>
                <c:pt idx="10">
                  <c:v>2307.8264243371009</c:v>
                </c:pt>
                <c:pt idx="11">
                  <c:v>2294.3303633760652</c:v>
                </c:pt>
                <c:pt idx="12">
                  <c:v>2280.8343024150295</c:v>
                </c:pt>
                <c:pt idx="13">
                  <c:v>2267.3382414539938</c:v>
                </c:pt>
                <c:pt idx="14">
                  <c:v>2253.8421804929585</c:v>
                </c:pt>
                <c:pt idx="15">
                  <c:v>2240.3461195319228</c:v>
                </c:pt>
                <c:pt idx="16">
                  <c:v>2226.8500585708871</c:v>
                </c:pt>
                <c:pt idx="17">
                  <c:v>2213.3539976098514</c:v>
                </c:pt>
                <c:pt idx="18">
                  <c:v>2199.8579366488157</c:v>
                </c:pt>
                <c:pt idx="19">
                  <c:v>2186.36187568778</c:v>
                </c:pt>
                <c:pt idx="20">
                  <c:v>2172.8658147267442</c:v>
                </c:pt>
                <c:pt idx="21">
                  <c:v>2159.3697537657085</c:v>
                </c:pt>
                <c:pt idx="22">
                  <c:v>2145.8736928046728</c:v>
                </c:pt>
                <c:pt idx="23">
                  <c:v>2132.3776318436371</c:v>
                </c:pt>
                <c:pt idx="24">
                  <c:v>2118.8815708826014</c:v>
                </c:pt>
                <c:pt idx="25">
                  <c:v>2105.3855099215657</c:v>
                </c:pt>
                <c:pt idx="26">
                  <c:v>2091.88944896053</c:v>
                </c:pt>
                <c:pt idx="27">
                  <c:v>2078.3933879994943</c:v>
                </c:pt>
                <c:pt idx="28">
                  <c:v>2064.897327038459</c:v>
                </c:pt>
                <c:pt idx="29">
                  <c:v>2051.4012660774233</c:v>
                </c:pt>
                <c:pt idx="30">
                  <c:v>2037.9052051163874</c:v>
                </c:pt>
                <c:pt idx="31">
                  <c:v>2024.4091441553517</c:v>
                </c:pt>
                <c:pt idx="32">
                  <c:v>2010.9130831943162</c:v>
                </c:pt>
                <c:pt idx="33">
                  <c:v>1997.4170222332805</c:v>
                </c:pt>
                <c:pt idx="34">
                  <c:v>1983.9209612722448</c:v>
                </c:pt>
                <c:pt idx="35">
                  <c:v>1970.4249003112091</c:v>
                </c:pt>
                <c:pt idx="36">
                  <c:v>1956.9288393501733</c:v>
                </c:pt>
                <c:pt idx="37">
                  <c:v>1943.4327783891376</c:v>
                </c:pt>
                <c:pt idx="38">
                  <c:v>1929.9367174281019</c:v>
                </c:pt>
                <c:pt idx="39">
                  <c:v>1916.4406564670664</c:v>
                </c:pt>
                <c:pt idx="40">
                  <c:v>1902.9445955060307</c:v>
                </c:pt>
                <c:pt idx="41">
                  <c:v>1889.448534544995</c:v>
                </c:pt>
                <c:pt idx="42">
                  <c:v>1875.9524735839593</c:v>
                </c:pt>
                <c:pt idx="43">
                  <c:v>1862.4564126229236</c:v>
                </c:pt>
                <c:pt idx="44">
                  <c:v>1848.9603516618879</c:v>
                </c:pt>
                <c:pt idx="45">
                  <c:v>1835.4642907008522</c:v>
                </c:pt>
                <c:pt idx="46">
                  <c:v>1821.9682297398165</c:v>
                </c:pt>
                <c:pt idx="47">
                  <c:v>1808.472168778781</c:v>
                </c:pt>
                <c:pt idx="48">
                  <c:v>1794.9761078177453</c:v>
                </c:pt>
                <c:pt idx="49">
                  <c:v>1781.4800468567096</c:v>
                </c:pt>
                <c:pt idx="50">
                  <c:v>1767.9839858956739</c:v>
                </c:pt>
                <c:pt idx="51">
                  <c:v>1754.4879249346382</c:v>
                </c:pt>
                <c:pt idx="52">
                  <c:v>1740.9918639736024</c:v>
                </c:pt>
                <c:pt idx="53">
                  <c:v>1727.4958030125667</c:v>
                </c:pt>
                <c:pt idx="54">
                  <c:v>1713.9997420515313</c:v>
                </c:pt>
                <c:pt idx="55">
                  <c:v>1700.5036810904955</c:v>
                </c:pt>
                <c:pt idx="56">
                  <c:v>1687.0076201294598</c:v>
                </c:pt>
                <c:pt idx="57">
                  <c:v>1673.5115591684241</c:v>
                </c:pt>
                <c:pt idx="58">
                  <c:v>1660.0154982073884</c:v>
                </c:pt>
                <c:pt idx="59">
                  <c:v>1646.5194372463527</c:v>
                </c:pt>
                <c:pt idx="60">
                  <c:v>1633.023376285317</c:v>
                </c:pt>
                <c:pt idx="61">
                  <c:v>1619.5273153242815</c:v>
                </c:pt>
                <c:pt idx="62">
                  <c:v>1606.0312543632458</c:v>
                </c:pt>
                <c:pt idx="63">
                  <c:v>1592.5351934022101</c:v>
                </c:pt>
                <c:pt idx="64">
                  <c:v>1579.0391324411744</c:v>
                </c:pt>
                <c:pt idx="65">
                  <c:v>1565.5430714801387</c:v>
                </c:pt>
                <c:pt idx="66">
                  <c:v>1552.047010519103</c:v>
                </c:pt>
                <c:pt idx="67">
                  <c:v>1538.5509495580673</c:v>
                </c:pt>
                <c:pt idx="68">
                  <c:v>1525.0548885970315</c:v>
                </c:pt>
                <c:pt idx="69">
                  <c:v>1511.5588276359961</c:v>
                </c:pt>
                <c:pt idx="70">
                  <c:v>1498.0627666749604</c:v>
                </c:pt>
                <c:pt idx="71">
                  <c:v>1484.5667057139246</c:v>
                </c:pt>
                <c:pt idx="72">
                  <c:v>1471.0706447528889</c:v>
                </c:pt>
                <c:pt idx="73">
                  <c:v>1457.5745837918532</c:v>
                </c:pt>
                <c:pt idx="74">
                  <c:v>1444.0785228308175</c:v>
                </c:pt>
                <c:pt idx="75">
                  <c:v>1430.5824618697818</c:v>
                </c:pt>
                <c:pt idx="76">
                  <c:v>1417.0864009087463</c:v>
                </c:pt>
                <c:pt idx="77">
                  <c:v>1403.5903399477106</c:v>
                </c:pt>
                <c:pt idx="78">
                  <c:v>1390.0942789866749</c:v>
                </c:pt>
                <c:pt idx="79">
                  <c:v>1376.5982180256392</c:v>
                </c:pt>
                <c:pt idx="80">
                  <c:v>1363.1021570646035</c:v>
                </c:pt>
                <c:pt idx="81">
                  <c:v>1349.6060961035678</c:v>
                </c:pt>
                <c:pt idx="82">
                  <c:v>1336.1100351425321</c:v>
                </c:pt>
                <c:pt idx="83">
                  <c:v>1322.6139741814966</c:v>
                </c:pt>
                <c:pt idx="84">
                  <c:v>1309.1179132204609</c:v>
                </c:pt>
                <c:pt idx="85">
                  <c:v>1295.6218522594252</c:v>
                </c:pt>
                <c:pt idx="86">
                  <c:v>1282.1257912983895</c:v>
                </c:pt>
                <c:pt idx="87">
                  <c:v>1268.6297303373537</c:v>
                </c:pt>
                <c:pt idx="88">
                  <c:v>1255.133669376318</c:v>
                </c:pt>
                <c:pt idx="89">
                  <c:v>1241.6376084152823</c:v>
                </c:pt>
                <c:pt idx="90">
                  <c:v>1228.1415474542468</c:v>
                </c:pt>
                <c:pt idx="91">
                  <c:v>1214.6454864932111</c:v>
                </c:pt>
                <c:pt idx="92">
                  <c:v>1201.1494255321754</c:v>
                </c:pt>
                <c:pt idx="93">
                  <c:v>1187.6533645711397</c:v>
                </c:pt>
                <c:pt idx="94">
                  <c:v>1174.157303610104</c:v>
                </c:pt>
                <c:pt idx="95">
                  <c:v>1160.6612426490683</c:v>
                </c:pt>
                <c:pt idx="96">
                  <c:v>1147.1651816880326</c:v>
                </c:pt>
                <c:pt idx="97">
                  <c:v>1133.6691207269969</c:v>
                </c:pt>
                <c:pt idx="98">
                  <c:v>1120.1730597659614</c:v>
                </c:pt>
                <c:pt idx="99">
                  <c:v>1106.6769988049257</c:v>
                </c:pt>
                <c:pt idx="100">
                  <c:v>1093.18093784389</c:v>
                </c:pt>
                <c:pt idx="101">
                  <c:v>1079.6848768828543</c:v>
                </c:pt>
                <c:pt idx="102">
                  <c:v>1066.1888159218186</c:v>
                </c:pt>
                <c:pt idx="103">
                  <c:v>1052.6927549607828</c:v>
                </c:pt>
                <c:pt idx="104">
                  <c:v>1039.1966939997471</c:v>
                </c:pt>
                <c:pt idx="105">
                  <c:v>1025.7006330387117</c:v>
                </c:pt>
                <c:pt idx="106">
                  <c:v>1012.2045720776758</c:v>
                </c:pt>
                <c:pt idx="107">
                  <c:v>998.70851111664024</c:v>
                </c:pt>
                <c:pt idx="108">
                  <c:v>985.21245015560453</c:v>
                </c:pt>
                <c:pt idx="109">
                  <c:v>971.71638919456882</c:v>
                </c:pt>
                <c:pt idx="110">
                  <c:v>958.22032823353322</c:v>
                </c:pt>
                <c:pt idx="111">
                  <c:v>944.72426727249751</c:v>
                </c:pt>
                <c:pt idx="112">
                  <c:v>931.2282063114618</c:v>
                </c:pt>
                <c:pt idx="113">
                  <c:v>917.73214535042609</c:v>
                </c:pt>
                <c:pt idx="114">
                  <c:v>904.2360843893905</c:v>
                </c:pt>
                <c:pt idx="115">
                  <c:v>890.74002342835479</c:v>
                </c:pt>
                <c:pt idx="116">
                  <c:v>877.24396246731908</c:v>
                </c:pt>
                <c:pt idx="117">
                  <c:v>863.74790150628337</c:v>
                </c:pt>
                <c:pt idx="118">
                  <c:v>850.25184054524777</c:v>
                </c:pt>
                <c:pt idx="119">
                  <c:v>836.75577958421206</c:v>
                </c:pt>
                <c:pt idx="120">
                  <c:v>823.25971862317635</c:v>
                </c:pt>
                <c:pt idx="121">
                  <c:v>809.76365766214076</c:v>
                </c:pt>
                <c:pt idx="122">
                  <c:v>796.26759670110505</c:v>
                </c:pt>
                <c:pt idx="123">
                  <c:v>782.77153574006934</c:v>
                </c:pt>
                <c:pt idx="124">
                  <c:v>769.27547477903363</c:v>
                </c:pt>
                <c:pt idx="125">
                  <c:v>755.77941381799803</c:v>
                </c:pt>
                <c:pt idx="126">
                  <c:v>742.28335285696232</c:v>
                </c:pt>
                <c:pt idx="127">
                  <c:v>728.78729189592661</c:v>
                </c:pt>
                <c:pt idx="128">
                  <c:v>715.2912309348909</c:v>
                </c:pt>
                <c:pt idx="129">
                  <c:v>701.79516997385531</c:v>
                </c:pt>
                <c:pt idx="130">
                  <c:v>688.2991090128196</c:v>
                </c:pt>
                <c:pt idx="131">
                  <c:v>674.80304805178389</c:v>
                </c:pt>
                <c:pt idx="132">
                  <c:v>661.30698709074829</c:v>
                </c:pt>
                <c:pt idx="133">
                  <c:v>647.81092612971258</c:v>
                </c:pt>
                <c:pt idx="134">
                  <c:v>634.31486516867687</c:v>
                </c:pt>
                <c:pt idx="135">
                  <c:v>620.81880420764116</c:v>
                </c:pt>
                <c:pt idx="136">
                  <c:v>607.32274324660557</c:v>
                </c:pt>
                <c:pt idx="137">
                  <c:v>593.82668228556986</c:v>
                </c:pt>
                <c:pt idx="138">
                  <c:v>580.33062132453415</c:v>
                </c:pt>
                <c:pt idx="139">
                  <c:v>566.83456036349844</c:v>
                </c:pt>
                <c:pt idx="140">
                  <c:v>553.33849940246284</c:v>
                </c:pt>
                <c:pt idx="141">
                  <c:v>539.84243844142713</c:v>
                </c:pt>
                <c:pt idx="142">
                  <c:v>526.34637748039142</c:v>
                </c:pt>
                <c:pt idx="143">
                  <c:v>512.85031651935583</c:v>
                </c:pt>
                <c:pt idx="144">
                  <c:v>499.35425555832012</c:v>
                </c:pt>
                <c:pt idx="145">
                  <c:v>485.85819459728441</c:v>
                </c:pt>
                <c:pt idx="146">
                  <c:v>472.36213363624876</c:v>
                </c:pt>
                <c:pt idx="147">
                  <c:v>458.86607267521305</c:v>
                </c:pt>
                <c:pt idx="148">
                  <c:v>445.37001171417739</c:v>
                </c:pt>
                <c:pt idx="149">
                  <c:v>431.87395075314168</c:v>
                </c:pt>
                <c:pt idx="150">
                  <c:v>418.37788979210603</c:v>
                </c:pt>
                <c:pt idx="151">
                  <c:v>404.88182883107038</c:v>
                </c:pt>
                <c:pt idx="152">
                  <c:v>391.38576787003467</c:v>
                </c:pt>
                <c:pt idx="153">
                  <c:v>377.88970690899902</c:v>
                </c:pt>
                <c:pt idx="154">
                  <c:v>364.39364594796331</c:v>
                </c:pt>
                <c:pt idx="155">
                  <c:v>350.89758498692765</c:v>
                </c:pt>
                <c:pt idx="156">
                  <c:v>337.40152402589194</c:v>
                </c:pt>
                <c:pt idx="157">
                  <c:v>323.90546306485629</c:v>
                </c:pt>
                <c:pt idx="158">
                  <c:v>310.40940210382058</c:v>
                </c:pt>
                <c:pt idx="159">
                  <c:v>296.91334114278493</c:v>
                </c:pt>
                <c:pt idx="160">
                  <c:v>283.41728018174922</c:v>
                </c:pt>
                <c:pt idx="161">
                  <c:v>269.92121922071357</c:v>
                </c:pt>
                <c:pt idx="162">
                  <c:v>256.42515825967791</c:v>
                </c:pt>
                <c:pt idx="163">
                  <c:v>242.9290972986422</c:v>
                </c:pt>
                <c:pt idx="164">
                  <c:v>229.43303633760652</c:v>
                </c:pt>
                <c:pt idx="165">
                  <c:v>215.93697537657084</c:v>
                </c:pt>
                <c:pt idx="166">
                  <c:v>202.44091441553519</c:v>
                </c:pt>
                <c:pt idx="167">
                  <c:v>188.94485345449951</c:v>
                </c:pt>
                <c:pt idx="168">
                  <c:v>175.44879249346383</c:v>
                </c:pt>
                <c:pt idx="169">
                  <c:v>161.95273153242815</c:v>
                </c:pt>
                <c:pt idx="170">
                  <c:v>148.45667057139246</c:v>
                </c:pt>
                <c:pt idx="171">
                  <c:v>134.96060961035678</c:v>
                </c:pt>
                <c:pt idx="172">
                  <c:v>121.4645486493211</c:v>
                </c:pt>
                <c:pt idx="173">
                  <c:v>107.96848768828542</c:v>
                </c:pt>
                <c:pt idx="174">
                  <c:v>94.472426727249754</c:v>
                </c:pt>
                <c:pt idx="175">
                  <c:v>80.976365766214073</c:v>
                </c:pt>
                <c:pt idx="176">
                  <c:v>67.480304805178392</c:v>
                </c:pt>
                <c:pt idx="177">
                  <c:v>53.984243844142711</c:v>
                </c:pt>
                <c:pt idx="178">
                  <c:v>40.488182883107037</c:v>
                </c:pt>
                <c:pt idx="179">
                  <c:v>26.992121922071355</c:v>
                </c:pt>
                <c:pt idx="180">
                  <c:v>13.496060961035678</c:v>
                </c:pt>
              </c:numCache>
            </c:numRef>
          </c:yVal>
          <c:smooth val="1"/>
        </c:ser>
        <c:ser>
          <c:idx val="1"/>
          <c:order val="1"/>
          <c:tx>
            <c:v>Amortização</c:v>
          </c:tx>
          <c:marker>
            <c:symbol val="none"/>
          </c:marker>
          <c:xVal>
            <c:numRef>
              <c:f>'9'!$B$26:$B$206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'9'!$E$26:$E$206</c:f>
              <c:numCache>
                <c:formatCode>_-* #,##0.00_-;\-* #,##0.00_-;_-* "-"??_-;_-@_-</c:formatCode>
                <c:ptCount val="181"/>
                <c:pt idx="0">
                  <c:v>1777.7777777777778</c:v>
                </c:pt>
                <c:pt idx="1">
                  <c:v>1777.7777777777778</c:v>
                </c:pt>
                <c:pt idx="2">
                  <c:v>1777.7777777777778</c:v>
                </c:pt>
                <c:pt idx="3">
                  <c:v>1777.7777777777778</c:v>
                </c:pt>
                <c:pt idx="4">
                  <c:v>1777.7777777777778</c:v>
                </c:pt>
                <c:pt idx="5">
                  <c:v>1777.7777777777778</c:v>
                </c:pt>
                <c:pt idx="6">
                  <c:v>1777.7777777777778</c:v>
                </c:pt>
                <c:pt idx="7">
                  <c:v>1777.7777777777778</c:v>
                </c:pt>
                <c:pt idx="8">
                  <c:v>1777.7777777777778</c:v>
                </c:pt>
                <c:pt idx="9">
                  <c:v>1777.7777777777778</c:v>
                </c:pt>
                <c:pt idx="10">
                  <c:v>1777.7777777777778</c:v>
                </c:pt>
                <c:pt idx="11">
                  <c:v>1777.7777777777778</c:v>
                </c:pt>
                <c:pt idx="12">
                  <c:v>1777.7777777777778</c:v>
                </c:pt>
                <c:pt idx="13">
                  <c:v>1777.7777777777778</c:v>
                </c:pt>
                <c:pt idx="14">
                  <c:v>1777.7777777777778</c:v>
                </c:pt>
                <c:pt idx="15">
                  <c:v>1777.7777777777778</c:v>
                </c:pt>
                <c:pt idx="16">
                  <c:v>1777.7777777777778</c:v>
                </c:pt>
                <c:pt idx="17">
                  <c:v>1777.7777777777778</c:v>
                </c:pt>
                <c:pt idx="18">
                  <c:v>1777.7777777777778</c:v>
                </c:pt>
                <c:pt idx="19">
                  <c:v>1777.7777777777778</c:v>
                </c:pt>
                <c:pt idx="20">
                  <c:v>1777.7777777777778</c:v>
                </c:pt>
                <c:pt idx="21">
                  <c:v>1777.7777777777778</c:v>
                </c:pt>
                <c:pt idx="22">
                  <c:v>1777.7777777777778</c:v>
                </c:pt>
                <c:pt idx="23">
                  <c:v>1777.7777777777778</c:v>
                </c:pt>
                <c:pt idx="24">
                  <c:v>1777.7777777777778</c:v>
                </c:pt>
                <c:pt idx="25">
                  <c:v>1777.7777777777778</c:v>
                </c:pt>
                <c:pt idx="26">
                  <c:v>1777.7777777777778</c:v>
                </c:pt>
                <c:pt idx="27">
                  <c:v>1777.7777777777778</c:v>
                </c:pt>
                <c:pt idx="28">
                  <c:v>1777.7777777777778</c:v>
                </c:pt>
                <c:pt idx="29">
                  <c:v>1777.7777777777778</c:v>
                </c:pt>
                <c:pt idx="30">
                  <c:v>1777.7777777777778</c:v>
                </c:pt>
                <c:pt idx="31">
                  <c:v>1777.7777777777778</c:v>
                </c:pt>
                <c:pt idx="32">
                  <c:v>1777.7777777777778</c:v>
                </c:pt>
                <c:pt idx="33">
                  <c:v>1777.7777777777778</c:v>
                </c:pt>
                <c:pt idx="34">
                  <c:v>1777.7777777777778</c:v>
                </c:pt>
                <c:pt idx="35">
                  <c:v>1777.7777777777778</c:v>
                </c:pt>
                <c:pt idx="36">
                  <c:v>1777.7777777777778</c:v>
                </c:pt>
                <c:pt idx="37">
                  <c:v>1777.7777777777778</c:v>
                </c:pt>
                <c:pt idx="38">
                  <c:v>1777.7777777777778</c:v>
                </c:pt>
                <c:pt idx="39">
                  <c:v>1777.7777777777778</c:v>
                </c:pt>
                <c:pt idx="40">
                  <c:v>1777.7777777777778</c:v>
                </c:pt>
                <c:pt idx="41">
                  <c:v>1777.7777777777778</c:v>
                </c:pt>
                <c:pt idx="42">
                  <c:v>1777.7777777777778</c:v>
                </c:pt>
                <c:pt idx="43">
                  <c:v>1777.7777777777778</c:v>
                </c:pt>
                <c:pt idx="44">
                  <c:v>1777.7777777777778</c:v>
                </c:pt>
                <c:pt idx="45">
                  <c:v>1777.7777777777778</c:v>
                </c:pt>
                <c:pt idx="46">
                  <c:v>1777.7777777777778</c:v>
                </c:pt>
                <c:pt idx="47">
                  <c:v>1777.7777777777778</c:v>
                </c:pt>
                <c:pt idx="48">
                  <c:v>1777.7777777777778</c:v>
                </c:pt>
                <c:pt idx="49">
                  <c:v>1777.7777777777778</c:v>
                </c:pt>
                <c:pt idx="50">
                  <c:v>1777.7777777777778</c:v>
                </c:pt>
                <c:pt idx="51">
                  <c:v>1777.7777777777778</c:v>
                </c:pt>
                <c:pt idx="52">
                  <c:v>1777.7777777777778</c:v>
                </c:pt>
                <c:pt idx="53">
                  <c:v>1777.7777777777778</c:v>
                </c:pt>
                <c:pt idx="54">
                  <c:v>1777.7777777777778</c:v>
                </c:pt>
                <c:pt idx="55">
                  <c:v>1777.7777777777778</c:v>
                </c:pt>
                <c:pt idx="56">
                  <c:v>1777.7777777777778</c:v>
                </c:pt>
                <c:pt idx="57">
                  <c:v>1777.7777777777778</c:v>
                </c:pt>
                <c:pt idx="58">
                  <c:v>1777.7777777777778</c:v>
                </c:pt>
                <c:pt idx="59">
                  <c:v>1777.7777777777778</c:v>
                </c:pt>
                <c:pt idx="60">
                  <c:v>1777.7777777777778</c:v>
                </c:pt>
                <c:pt idx="61">
                  <c:v>1777.7777777777778</c:v>
                </c:pt>
                <c:pt idx="62">
                  <c:v>1777.7777777777778</c:v>
                </c:pt>
                <c:pt idx="63">
                  <c:v>1777.7777777777778</c:v>
                </c:pt>
                <c:pt idx="64">
                  <c:v>1777.7777777777778</c:v>
                </c:pt>
                <c:pt idx="65">
                  <c:v>1777.7777777777778</c:v>
                </c:pt>
                <c:pt idx="66">
                  <c:v>1777.7777777777778</c:v>
                </c:pt>
                <c:pt idx="67">
                  <c:v>1777.7777777777778</c:v>
                </c:pt>
                <c:pt idx="68">
                  <c:v>1777.7777777777778</c:v>
                </c:pt>
                <c:pt idx="69">
                  <c:v>1777.7777777777778</c:v>
                </c:pt>
                <c:pt idx="70">
                  <c:v>1777.7777777777778</c:v>
                </c:pt>
                <c:pt idx="71">
                  <c:v>1777.7777777777778</c:v>
                </c:pt>
                <c:pt idx="72">
                  <c:v>1777.7777777777778</c:v>
                </c:pt>
                <c:pt idx="73">
                  <c:v>1777.7777777777778</c:v>
                </c:pt>
                <c:pt idx="74">
                  <c:v>1777.7777777777778</c:v>
                </c:pt>
                <c:pt idx="75">
                  <c:v>1777.7777777777778</c:v>
                </c:pt>
                <c:pt idx="76">
                  <c:v>1777.7777777777778</c:v>
                </c:pt>
                <c:pt idx="77">
                  <c:v>1777.7777777777778</c:v>
                </c:pt>
                <c:pt idx="78">
                  <c:v>1777.7777777777778</c:v>
                </c:pt>
                <c:pt idx="79">
                  <c:v>1777.7777777777778</c:v>
                </c:pt>
                <c:pt idx="80">
                  <c:v>1777.7777777777778</c:v>
                </c:pt>
                <c:pt idx="81">
                  <c:v>1777.7777777777778</c:v>
                </c:pt>
                <c:pt idx="82">
                  <c:v>1777.7777777777778</c:v>
                </c:pt>
                <c:pt idx="83">
                  <c:v>1777.7777777777778</c:v>
                </c:pt>
                <c:pt idx="84">
                  <c:v>1777.7777777777778</c:v>
                </c:pt>
                <c:pt idx="85">
                  <c:v>1777.7777777777778</c:v>
                </c:pt>
                <c:pt idx="86">
                  <c:v>1777.7777777777778</c:v>
                </c:pt>
                <c:pt idx="87">
                  <c:v>1777.7777777777778</c:v>
                </c:pt>
                <c:pt idx="88">
                  <c:v>1777.7777777777778</c:v>
                </c:pt>
                <c:pt idx="89">
                  <c:v>1777.7777777777778</c:v>
                </c:pt>
                <c:pt idx="90">
                  <c:v>1777.7777777777778</c:v>
                </c:pt>
                <c:pt idx="91">
                  <c:v>1777.7777777777778</c:v>
                </c:pt>
                <c:pt idx="92">
                  <c:v>1777.7777777777778</c:v>
                </c:pt>
                <c:pt idx="93">
                  <c:v>1777.7777777777778</c:v>
                </c:pt>
                <c:pt idx="94">
                  <c:v>1777.7777777777778</c:v>
                </c:pt>
                <c:pt idx="95">
                  <c:v>1777.7777777777778</c:v>
                </c:pt>
                <c:pt idx="96">
                  <c:v>1777.7777777777778</c:v>
                </c:pt>
                <c:pt idx="97">
                  <c:v>1777.7777777777778</c:v>
                </c:pt>
                <c:pt idx="98">
                  <c:v>1777.7777777777778</c:v>
                </c:pt>
                <c:pt idx="99">
                  <c:v>1777.7777777777778</c:v>
                </c:pt>
                <c:pt idx="100">
                  <c:v>1777.7777777777778</c:v>
                </c:pt>
                <c:pt idx="101">
                  <c:v>1777.7777777777778</c:v>
                </c:pt>
                <c:pt idx="102">
                  <c:v>1777.7777777777778</c:v>
                </c:pt>
                <c:pt idx="103">
                  <c:v>1777.7777777777778</c:v>
                </c:pt>
                <c:pt idx="104">
                  <c:v>1777.7777777777778</c:v>
                </c:pt>
                <c:pt idx="105">
                  <c:v>1777.7777777777778</c:v>
                </c:pt>
                <c:pt idx="106">
                  <c:v>1777.7777777777778</c:v>
                </c:pt>
                <c:pt idx="107">
                  <c:v>1777.7777777777778</c:v>
                </c:pt>
                <c:pt idx="108">
                  <c:v>1777.7777777777778</c:v>
                </c:pt>
                <c:pt idx="109">
                  <c:v>1777.7777777777778</c:v>
                </c:pt>
                <c:pt idx="110">
                  <c:v>1777.7777777777778</c:v>
                </c:pt>
                <c:pt idx="111">
                  <c:v>1777.7777777777778</c:v>
                </c:pt>
                <c:pt idx="112">
                  <c:v>1777.7777777777778</c:v>
                </c:pt>
                <c:pt idx="113">
                  <c:v>1777.7777777777778</c:v>
                </c:pt>
                <c:pt idx="114">
                  <c:v>1777.7777777777778</c:v>
                </c:pt>
                <c:pt idx="115">
                  <c:v>1777.7777777777778</c:v>
                </c:pt>
                <c:pt idx="116">
                  <c:v>1777.7777777777778</c:v>
                </c:pt>
                <c:pt idx="117">
                  <c:v>1777.7777777777778</c:v>
                </c:pt>
                <c:pt idx="118">
                  <c:v>1777.7777777777778</c:v>
                </c:pt>
                <c:pt idx="119">
                  <c:v>1777.7777777777778</c:v>
                </c:pt>
                <c:pt idx="120">
                  <c:v>1777.7777777777778</c:v>
                </c:pt>
                <c:pt idx="121">
                  <c:v>1777.7777777777778</c:v>
                </c:pt>
                <c:pt idx="122">
                  <c:v>1777.7777777777778</c:v>
                </c:pt>
                <c:pt idx="123">
                  <c:v>1777.7777777777778</c:v>
                </c:pt>
                <c:pt idx="124">
                  <c:v>1777.7777777777778</c:v>
                </c:pt>
                <c:pt idx="125">
                  <c:v>1777.7777777777778</c:v>
                </c:pt>
                <c:pt idx="126">
                  <c:v>1777.7777777777778</c:v>
                </c:pt>
                <c:pt idx="127">
                  <c:v>1777.7777777777778</c:v>
                </c:pt>
                <c:pt idx="128">
                  <c:v>1777.7777777777778</c:v>
                </c:pt>
                <c:pt idx="129">
                  <c:v>1777.7777777777778</c:v>
                </c:pt>
                <c:pt idx="130">
                  <c:v>1777.7777777777778</c:v>
                </c:pt>
                <c:pt idx="131">
                  <c:v>1777.7777777777778</c:v>
                </c:pt>
                <c:pt idx="132">
                  <c:v>1777.7777777777778</c:v>
                </c:pt>
                <c:pt idx="133">
                  <c:v>1777.7777777777778</c:v>
                </c:pt>
                <c:pt idx="134">
                  <c:v>1777.7777777777778</c:v>
                </c:pt>
                <c:pt idx="135">
                  <c:v>1777.7777777777778</c:v>
                </c:pt>
                <c:pt idx="136">
                  <c:v>1777.7777777777778</c:v>
                </c:pt>
                <c:pt idx="137">
                  <c:v>1777.7777777777778</c:v>
                </c:pt>
                <c:pt idx="138">
                  <c:v>1777.7777777777778</c:v>
                </c:pt>
                <c:pt idx="139">
                  <c:v>1777.7777777777778</c:v>
                </c:pt>
                <c:pt idx="140">
                  <c:v>1777.7777777777778</c:v>
                </c:pt>
                <c:pt idx="141">
                  <c:v>1777.7777777777778</c:v>
                </c:pt>
                <c:pt idx="142">
                  <c:v>1777.7777777777778</c:v>
                </c:pt>
                <c:pt idx="143">
                  <c:v>1777.7777777777778</c:v>
                </c:pt>
                <c:pt idx="144">
                  <c:v>1777.7777777777778</c:v>
                </c:pt>
                <c:pt idx="145">
                  <c:v>1777.7777777777778</c:v>
                </c:pt>
                <c:pt idx="146">
                  <c:v>1777.7777777777778</c:v>
                </c:pt>
                <c:pt idx="147">
                  <c:v>1777.7777777777778</c:v>
                </c:pt>
                <c:pt idx="148">
                  <c:v>1777.7777777777778</c:v>
                </c:pt>
                <c:pt idx="149">
                  <c:v>1777.7777777777778</c:v>
                </c:pt>
                <c:pt idx="150">
                  <c:v>1777.7777777777778</c:v>
                </c:pt>
                <c:pt idx="151">
                  <c:v>1777.7777777777778</c:v>
                </c:pt>
                <c:pt idx="152">
                  <c:v>1777.7777777777778</c:v>
                </c:pt>
                <c:pt idx="153">
                  <c:v>1777.7777777777778</c:v>
                </c:pt>
                <c:pt idx="154">
                  <c:v>1777.7777777777778</c:v>
                </c:pt>
                <c:pt idx="155">
                  <c:v>1777.7777777777778</c:v>
                </c:pt>
                <c:pt idx="156">
                  <c:v>1777.7777777777778</c:v>
                </c:pt>
                <c:pt idx="157">
                  <c:v>1777.7777777777778</c:v>
                </c:pt>
                <c:pt idx="158">
                  <c:v>1777.7777777777778</c:v>
                </c:pt>
                <c:pt idx="159">
                  <c:v>1777.7777777777778</c:v>
                </c:pt>
                <c:pt idx="160">
                  <c:v>1777.7777777777778</c:v>
                </c:pt>
                <c:pt idx="161">
                  <c:v>1777.7777777777778</c:v>
                </c:pt>
                <c:pt idx="162">
                  <c:v>1777.7777777777778</c:v>
                </c:pt>
                <c:pt idx="163">
                  <c:v>1777.7777777777778</c:v>
                </c:pt>
                <c:pt idx="164">
                  <c:v>1777.7777777777778</c:v>
                </c:pt>
                <c:pt idx="165">
                  <c:v>1777.7777777777778</c:v>
                </c:pt>
                <c:pt idx="166">
                  <c:v>1777.7777777777778</c:v>
                </c:pt>
                <c:pt idx="167">
                  <c:v>1777.7777777777778</c:v>
                </c:pt>
                <c:pt idx="168">
                  <c:v>1777.7777777777778</c:v>
                </c:pt>
                <c:pt idx="169">
                  <c:v>1777.7777777777778</c:v>
                </c:pt>
                <c:pt idx="170">
                  <c:v>1777.7777777777778</c:v>
                </c:pt>
                <c:pt idx="171">
                  <c:v>1777.7777777777778</c:v>
                </c:pt>
                <c:pt idx="172">
                  <c:v>1777.7777777777778</c:v>
                </c:pt>
                <c:pt idx="173">
                  <c:v>1777.7777777777778</c:v>
                </c:pt>
                <c:pt idx="174">
                  <c:v>1777.7777777777778</c:v>
                </c:pt>
                <c:pt idx="175">
                  <c:v>1777.7777777777778</c:v>
                </c:pt>
                <c:pt idx="176">
                  <c:v>1777.7777777777778</c:v>
                </c:pt>
                <c:pt idx="177">
                  <c:v>1777.7777777777778</c:v>
                </c:pt>
                <c:pt idx="178">
                  <c:v>1777.7777777777778</c:v>
                </c:pt>
                <c:pt idx="179">
                  <c:v>1777.7777777777778</c:v>
                </c:pt>
                <c:pt idx="180">
                  <c:v>1777.7777777777778</c:v>
                </c:pt>
              </c:numCache>
            </c:numRef>
          </c:yVal>
          <c:smooth val="1"/>
        </c:ser>
        <c:ser>
          <c:idx val="2"/>
          <c:order val="2"/>
          <c:tx>
            <c:v>Prestação</c:v>
          </c:tx>
          <c:marker>
            <c:symbol val="none"/>
          </c:marker>
          <c:xVal>
            <c:numRef>
              <c:f>'9'!$B$26:$B$206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'9'!$F$26:$F$206</c:f>
              <c:numCache>
                <c:formatCode>#,##0</c:formatCode>
                <c:ptCount val="181"/>
                <c:pt idx="0">
                  <c:v>4220.5648117252358</c:v>
                </c:pt>
                <c:pt idx="1">
                  <c:v>4207.0687507641996</c:v>
                </c:pt>
                <c:pt idx="2">
                  <c:v>4193.5726898031644</c:v>
                </c:pt>
                <c:pt idx="3">
                  <c:v>4180.0766288421282</c:v>
                </c:pt>
                <c:pt idx="4">
                  <c:v>4166.580567881093</c:v>
                </c:pt>
                <c:pt idx="5">
                  <c:v>4153.0845069200568</c:v>
                </c:pt>
                <c:pt idx="6">
                  <c:v>4139.5884459590216</c:v>
                </c:pt>
                <c:pt idx="7">
                  <c:v>4126.0923849979863</c:v>
                </c:pt>
                <c:pt idx="8">
                  <c:v>4112.5963240369501</c:v>
                </c:pt>
                <c:pt idx="9">
                  <c:v>4099.1002630759149</c:v>
                </c:pt>
                <c:pt idx="10">
                  <c:v>4085.6042021148787</c:v>
                </c:pt>
                <c:pt idx="11">
                  <c:v>4072.108141153843</c:v>
                </c:pt>
                <c:pt idx="12">
                  <c:v>4058.6120801928073</c:v>
                </c:pt>
                <c:pt idx="13">
                  <c:v>4045.1160192317716</c:v>
                </c:pt>
                <c:pt idx="14">
                  <c:v>4031.6199582707363</c:v>
                </c:pt>
                <c:pt idx="15">
                  <c:v>4018.1238973097006</c:v>
                </c:pt>
                <c:pt idx="16">
                  <c:v>4004.6278363486649</c:v>
                </c:pt>
                <c:pt idx="17">
                  <c:v>3991.1317753876292</c:v>
                </c:pt>
                <c:pt idx="18">
                  <c:v>3977.6357144265935</c:v>
                </c:pt>
                <c:pt idx="19">
                  <c:v>3964.1396534655578</c:v>
                </c:pt>
                <c:pt idx="20">
                  <c:v>3950.6435925045221</c:v>
                </c:pt>
                <c:pt idx="21">
                  <c:v>3937.1475315434864</c:v>
                </c:pt>
                <c:pt idx="22">
                  <c:v>3923.6514705824507</c:v>
                </c:pt>
                <c:pt idx="23">
                  <c:v>3910.1554096214149</c:v>
                </c:pt>
                <c:pt idx="24">
                  <c:v>3896.6593486603792</c:v>
                </c:pt>
                <c:pt idx="25">
                  <c:v>3883.1632876993435</c:v>
                </c:pt>
                <c:pt idx="26">
                  <c:v>3869.6672267383078</c:v>
                </c:pt>
                <c:pt idx="27">
                  <c:v>3856.1711657772721</c:v>
                </c:pt>
                <c:pt idx="28">
                  <c:v>3842.6751048162369</c:v>
                </c:pt>
                <c:pt idx="29">
                  <c:v>3829.1790438552011</c:v>
                </c:pt>
                <c:pt idx="30">
                  <c:v>3815.6829828941654</c:v>
                </c:pt>
                <c:pt idx="31">
                  <c:v>3802.1869219331297</c:v>
                </c:pt>
                <c:pt idx="32">
                  <c:v>3788.690860972094</c:v>
                </c:pt>
                <c:pt idx="33">
                  <c:v>3775.1948000110583</c:v>
                </c:pt>
                <c:pt idx="34">
                  <c:v>3761.6987390500226</c:v>
                </c:pt>
                <c:pt idx="35">
                  <c:v>3748.2026780889869</c:v>
                </c:pt>
                <c:pt idx="36">
                  <c:v>3734.7066171279512</c:v>
                </c:pt>
                <c:pt idx="37">
                  <c:v>3721.2105561669155</c:v>
                </c:pt>
                <c:pt idx="38">
                  <c:v>3707.7144952058798</c:v>
                </c:pt>
                <c:pt idx="39">
                  <c:v>3694.218434244844</c:v>
                </c:pt>
                <c:pt idx="40">
                  <c:v>3680.7223732838083</c:v>
                </c:pt>
                <c:pt idx="41">
                  <c:v>3667.2263123227726</c:v>
                </c:pt>
                <c:pt idx="42">
                  <c:v>3653.7302513617369</c:v>
                </c:pt>
                <c:pt idx="43">
                  <c:v>3640.2341904007017</c:v>
                </c:pt>
                <c:pt idx="44">
                  <c:v>3626.738129439666</c:v>
                </c:pt>
                <c:pt idx="45">
                  <c:v>3613.2420684786302</c:v>
                </c:pt>
                <c:pt idx="46">
                  <c:v>3599.7460075175945</c:v>
                </c:pt>
                <c:pt idx="47">
                  <c:v>3586.2499465565588</c:v>
                </c:pt>
                <c:pt idx="48">
                  <c:v>3572.7538855955231</c:v>
                </c:pt>
                <c:pt idx="49">
                  <c:v>3559.2578246344874</c:v>
                </c:pt>
                <c:pt idx="50">
                  <c:v>3545.7617636734517</c:v>
                </c:pt>
                <c:pt idx="51">
                  <c:v>3532.265702712416</c:v>
                </c:pt>
                <c:pt idx="52">
                  <c:v>3518.7696417513803</c:v>
                </c:pt>
                <c:pt idx="53">
                  <c:v>3505.2735807903446</c:v>
                </c:pt>
                <c:pt idx="54">
                  <c:v>3491.7775198293089</c:v>
                </c:pt>
                <c:pt idx="55">
                  <c:v>3478.2814588682731</c:v>
                </c:pt>
                <c:pt idx="56">
                  <c:v>3464.7853979072374</c:v>
                </c:pt>
                <c:pt idx="57">
                  <c:v>3451.2893369462017</c:v>
                </c:pt>
                <c:pt idx="58">
                  <c:v>3437.7932759851665</c:v>
                </c:pt>
                <c:pt idx="59">
                  <c:v>3424.2972150241308</c:v>
                </c:pt>
                <c:pt idx="60">
                  <c:v>3410.8011540630951</c:v>
                </c:pt>
                <c:pt idx="61">
                  <c:v>3397.3050931020593</c:v>
                </c:pt>
                <c:pt idx="62">
                  <c:v>3383.8090321410236</c:v>
                </c:pt>
                <c:pt idx="63">
                  <c:v>3370.3129711799879</c:v>
                </c:pt>
                <c:pt idx="64">
                  <c:v>3356.8169102189522</c:v>
                </c:pt>
                <c:pt idx="65">
                  <c:v>3343.3208492579165</c:v>
                </c:pt>
                <c:pt idx="66">
                  <c:v>3329.8247882968808</c:v>
                </c:pt>
                <c:pt idx="67">
                  <c:v>3316.3287273358451</c:v>
                </c:pt>
                <c:pt idx="68">
                  <c:v>3302.8326663748094</c:v>
                </c:pt>
                <c:pt idx="69">
                  <c:v>3289.3366054137737</c:v>
                </c:pt>
                <c:pt idx="70">
                  <c:v>3275.840544452738</c:v>
                </c:pt>
                <c:pt idx="71">
                  <c:v>3262.3444834917022</c:v>
                </c:pt>
                <c:pt idx="72">
                  <c:v>3248.848422530667</c:v>
                </c:pt>
                <c:pt idx="73">
                  <c:v>3235.3523615696313</c:v>
                </c:pt>
                <c:pt idx="74">
                  <c:v>3221.8563006085956</c:v>
                </c:pt>
                <c:pt idx="75">
                  <c:v>3208.3602396475599</c:v>
                </c:pt>
                <c:pt idx="76">
                  <c:v>3194.8641786865242</c:v>
                </c:pt>
                <c:pt idx="77">
                  <c:v>3181.3681177254884</c:v>
                </c:pt>
                <c:pt idx="78">
                  <c:v>3167.8720567644527</c:v>
                </c:pt>
                <c:pt idx="79">
                  <c:v>3154.375995803417</c:v>
                </c:pt>
                <c:pt idx="80">
                  <c:v>3140.8799348423813</c:v>
                </c:pt>
                <c:pt idx="81">
                  <c:v>3127.3838738813456</c:v>
                </c:pt>
                <c:pt idx="82">
                  <c:v>3113.8878129203099</c:v>
                </c:pt>
                <c:pt idx="83">
                  <c:v>3100.3917519592742</c:v>
                </c:pt>
                <c:pt idx="84">
                  <c:v>3086.8956909982385</c:v>
                </c:pt>
                <c:pt idx="85">
                  <c:v>3073.3996300372028</c:v>
                </c:pt>
                <c:pt idx="86">
                  <c:v>3059.9035690761671</c:v>
                </c:pt>
                <c:pt idx="87">
                  <c:v>3046.4075081151318</c:v>
                </c:pt>
                <c:pt idx="88">
                  <c:v>3032.9114471540961</c:v>
                </c:pt>
                <c:pt idx="89">
                  <c:v>3019.4153861930604</c:v>
                </c:pt>
                <c:pt idx="90">
                  <c:v>3005.9193252320247</c:v>
                </c:pt>
                <c:pt idx="91">
                  <c:v>2992.423264270989</c:v>
                </c:pt>
                <c:pt idx="92">
                  <c:v>2978.9272033099533</c:v>
                </c:pt>
                <c:pt idx="93">
                  <c:v>2965.4311423489175</c:v>
                </c:pt>
                <c:pt idx="94">
                  <c:v>2951.9350813878818</c:v>
                </c:pt>
                <c:pt idx="95">
                  <c:v>2938.4390204268461</c:v>
                </c:pt>
                <c:pt idx="96">
                  <c:v>2924.9429594658104</c:v>
                </c:pt>
                <c:pt idx="97">
                  <c:v>2911.4468985047747</c:v>
                </c:pt>
                <c:pt idx="98">
                  <c:v>2897.950837543739</c:v>
                </c:pt>
                <c:pt idx="99">
                  <c:v>2884.4547765827033</c:v>
                </c:pt>
                <c:pt idx="100">
                  <c:v>2870.9587156216676</c:v>
                </c:pt>
                <c:pt idx="101">
                  <c:v>2857.4626546606323</c:v>
                </c:pt>
                <c:pt idx="102">
                  <c:v>2843.9665936995966</c:v>
                </c:pt>
                <c:pt idx="103">
                  <c:v>2830.4705327385609</c:v>
                </c:pt>
                <c:pt idx="104">
                  <c:v>2816.9744717775252</c:v>
                </c:pt>
                <c:pt idx="105">
                  <c:v>2803.4784108164895</c:v>
                </c:pt>
                <c:pt idx="106">
                  <c:v>2789.9823498554538</c:v>
                </c:pt>
                <c:pt idx="107">
                  <c:v>2776.4862888944181</c:v>
                </c:pt>
                <c:pt idx="108">
                  <c:v>2762.9902279333824</c:v>
                </c:pt>
                <c:pt idx="109">
                  <c:v>2749.4941669723466</c:v>
                </c:pt>
                <c:pt idx="110">
                  <c:v>2735.9981060113109</c:v>
                </c:pt>
                <c:pt idx="111">
                  <c:v>2722.5020450502752</c:v>
                </c:pt>
                <c:pt idx="112">
                  <c:v>2709.0059840892395</c:v>
                </c:pt>
                <c:pt idx="113">
                  <c:v>2695.5099231282038</c:v>
                </c:pt>
                <c:pt idx="114">
                  <c:v>2682.0138621671681</c:v>
                </c:pt>
                <c:pt idx="115">
                  <c:v>2668.5178012061324</c:v>
                </c:pt>
                <c:pt idx="116">
                  <c:v>2655.0217402450971</c:v>
                </c:pt>
                <c:pt idx="117">
                  <c:v>2641.5256792840614</c:v>
                </c:pt>
                <c:pt idx="118">
                  <c:v>2628.0296183230257</c:v>
                </c:pt>
                <c:pt idx="119">
                  <c:v>2614.53355736199</c:v>
                </c:pt>
                <c:pt idx="120">
                  <c:v>2601.0374964009543</c:v>
                </c:pt>
                <c:pt idx="121">
                  <c:v>2587.5414354399186</c:v>
                </c:pt>
                <c:pt idx="122">
                  <c:v>2574.0453744788829</c:v>
                </c:pt>
                <c:pt idx="123">
                  <c:v>2560.5493135178472</c:v>
                </c:pt>
                <c:pt idx="124">
                  <c:v>2547.0532525568115</c:v>
                </c:pt>
                <c:pt idx="125">
                  <c:v>2533.5571915957757</c:v>
                </c:pt>
                <c:pt idx="126">
                  <c:v>2520.06113063474</c:v>
                </c:pt>
                <c:pt idx="127">
                  <c:v>2506.5650696737043</c:v>
                </c:pt>
                <c:pt idx="128">
                  <c:v>2493.0690087126686</c:v>
                </c:pt>
                <c:pt idx="129">
                  <c:v>2479.5729477516329</c:v>
                </c:pt>
                <c:pt idx="130">
                  <c:v>2466.0768867905977</c:v>
                </c:pt>
                <c:pt idx="131">
                  <c:v>2452.5808258295619</c:v>
                </c:pt>
                <c:pt idx="132">
                  <c:v>2439.0847648685262</c:v>
                </c:pt>
                <c:pt idx="133">
                  <c:v>2425.5887039074905</c:v>
                </c:pt>
                <c:pt idx="134">
                  <c:v>2412.0926429464548</c:v>
                </c:pt>
                <c:pt idx="135">
                  <c:v>2398.5965819854191</c:v>
                </c:pt>
                <c:pt idx="136">
                  <c:v>2385.1005210243834</c:v>
                </c:pt>
                <c:pt idx="137">
                  <c:v>2371.6044600633477</c:v>
                </c:pt>
                <c:pt idx="138">
                  <c:v>2358.108399102312</c:v>
                </c:pt>
                <c:pt idx="139">
                  <c:v>2344.6123381412763</c:v>
                </c:pt>
                <c:pt idx="140">
                  <c:v>2331.1162771802406</c:v>
                </c:pt>
                <c:pt idx="141">
                  <c:v>2317.6202162192048</c:v>
                </c:pt>
                <c:pt idx="142">
                  <c:v>2304.1241552581691</c:v>
                </c:pt>
                <c:pt idx="143">
                  <c:v>2290.6280942971334</c:v>
                </c:pt>
                <c:pt idx="144">
                  <c:v>2277.1320333360977</c:v>
                </c:pt>
                <c:pt idx="145">
                  <c:v>2263.6359723750625</c:v>
                </c:pt>
                <c:pt idx="146">
                  <c:v>2250.1399114140268</c:v>
                </c:pt>
                <c:pt idx="147">
                  <c:v>2236.643850452991</c:v>
                </c:pt>
                <c:pt idx="148">
                  <c:v>2223.1477894919553</c:v>
                </c:pt>
                <c:pt idx="149">
                  <c:v>2209.6517285309196</c:v>
                </c:pt>
                <c:pt idx="150">
                  <c:v>2196.1556675698839</c:v>
                </c:pt>
                <c:pt idx="151">
                  <c:v>2182.6596066088482</c:v>
                </c:pt>
                <c:pt idx="152">
                  <c:v>2169.1635456478125</c:v>
                </c:pt>
                <c:pt idx="153">
                  <c:v>2155.6674846867768</c:v>
                </c:pt>
                <c:pt idx="154">
                  <c:v>2142.1714237257411</c:v>
                </c:pt>
                <c:pt idx="155">
                  <c:v>2128.6753627647054</c:v>
                </c:pt>
                <c:pt idx="156">
                  <c:v>2115.1793018036697</c:v>
                </c:pt>
                <c:pt idx="157">
                  <c:v>2101.6832408426339</c:v>
                </c:pt>
                <c:pt idx="158">
                  <c:v>2088.1871798815982</c:v>
                </c:pt>
                <c:pt idx="159">
                  <c:v>2074.6911189205625</c:v>
                </c:pt>
                <c:pt idx="160">
                  <c:v>2061.1950579595273</c:v>
                </c:pt>
                <c:pt idx="161">
                  <c:v>2047.6989969984913</c:v>
                </c:pt>
                <c:pt idx="162">
                  <c:v>2034.2029360374556</c:v>
                </c:pt>
                <c:pt idx="163">
                  <c:v>2020.7068750764201</c:v>
                </c:pt>
                <c:pt idx="164">
                  <c:v>2007.2108141153844</c:v>
                </c:pt>
                <c:pt idx="165">
                  <c:v>1993.7147531543487</c:v>
                </c:pt>
                <c:pt idx="166">
                  <c:v>1980.218692193313</c:v>
                </c:pt>
                <c:pt idx="167">
                  <c:v>1966.7226312322773</c:v>
                </c:pt>
                <c:pt idx="168">
                  <c:v>1953.2265702712416</c:v>
                </c:pt>
                <c:pt idx="169">
                  <c:v>1939.7305093102059</c:v>
                </c:pt>
                <c:pt idx="170">
                  <c:v>1926.2344483491702</c:v>
                </c:pt>
                <c:pt idx="171">
                  <c:v>1912.7383873881347</c:v>
                </c:pt>
                <c:pt idx="172">
                  <c:v>1899.242326427099</c:v>
                </c:pt>
                <c:pt idx="173">
                  <c:v>1885.7462654660633</c:v>
                </c:pt>
                <c:pt idx="174">
                  <c:v>1872.2502045050276</c:v>
                </c:pt>
                <c:pt idx="175">
                  <c:v>1858.7541435439919</c:v>
                </c:pt>
                <c:pt idx="176">
                  <c:v>1845.2580825829561</c:v>
                </c:pt>
                <c:pt idx="177">
                  <c:v>1831.7620216219204</c:v>
                </c:pt>
                <c:pt idx="178">
                  <c:v>1818.265960660885</c:v>
                </c:pt>
                <c:pt idx="179">
                  <c:v>1804.7698996998492</c:v>
                </c:pt>
                <c:pt idx="180">
                  <c:v>1791.2738387388135</c:v>
                </c:pt>
              </c:numCache>
            </c:numRef>
          </c:yVal>
          <c:smooth val="1"/>
        </c:ser>
        <c:axId val="218436736"/>
        <c:axId val="218438656"/>
      </c:scatterChart>
      <c:valAx>
        <c:axId val="218436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Tempo[meses]</a:t>
                </a:r>
              </a:p>
            </c:rich>
          </c:tx>
          <c:layout/>
        </c:title>
        <c:numFmt formatCode="General" sourceLinked="1"/>
        <c:tickLblPos val="nextTo"/>
        <c:crossAx val="218438656"/>
        <c:crosses val="autoZero"/>
        <c:crossBetween val="midCat"/>
      </c:valAx>
      <c:valAx>
        <c:axId val="218438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$[R$]</a:t>
                </a:r>
              </a:p>
            </c:rich>
          </c:tx>
          <c:layout/>
        </c:title>
        <c:numFmt formatCode="_-* #,##0.00_-;\-* #,##0.00_-;_-* &quot;-&quot;??_-;_-@_-" sourceLinked="1"/>
        <c:tickLblPos val="nextTo"/>
        <c:crossAx val="218436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Valor Presente Ativo e Passivo em função da Taxa de Juros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VP ativo</c:v>
          </c:tx>
          <c:marker>
            <c:symbol val="none"/>
          </c:marker>
          <c:xVal>
            <c:numRef>
              <c:f>'10'!$P$19:$P$169</c:f>
              <c:numCache>
                <c:formatCode>0.00%</c:formatCode>
                <c:ptCount val="15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</c:numCache>
            </c:numRef>
          </c:xVal>
          <c:yVal>
            <c:numRef>
              <c:f>'10'!$Q$19:$Q$169</c:f>
              <c:numCache>
                <c:formatCode>General</c:formatCode>
                <c:ptCount val="151"/>
                <c:pt idx="0">
                  <c:v>5420</c:v>
                </c:pt>
                <c:pt idx="1">
                  <c:v>5386.1334123117513</c:v>
                </c:pt>
                <c:pt idx="2">
                  <c:v>5352.6501652085126</c:v>
                </c:pt>
                <c:pt idx="3">
                  <c:v>5319.5450921401234</c:v>
                </c:pt>
                <c:pt idx="4">
                  <c:v>5286.8131048455316</c:v>
                </c:pt>
                <c:pt idx="5">
                  <c:v>5254.449192054738</c:v>
                </c:pt>
                <c:pt idx="6">
                  <c:v>5222.4484182137903</c:v>
                </c:pt>
                <c:pt idx="7">
                  <c:v>5190.8059222326683</c:v>
                </c:pt>
                <c:pt idx="8">
                  <c:v>5159.5169162553639</c:v>
                </c:pt>
                <c:pt idx="9">
                  <c:v>5128.5766844519703</c:v>
                </c:pt>
                <c:pt idx="10">
                  <c:v>5097.9805818321374</c:v>
                </c:pt>
                <c:pt idx="11">
                  <c:v>5067.7240330797267</c:v>
                </c:pt>
                <c:pt idx="12">
                  <c:v>5037.8025314080078</c:v>
                </c:pt>
                <c:pt idx="13">
                  <c:v>5008.2116374352481</c:v>
                </c:pt>
                <c:pt idx="14">
                  <c:v>4978.9469780801101</c:v>
                </c:pt>
                <c:pt idx="15">
                  <c:v>4950.0042454766626</c:v>
                </c:pt>
                <c:pt idx="16">
                  <c:v>4921.3791959084219</c:v>
                </c:pt>
                <c:pt idx="17">
                  <c:v>4893.0676487613391</c:v>
                </c:pt>
                <c:pt idx="18">
                  <c:v>4865.065485495069</c:v>
                </c:pt>
                <c:pt idx="19">
                  <c:v>4837.3686486324577</c:v>
                </c:pt>
                <c:pt idx="20">
                  <c:v>4809.9731407667005</c:v>
                </c:pt>
                <c:pt idx="21">
                  <c:v>4782.8750235859643</c:v>
                </c:pt>
                <c:pt idx="22">
                  <c:v>4756.0704169150586</c:v>
                </c:pt>
                <c:pt idx="23">
                  <c:v>4729.5554977739484</c:v>
                </c:pt>
                <c:pt idx="24">
                  <c:v>4703.3264994526271</c:v>
                </c:pt>
                <c:pt idx="25">
                  <c:v>4677.3797106022566</c:v>
                </c:pt>
                <c:pt idx="26">
                  <c:v>4651.711474342037</c:v>
                </c:pt>
                <c:pt idx="27">
                  <c:v>4626.3181873817448</c:v>
                </c:pt>
                <c:pt idx="28">
                  <c:v>4601.1962991594264</c:v>
                </c:pt>
                <c:pt idx="29">
                  <c:v>4576.3423109941932</c:v>
                </c:pt>
                <c:pt idx="30">
                  <c:v>4551.7527752535916</c:v>
                </c:pt>
                <c:pt idx="31">
                  <c:v>4527.424294535519</c:v>
                </c:pt>
                <c:pt idx="32">
                  <c:v>4503.3535208642061</c:v>
                </c:pt>
                <c:pt idx="33">
                  <c:v>4479.5371549001966</c:v>
                </c:pt>
                <c:pt idx="34">
                  <c:v>4455.9719451638639</c:v>
                </c:pt>
                <c:pt idx="35">
                  <c:v>4432.6546872724302</c:v>
                </c:pt>
                <c:pt idx="36">
                  <c:v>4409.5822231900256</c:v>
                </c:pt>
                <c:pt idx="37">
                  <c:v>4386.7514404907579</c:v>
                </c:pt>
                <c:pt idx="38">
                  <c:v>4364.1592716343312</c:v>
                </c:pt>
                <c:pt idx="39">
                  <c:v>4341.8026932542189</c:v>
                </c:pt>
                <c:pt idx="40">
                  <c:v>4319.6787254579258</c:v>
                </c:pt>
                <c:pt idx="41">
                  <c:v>4297.7844311393374</c:v>
                </c:pt>
                <c:pt idx="42">
                  <c:v>4276.1169153027377</c:v>
                </c:pt>
                <c:pt idx="43">
                  <c:v>4254.6733243984527</c:v>
                </c:pt>
                <c:pt idx="44">
                  <c:v>4233.4508456697586</c:v>
                </c:pt>
                <c:pt idx="45">
                  <c:v>4212.4467065109902</c:v>
                </c:pt>
                <c:pt idx="46">
                  <c:v>4191.6581738364985</c:v>
                </c:pt>
                <c:pt idx="47">
                  <c:v>4171.0825534604164</c:v>
                </c:pt>
                <c:pt idx="48">
                  <c:v>4150.7171894868743</c:v>
                </c:pt>
                <c:pt idx="49">
                  <c:v>4130.5594637106351</c:v>
                </c:pt>
                <c:pt idx="50">
                  <c:v>4110.6067950278102</c:v>
                </c:pt>
                <c:pt idx="51">
                  <c:v>4090.8566388566092</c:v>
                </c:pt>
                <c:pt idx="52">
                  <c:v>4071.3064865678139</c:v>
                </c:pt>
                <c:pt idx="53">
                  <c:v>4051.9538649249312</c:v>
                </c:pt>
                <c:pt idx="54">
                  <c:v>4032.7963355337147</c:v>
                </c:pt>
                <c:pt idx="55">
                  <c:v>4013.8314943010214</c:v>
                </c:pt>
                <c:pt idx="56">
                  <c:v>3995.0569709027045</c:v>
                </c:pt>
                <c:pt idx="57">
                  <c:v>3976.4704282605039</c:v>
                </c:pt>
                <c:pt idx="58">
                  <c:v>3958.0695620276556</c:v>
                </c:pt>
                <c:pt idx="59">
                  <c:v>3939.8521000831684</c:v>
                </c:pt>
                <c:pt idx="60">
                  <c:v>3921.8158020345263</c:v>
                </c:pt>
                <c:pt idx="61">
                  <c:v>3903.9584587287363</c:v>
                </c:pt>
                <c:pt idx="62">
                  <c:v>3886.2778917714991</c:v>
                </c:pt>
                <c:pt idx="63">
                  <c:v>3868.7719530544509</c:v>
                </c:pt>
                <c:pt idx="64">
                  <c:v>3851.4385242902149</c:v>
                </c:pt>
                <c:pt idx="65">
                  <c:v>3834.275516555258</c:v>
                </c:pt>
                <c:pt idx="66">
                  <c:v>3817.2808698402646</c:v>
                </c:pt>
                <c:pt idx="67">
                  <c:v>3800.4525526080592</c:v>
                </c:pt>
                <c:pt idx="68">
                  <c:v>3783.7885613587637</c:v>
                </c:pt>
                <c:pt idx="69">
                  <c:v>3767.2869202022412</c:v>
                </c:pt>
                <c:pt idx="70">
                  <c:v>3750.9456804375341</c:v>
                </c:pt>
                <c:pt idx="71">
                  <c:v>3734.7629201393088</c:v>
                </c:pt>
                <c:pt idx="72">
                  <c:v>3718.7367437510784</c:v>
                </c:pt>
                <c:pt idx="73">
                  <c:v>3702.8652816851554</c:v>
                </c:pt>
                <c:pt idx="74">
                  <c:v>3687.1466899291609</c:v>
                </c:pt>
                <c:pt idx="75">
                  <c:v>3671.5791496590391</c:v>
                </c:pt>
                <c:pt idx="76">
                  <c:v>3656.1608668583794</c:v>
                </c:pt>
                <c:pt idx="77">
                  <c:v>3640.8900719440257</c:v>
                </c:pt>
                <c:pt idx="78">
                  <c:v>3625.765019397767</c:v>
                </c:pt>
                <c:pt idx="79">
                  <c:v>3610.7839874041083</c:v>
                </c:pt>
                <c:pt idx="80">
                  <c:v>3595.9452774939077</c:v>
                </c:pt>
                <c:pt idx="81">
                  <c:v>3581.2472141938756</c:v>
                </c:pt>
                <c:pt idx="82">
                  <c:v>3566.6881446817351</c:v>
                </c:pt>
                <c:pt idx="83">
                  <c:v>3552.2664384470536</c:v>
                </c:pt>
                <c:pt idx="84">
                  <c:v>3537.9804869575314</c:v>
                </c:pt>
                <c:pt idx="85">
                  <c:v>3523.8287033307647</c:v>
                </c:pt>
                <c:pt idx="86">
                  <c:v>3509.8095220112828</c:v>
                </c:pt>
                <c:pt idx="87">
                  <c:v>3495.9213984528574</c:v>
                </c:pt>
                <c:pt idx="88">
                  <c:v>3482.1628088059219</c:v>
                </c:pt>
                <c:pt idx="89">
                  <c:v>3468.5322496100775</c:v>
                </c:pt>
                <c:pt idx="90">
                  <c:v>3455.0282374915159</c:v>
                </c:pt>
                <c:pt idx="91">
                  <c:v>3441.6493088653742</c:v>
                </c:pt>
                <c:pt idx="92">
                  <c:v>3428.3940196428312</c:v>
                </c:pt>
                <c:pt idx="93">
                  <c:v>3415.2609449429669</c:v>
                </c:pt>
                <c:pt idx="94">
                  <c:v>3402.2486788091983</c:v>
                </c:pt>
                <c:pt idx="95">
                  <c:v>3389.3558339303158</c:v>
                </c:pt>
                <c:pt idx="96">
                  <c:v>3376.5810413659437</c:v>
                </c:pt>
                <c:pt idx="97">
                  <c:v>3363.9229502764451</c:v>
                </c:pt>
                <c:pt idx="98">
                  <c:v>3351.38022765709</c:v>
                </c:pt>
                <c:pt idx="99">
                  <c:v>3338.9515580765274</c:v>
                </c:pt>
                <c:pt idx="100">
                  <c:v>3326.6356434193699</c:v>
                </c:pt>
                <c:pt idx="101">
                  <c:v>3314.4312026329385</c:v>
                </c:pt>
                <c:pt idx="102">
                  <c:v>3302.3369714779797</c:v>
                </c:pt>
                <c:pt idx="103">
                  <c:v>3290.3517022834012</c:v>
                </c:pt>
                <c:pt idx="104">
                  <c:v>3278.4741637048473</c:v>
                </c:pt>
                <c:pt idx="105">
                  <c:v>3266.7031404871482</c:v>
                </c:pt>
                <c:pt idx="106">
                  <c:v>3255.0374332304955</c:v>
                </c:pt>
                <c:pt idx="107">
                  <c:v>3243.4758581603473</c:v>
                </c:pt>
                <c:pt idx="108">
                  <c:v>3232.0172469009394</c:v>
                </c:pt>
                <c:pt idx="109">
                  <c:v>3220.6604462523997</c:v>
                </c:pt>
                <c:pt idx="110">
                  <c:v>3209.4043179713408</c:v>
                </c:pt>
                <c:pt idx="111">
                  <c:v>3198.2477385549532</c:v>
                </c:pt>
                <c:pt idx="112">
                  <c:v>3187.1895990284379</c:v>
                </c:pt>
                <c:pt idx="113">
                  <c:v>3176.2288047358356</c:v>
                </c:pt>
                <c:pt idx="114">
                  <c:v>3165.3642751340826</c:v>
                </c:pt>
                <c:pt idx="115">
                  <c:v>3154.594943590334</c:v>
                </c:pt>
                <c:pt idx="116">
                  <c:v>3143.9197571824402</c:v>
                </c:pt>
                <c:pt idx="117">
                  <c:v>3133.3376765025491</c:v>
                </c:pt>
                <c:pt idx="118">
                  <c:v>3122.8476754637577</c:v>
                </c:pt>
                <c:pt idx="119">
                  <c:v>3112.4487411098062</c:v>
                </c:pt>
                <c:pt idx="120">
                  <c:v>3102.1398734277172</c:v>
                </c:pt>
                <c:pt idx="121">
                  <c:v>3091.9200851633536</c:v>
                </c:pt>
                <c:pt idx="122">
                  <c:v>3081.7884016398416</c:v>
                </c:pt>
                <c:pt idx="123">
                  <c:v>3071.7438605788125</c:v>
                </c:pt>
                <c:pt idx="124">
                  <c:v>3061.7855119244196</c:v>
                </c:pt>
                <c:pt idx="125">
                  <c:v>3051.9124176700761</c:v>
                </c:pt>
                <c:pt idx="126">
                  <c:v>3042.1236516878676</c:v>
                </c:pt>
                <c:pt idx="127">
                  <c:v>3032.4182995606025</c:v>
                </c:pt>
                <c:pt idx="128">
                  <c:v>3022.7954584164659</c:v>
                </c:pt>
                <c:pt idx="129">
                  <c:v>3013.2542367662022</c:v>
                </c:pt>
                <c:pt idx="130">
                  <c:v>3003.7937543428079</c:v>
                </c:pt>
                <c:pt idx="131">
                  <c:v>2994.4131419437022</c:v>
                </c:pt>
                <c:pt idx="132">
                  <c:v>2985.1115412753052</c:v>
                </c:pt>
                <c:pt idx="133">
                  <c:v>2975.8881048000103</c:v>
                </c:pt>
                <c:pt idx="134">
                  <c:v>2966.741995585488</c:v>
                </c:pt>
                <c:pt idx="135">
                  <c:v>2957.6723871563054</c:v>
                </c:pt>
                <c:pt idx="136">
                  <c:v>2948.6784633478223</c:v>
                </c:pt>
                <c:pt idx="137">
                  <c:v>2939.7594181622921</c:v>
                </c:pt>
                <c:pt idx="138">
                  <c:v>2930.9144556271744</c:v>
                </c:pt>
                <c:pt idx="139">
                  <c:v>2922.1427896556002</c:v>
                </c:pt>
                <c:pt idx="140">
                  <c:v>2913.4436439089636</c:v>
                </c:pt>
                <c:pt idx="141">
                  <c:v>2904.8162516615971</c:v>
                </c:pt>
                <c:pt idx="142">
                  <c:v>2896.2598556674925</c:v>
                </c:pt>
                <c:pt idx="143">
                  <c:v>2887.7737080290544</c:v>
                </c:pt>
                <c:pt idx="144">
                  <c:v>2879.3570700678406</c:v>
                </c:pt>
                <c:pt idx="145">
                  <c:v>2871.0092121972366</c:v>
                </c:pt>
                <c:pt idx="146">
                  <c:v>2862.7294137970871</c:v>
                </c:pt>
                <c:pt idx="147">
                  <c:v>2854.5169630901769</c:v>
                </c:pt>
                <c:pt idx="148">
                  <c:v>2846.3711570206119</c:v>
                </c:pt>
                <c:pt idx="149">
                  <c:v>2838.2913011340015</c:v>
                </c:pt>
                <c:pt idx="150">
                  <c:v>2830.2767094594642</c:v>
                </c:pt>
              </c:numCache>
            </c:numRef>
          </c:yVal>
          <c:smooth val="1"/>
        </c:ser>
        <c:ser>
          <c:idx val="1"/>
          <c:order val="1"/>
          <c:tx>
            <c:v>VP passivo</c:v>
          </c:tx>
          <c:marker>
            <c:symbol val="none"/>
          </c:marker>
          <c:xVal>
            <c:numRef>
              <c:f>'10'!$P$19:$P$169</c:f>
              <c:numCache>
                <c:formatCode>0.00%</c:formatCode>
                <c:ptCount val="15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</c:numCache>
            </c:numRef>
          </c:xVal>
          <c:yVal>
            <c:numRef>
              <c:f>'10'!$R$19:$R$169</c:f>
              <c:numCache>
                <c:formatCode>General</c:formatCode>
                <c:ptCount val="151"/>
                <c:pt idx="0">
                  <c:v>4339</c:v>
                </c:pt>
                <c:pt idx="1">
                  <c:v>4329.2303279516373</c:v>
                </c:pt>
                <c:pt idx="2">
                  <c:v>4319.5130567652577</c:v>
                </c:pt>
                <c:pt idx="3">
                  <c:v>4309.8478064547971</c:v>
                </c:pt>
                <c:pt idx="4">
                  <c:v>4300.2342004395668</c:v>
                </c:pt>
                <c:pt idx="5">
                  <c:v>4290.6718655082414</c:v>
                </c:pt>
                <c:pt idx="6">
                  <c:v>4281.1604317832562</c:v>
                </c:pt>
                <c:pt idx="7">
                  <c:v>4271.6995326856741</c:v>
                </c:pt>
                <c:pt idx="8">
                  <c:v>4262.2888049004523</c:v>
                </c:pt>
                <c:pt idx="9">
                  <c:v>4252.9278883421321</c:v>
                </c:pt>
                <c:pt idx="10">
                  <c:v>4243.6164261209406</c:v>
                </c:pt>
                <c:pt idx="11">
                  <c:v>4234.3540645093181</c:v>
                </c:pt>
                <c:pt idx="12">
                  <c:v>4225.1404529088213</c:v>
                </c:pt>
                <c:pt idx="13">
                  <c:v>4215.9752438174546</c:v>
                </c:pt>
                <c:pt idx="14">
                  <c:v>4206.8580927973553</c:v>
                </c:pt>
                <c:pt idx="15">
                  <c:v>4197.7886584429061</c:v>
                </c:pt>
                <c:pt idx="16">
                  <c:v>4188.7666023491947</c:v>
                </c:pt>
                <c:pt idx="17">
                  <c:v>4179.7915890808772</c:v>
                </c:pt>
                <c:pt idx="18">
                  <c:v>4170.863286141388</c:v>
                </c:pt>
                <c:pt idx="19">
                  <c:v>4161.9813639425429</c:v>
                </c:pt>
                <c:pt idx="20">
                  <c:v>4153.14549577447</c:v>
                </c:pt>
                <c:pt idx="21">
                  <c:v>4144.3553577759294</c:v>
                </c:pt>
                <c:pt idx="22">
                  <c:v>4135.6106289049649</c:v>
                </c:pt>
                <c:pt idx="23">
                  <c:v>4126.9109909099152</c:v>
                </c:pt>
                <c:pt idx="24">
                  <c:v>4118.2561283007517</c:v>
                </c:pt>
                <c:pt idx="25">
                  <c:v>4109.6457283207719</c:v>
                </c:pt>
                <c:pt idx="26">
                  <c:v>4101.0794809186109</c:v>
                </c:pt>
                <c:pt idx="27">
                  <c:v>4092.5570787205957</c:v>
                </c:pt>
                <c:pt idx="28">
                  <c:v>4084.0782170034086</c:v>
                </c:pt>
                <c:pt idx="29">
                  <c:v>4075.6425936670912</c:v>
                </c:pt>
                <c:pt idx="30">
                  <c:v>4067.2499092083394</c:v>
                </c:pt>
                <c:pt idx="31">
                  <c:v>4058.8998666941375</c:v>
                </c:pt>
                <c:pt idx="32">
                  <c:v>4050.5921717356719</c:v>
                </c:pt>
                <c:pt idx="33">
                  <c:v>4042.3265324625763</c:v>
                </c:pt>
                <c:pt idx="34">
                  <c:v>4034.1026594974524</c:v>
                </c:pt>
                <c:pt idx="35">
                  <c:v>4025.920265930708</c:v>
                </c:pt>
                <c:pt idx="36">
                  <c:v>4017.7790672956648</c:v>
                </c:pt>
                <c:pt idx="37">
                  <c:v>4009.6787815439784</c:v>
                </c:pt>
                <c:pt idx="38">
                  <c:v>4001.6191290213173</c:v>
                </c:pt>
                <c:pt idx="39">
                  <c:v>3993.5998324433526</c:v>
                </c:pt>
                <c:pt idx="40">
                  <c:v>3985.6206168719823</c:v>
                </c:pt>
                <c:pt idx="41">
                  <c:v>3977.681209691887</c:v>
                </c:pt>
                <c:pt idx="42">
                  <c:v>3969.7813405872944</c:v>
                </c:pt>
                <c:pt idx="43">
                  <c:v>3961.9207415190576</c:v>
                </c:pt>
                <c:pt idx="44">
                  <c:v>3954.0991467019626</c:v>
                </c:pt>
                <c:pt idx="45">
                  <c:v>3946.3162925823281</c:v>
                </c:pt>
                <c:pt idx="46">
                  <c:v>3938.5719178158256</c:v>
                </c:pt>
                <c:pt idx="47">
                  <c:v>3930.865763245587</c:v>
                </c:pt>
                <c:pt idx="48">
                  <c:v>3923.1975718805315</c:v>
                </c:pt>
                <c:pt idx="49">
                  <c:v>3915.5670888739646</c:v>
                </c:pt>
                <c:pt idx="50">
                  <c:v>3907.9740615023979</c:v>
                </c:pt>
                <c:pt idx="51">
                  <c:v>3900.4182391446302</c:v>
                </c:pt>
                <c:pt idx="52">
                  <c:v>3892.8993732610488</c:v>
                </c:pt>
                <c:pt idx="53">
                  <c:v>3885.4172173731745</c:v>
                </c:pt>
                <c:pt idx="54">
                  <c:v>3877.9715270434335</c:v>
                </c:pt>
                <c:pt idx="55">
                  <c:v>3870.56205985516</c:v>
                </c:pt>
                <c:pt idx="56">
                  <c:v>3863.18857539282</c:v>
                </c:pt>
                <c:pt idx="57">
                  <c:v>3855.8508352224653</c:v>
                </c:pt>
                <c:pt idx="58">
                  <c:v>3848.5486028723972</c:v>
                </c:pt>
                <c:pt idx="59">
                  <c:v>3841.2816438140549</c:v>
                </c:pt>
                <c:pt idx="60">
                  <c:v>3834.0497254431107</c:v>
                </c:pt>
                <c:pt idx="61">
                  <c:v>3826.8526170607929</c:v>
                </c:pt>
                <c:pt idx="62">
                  <c:v>3819.6900898553854</c:v>
                </c:pt>
                <c:pt idx="63">
                  <c:v>3812.5619168839721</c:v>
                </c:pt>
                <c:pt idx="64">
                  <c:v>3805.4678730543528</c:v>
                </c:pt>
                <c:pt idx="65">
                  <c:v>3798.4077351071878</c:v>
                </c:pt>
                <c:pt idx="66">
                  <c:v>3791.3812815983042</c:v>
                </c:pt>
                <c:pt idx="67">
                  <c:v>3784.3882928812473</c:v>
                </c:pt>
                <c:pt idx="68">
                  <c:v>3777.4285510899699</c:v>
                </c:pt>
                <c:pt idx="69">
                  <c:v>3770.5018401217681</c:v>
                </c:pt>
                <c:pt idx="70">
                  <c:v>3763.6079456203597</c:v>
                </c:pt>
                <c:pt idx="71">
                  <c:v>3756.7466549591772</c:v>
                </c:pt>
                <c:pt idx="72">
                  <c:v>3749.9177572248323</c:v>
                </c:pt>
                <c:pt idx="73">
                  <c:v>3743.1210432007688</c:v>
                </c:pt>
                <c:pt idx="74">
                  <c:v>3736.3563053510825</c:v>
                </c:pt>
                <c:pt idx="75">
                  <c:v>3729.6233378045454</c:v>
                </c:pt>
                <c:pt idx="76">
                  <c:v>3722.9219363387679</c:v>
                </c:pt>
                <c:pt idx="77">
                  <c:v>3716.2518983645641</c:v>
                </c:pt>
                <c:pt idx="78">
                  <c:v>3709.6130229104742</c:v>
                </c:pt>
                <c:pt idx="79">
                  <c:v>3703.0051106074598</c:v>
                </c:pt>
                <c:pt idx="80">
                  <c:v>3696.4279636737597</c:v>
                </c:pt>
                <c:pt idx="81">
                  <c:v>3689.8813858999233</c:v>
                </c:pt>
                <c:pt idx="82">
                  <c:v>3683.3651826339865</c:v>
                </c:pt>
                <c:pt idx="83">
                  <c:v>3676.8791607668327</c:v>
                </c:pt>
                <c:pt idx="84">
                  <c:v>3670.4231287176872</c:v>
                </c:pt>
                <c:pt idx="85">
                  <c:v>3663.9968964197897</c:v>
                </c:pt>
                <c:pt idx="86">
                  <c:v>3657.600275306208</c:v>
                </c:pt>
                <c:pt idx="87">
                  <c:v>3651.2330782958102</c:v>
                </c:pt>
                <c:pt idx="88">
                  <c:v>3644.8951197793808</c:v>
                </c:pt>
                <c:pt idx="89">
                  <c:v>3638.5862156059075</c:v>
                </c:pt>
                <c:pt idx="90">
                  <c:v>3632.3061830689785</c:v>
                </c:pt>
                <c:pt idx="91">
                  <c:v>3626.0548408933646</c:v>
                </c:pt>
                <c:pt idx="92">
                  <c:v>3619.8320092217141</c:v>
                </c:pt>
                <c:pt idx="93">
                  <c:v>3613.6375096014135</c:v>
                </c:pt>
                <c:pt idx="94">
                  <c:v>3607.4711649715673</c:v>
                </c:pt>
                <c:pt idx="95">
                  <c:v>3601.3327996501357</c:v>
                </c:pt>
                <c:pt idx="96">
                  <c:v>3595.2222393211928</c:v>
                </c:pt>
                <c:pt idx="97">
                  <c:v>3589.1393110223366</c:v>
                </c:pt>
                <c:pt idx="98">
                  <c:v>3583.0838431322131</c:v>
                </c:pt>
                <c:pt idx="99">
                  <c:v>3577.0556653582003</c:v>
                </c:pt>
                <c:pt idx="100">
                  <c:v>3571.0546087241819</c:v>
                </c:pt>
                <c:pt idx="101">
                  <c:v>3565.0805055584983</c:v>
                </c:pt>
                <c:pt idx="102">
                  <c:v>3559.1331894819814</c:v>
                </c:pt>
                <c:pt idx="103">
                  <c:v>3553.2124953961525</c:v>
                </c:pt>
                <c:pt idx="104">
                  <c:v>3547.3182594715076</c:v>
                </c:pt>
                <c:pt idx="105">
                  <c:v>3541.4503191359631</c:v>
                </c:pt>
                <c:pt idx="106">
                  <c:v>3535.6085130633919</c:v>
                </c:pt>
                <c:pt idx="107">
                  <c:v>3529.7926811623011</c:v>
                </c:pt>
                <c:pt idx="108">
                  <c:v>3524.0026645646099</c:v>
                </c:pt>
                <c:pt idx="109">
                  <c:v>3518.2383056145686</c:v>
                </c:pt>
                <c:pt idx="110">
                  <c:v>3512.4994478577637</c:v>
                </c:pt>
                <c:pt idx="111">
                  <c:v>3506.7859360302677</c:v>
                </c:pt>
                <c:pt idx="112">
                  <c:v>3501.0976160478745</c:v>
                </c:pt>
                <c:pt idx="113">
                  <c:v>3495.4343349954734</c:v>
                </c:pt>
                <c:pt idx="114">
                  <c:v>3489.7959411165089</c:v>
                </c:pt>
                <c:pt idx="115">
                  <c:v>3484.1822838025646</c:v>
                </c:pt>
                <c:pt idx="116">
                  <c:v>3478.5932135830503</c:v>
                </c:pt>
                <c:pt idx="117">
                  <c:v>3473.0285821150005</c:v>
                </c:pt>
                <c:pt idx="118">
                  <c:v>3467.4882421729694</c:v>
                </c:pt>
                <c:pt idx="119">
                  <c:v>3461.9720476390366</c:v>
                </c:pt>
                <c:pt idx="120">
                  <c:v>3456.4798534929168</c:v>
                </c:pt>
                <c:pt idx="121">
                  <c:v>3451.0115158021695</c:v>
                </c:pt>
                <c:pt idx="122">
                  <c:v>3445.5668917124999</c:v>
                </c:pt>
                <c:pt idx="123">
                  <c:v>3440.1458394381793</c:v>
                </c:pt>
                <c:pt idx="124">
                  <c:v>3434.7482182525478</c:v>
                </c:pt>
                <c:pt idx="125">
                  <c:v>3429.3738884786176</c:v>
                </c:pt>
                <c:pt idx="126">
                  <c:v>3424.0227114797713</c:v>
                </c:pt>
                <c:pt idx="127">
                  <c:v>3418.6945496505655</c:v>
                </c:pt>
                <c:pt idx="128">
                  <c:v>3413.389266407612</c:v>
                </c:pt>
                <c:pt idx="129">
                  <c:v>3408.1067261805688</c:v>
                </c:pt>
                <c:pt idx="130">
                  <c:v>3402.8467944031986</c:v>
                </c:pt>
                <c:pt idx="131">
                  <c:v>3397.6093375045507</c:v>
                </c:pt>
                <c:pt idx="132">
                  <c:v>3392.3942229002023</c:v>
                </c:pt>
                <c:pt idx="133">
                  <c:v>3387.2013189836093</c:v>
                </c:pt>
                <c:pt idx="134">
                  <c:v>3382.0304951175331</c:v>
                </c:pt>
                <c:pt idx="135">
                  <c:v>3376.8816216255495</c:v>
                </c:pt>
                <c:pt idx="136">
                  <c:v>3371.7545697836667</c:v>
                </c:pt>
                <c:pt idx="137">
                  <c:v>3366.649211812</c:v>
                </c:pt>
                <c:pt idx="138">
                  <c:v>3361.5654208665478</c:v>
                </c:pt>
                <c:pt idx="139">
                  <c:v>3356.5030710310371</c:v>
                </c:pt>
                <c:pt idx="140">
                  <c:v>3351.4620373088696</c:v>
                </c:pt>
                <c:pt idx="141">
                  <c:v>3346.4421956151305</c:v>
                </c:pt>
                <c:pt idx="142">
                  <c:v>3341.4434227686847</c:v>
                </c:pt>
                <c:pt idx="143">
                  <c:v>3336.46559648435</c:v>
                </c:pt>
                <c:pt idx="144">
                  <c:v>3331.5085953651551</c:v>
                </c:pt>
                <c:pt idx="145">
                  <c:v>3326.5722988946591</c:v>
                </c:pt>
                <c:pt idx="146">
                  <c:v>3321.6565874293756</c:v>
                </c:pt>
                <c:pt idx="147">
                  <c:v>3316.7613421912324</c:v>
                </c:pt>
                <c:pt idx="148">
                  <c:v>3311.8864452601442</c:v>
                </c:pt>
                <c:pt idx="149">
                  <c:v>3307.0317795666365</c:v>
                </c:pt>
                <c:pt idx="150">
                  <c:v>3302.19722888455</c:v>
                </c:pt>
              </c:numCache>
            </c:numRef>
          </c:yVal>
          <c:smooth val="1"/>
        </c:ser>
        <c:axId val="218756224"/>
        <c:axId val="218758144"/>
      </c:scatterChart>
      <c:valAx>
        <c:axId val="218756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Taxa de Juros[%a.a]</a:t>
                </a:r>
              </a:p>
            </c:rich>
          </c:tx>
          <c:layout/>
        </c:title>
        <c:numFmt formatCode="0.00%" sourceLinked="1"/>
        <c:tickLblPos val="nextTo"/>
        <c:crossAx val="218758144"/>
        <c:crosses val="autoZero"/>
        <c:crossBetween val="midCat"/>
      </c:valAx>
      <c:valAx>
        <c:axId val="2187581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 Presente[R$]</a:t>
                </a:r>
              </a:p>
            </c:rich>
          </c:tx>
          <c:layout/>
        </c:title>
        <c:numFmt formatCode="General" sourceLinked="1"/>
        <c:tickLblPos val="nextTo"/>
        <c:crossAx val="218756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Patrimônio Líquido em função da Taxa de Juros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'10'!$P$19:$P$169</c:f>
              <c:numCache>
                <c:formatCode>0.00%</c:formatCode>
                <c:ptCount val="15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</c:numCache>
            </c:numRef>
          </c:xVal>
          <c:yVal>
            <c:numRef>
              <c:f>'10'!$S$19:$S$169</c:f>
              <c:numCache>
                <c:formatCode>General</c:formatCode>
                <c:ptCount val="151"/>
                <c:pt idx="0">
                  <c:v>1081</c:v>
                </c:pt>
                <c:pt idx="1">
                  <c:v>1056.903084360114</c:v>
                </c:pt>
                <c:pt idx="2">
                  <c:v>1033.1371084432549</c:v>
                </c:pt>
                <c:pt idx="3">
                  <c:v>1009.6972856853263</c:v>
                </c:pt>
                <c:pt idx="4">
                  <c:v>986.57890440596475</c:v>
                </c:pt>
                <c:pt idx="5">
                  <c:v>963.77732654649662</c:v>
                </c:pt>
                <c:pt idx="6">
                  <c:v>941.28798643053415</c:v>
                </c:pt>
                <c:pt idx="7">
                  <c:v>919.10638954699425</c:v>
                </c:pt>
                <c:pt idx="8">
                  <c:v>897.22811135491156</c:v>
                </c:pt>
                <c:pt idx="9">
                  <c:v>875.64879610983826</c:v>
                </c:pt>
                <c:pt idx="10">
                  <c:v>854.36415571119687</c:v>
                </c:pt>
                <c:pt idx="11">
                  <c:v>833.36996857040867</c:v>
                </c:pt>
                <c:pt idx="12">
                  <c:v>812.66207849918646</c:v>
                </c:pt>
                <c:pt idx="13">
                  <c:v>792.23639361779351</c:v>
                </c:pt>
                <c:pt idx="14">
                  <c:v>772.08888528275475</c:v>
                </c:pt>
                <c:pt idx="15">
                  <c:v>752.21558703375649</c:v>
                </c:pt>
                <c:pt idx="16">
                  <c:v>732.61259355922721</c:v>
                </c:pt>
                <c:pt idx="17">
                  <c:v>713.27605968046191</c:v>
                </c:pt>
                <c:pt idx="18">
                  <c:v>694.20219935368095</c:v>
                </c:pt>
                <c:pt idx="19">
                  <c:v>675.38728468991485</c:v>
                </c:pt>
                <c:pt idx="20">
                  <c:v>656.82764499223049</c:v>
                </c:pt>
                <c:pt idx="21">
                  <c:v>638.51966581003489</c:v>
                </c:pt>
                <c:pt idx="22">
                  <c:v>620.45978801009369</c:v>
                </c:pt>
                <c:pt idx="23">
                  <c:v>602.64450686403325</c:v>
                </c:pt>
                <c:pt idx="24">
                  <c:v>585.07037115187541</c:v>
                </c:pt>
                <c:pt idx="25">
                  <c:v>567.73398228148471</c:v>
                </c:pt>
                <c:pt idx="26">
                  <c:v>550.63199342342614</c:v>
                </c:pt>
                <c:pt idx="27">
                  <c:v>533.76110866114914</c:v>
                </c:pt>
                <c:pt idx="28">
                  <c:v>517.11808215601786</c:v>
                </c:pt>
                <c:pt idx="29">
                  <c:v>500.69971732710201</c:v>
                </c:pt>
                <c:pt idx="30">
                  <c:v>484.50286604525218</c:v>
                </c:pt>
                <c:pt idx="31">
                  <c:v>468.52442784138157</c:v>
                </c:pt>
                <c:pt idx="32">
                  <c:v>452.76134912853422</c:v>
                </c:pt>
                <c:pt idx="33">
                  <c:v>437.21062243762026</c:v>
                </c:pt>
                <c:pt idx="34">
                  <c:v>421.86928566641154</c:v>
                </c:pt>
                <c:pt idx="35">
                  <c:v>406.73442134172228</c:v>
                </c:pt>
                <c:pt idx="36">
                  <c:v>391.80315589436077</c:v>
                </c:pt>
                <c:pt idx="37">
                  <c:v>377.07265894677948</c:v>
                </c:pt>
                <c:pt idx="38">
                  <c:v>362.54014261301381</c:v>
                </c:pt>
                <c:pt idx="39">
                  <c:v>348.20286081086624</c:v>
                </c:pt>
                <c:pt idx="40">
                  <c:v>334.0581085859435</c:v>
                </c:pt>
                <c:pt idx="41">
                  <c:v>320.10322144745032</c:v>
                </c:pt>
                <c:pt idx="42">
                  <c:v>306.33557471544327</c:v>
                </c:pt>
                <c:pt idx="43">
                  <c:v>292.75258287939505</c:v>
                </c:pt>
                <c:pt idx="44">
                  <c:v>279.35169896779598</c:v>
                </c:pt>
                <c:pt idx="45">
                  <c:v>266.13041392866216</c:v>
                </c:pt>
                <c:pt idx="46">
                  <c:v>253.08625602067286</c:v>
                </c:pt>
                <c:pt idx="47">
                  <c:v>240.21679021482942</c:v>
                </c:pt>
                <c:pt idx="48">
                  <c:v>227.51961760634276</c:v>
                </c:pt>
                <c:pt idx="49">
                  <c:v>214.99237483667048</c:v>
                </c:pt>
                <c:pt idx="50">
                  <c:v>202.63273352541228</c:v>
                </c:pt>
                <c:pt idx="51">
                  <c:v>190.43839971197895</c:v>
                </c:pt>
                <c:pt idx="52">
                  <c:v>178.40711330676504</c:v>
                </c:pt>
                <c:pt idx="53">
                  <c:v>166.53664755175669</c:v>
                </c:pt>
                <c:pt idx="54">
                  <c:v>154.82480849028116</c:v>
                </c:pt>
                <c:pt idx="55">
                  <c:v>143.26943444586141</c:v>
                </c:pt>
                <c:pt idx="56">
                  <c:v>131.86839550988452</c:v>
                </c:pt>
                <c:pt idx="57">
                  <c:v>120.6195930380386</c:v>
                </c:pt>
                <c:pt idx="58">
                  <c:v>109.52095915525842</c:v>
                </c:pt>
                <c:pt idx="59">
                  <c:v>98.570456269113492</c:v>
                </c:pt>
                <c:pt idx="60">
                  <c:v>87.76607659141564</c:v>
                </c:pt>
                <c:pt idx="61">
                  <c:v>77.105841667943423</c:v>
                </c:pt>
                <c:pt idx="62">
                  <c:v>66.587801916113676</c:v>
                </c:pt>
                <c:pt idx="63">
                  <c:v>56.210036170478816</c:v>
                </c:pt>
                <c:pt idx="64">
                  <c:v>45.970651235862078</c:v>
                </c:pt>
                <c:pt idx="65">
                  <c:v>35.867781448070218</c:v>
                </c:pt>
                <c:pt idx="66">
                  <c:v>25.899588241960373</c:v>
                </c:pt>
                <c:pt idx="67">
                  <c:v>16.064259726811997</c:v>
                </c:pt>
                <c:pt idx="68">
                  <c:v>6.3600102687937579</c:v>
                </c:pt>
                <c:pt idx="69">
                  <c:v>-3.214919919526892</c:v>
                </c:pt>
                <c:pt idx="70">
                  <c:v>-12.662265182825649</c:v>
                </c:pt>
                <c:pt idx="71">
                  <c:v>-21.983734819868459</c:v>
                </c:pt>
                <c:pt idx="72">
                  <c:v>-31.181013473753865</c:v>
                </c:pt>
                <c:pt idx="73">
                  <c:v>-40.255761515613358</c:v>
                </c:pt>
                <c:pt idx="74">
                  <c:v>-49.209615421921626</c:v>
                </c:pt>
                <c:pt idx="75">
                  <c:v>-58.044188145506268</c:v>
                </c:pt>
                <c:pt idx="76">
                  <c:v>-66.761069480388414</c:v>
                </c:pt>
                <c:pt idx="77">
                  <c:v>-75.361826420538364</c:v>
                </c:pt>
                <c:pt idx="78">
                  <c:v>-83.848003512707237</c:v>
                </c:pt>
                <c:pt idx="79">
                  <c:v>-92.221123203351453</c:v>
                </c:pt>
                <c:pt idx="80">
                  <c:v>-100.48268617985195</c:v>
                </c:pt>
                <c:pt idx="81">
                  <c:v>-108.63417170604771</c:v>
                </c:pt>
                <c:pt idx="82">
                  <c:v>-116.67703795225134</c:v>
                </c:pt>
                <c:pt idx="83">
                  <c:v>-124.6127223197791</c:v>
                </c:pt>
                <c:pt idx="84">
                  <c:v>-132.44264176015577</c:v>
                </c:pt>
                <c:pt idx="85">
                  <c:v>-140.16819308902495</c:v>
                </c:pt>
                <c:pt idx="86">
                  <c:v>-147.79075329492525</c:v>
                </c:pt>
                <c:pt idx="87">
                  <c:v>-155.3116798429528</c:v>
                </c:pt>
                <c:pt idx="88">
                  <c:v>-162.73231097345888</c:v>
                </c:pt>
                <c:pt idx="89">
                  <c:v>-170.05396599582991</c:v>
                </c:pt>
                <c:pt idx="90">
                  <c:v>-177.27794557746256</c:v>
                </c:pt>
                <c:pt idx="91">
                  <c:v>-184.40553202799038</c:v>
                </c:pt>
                <c:pt idx="92">
                  <c:v>-191.43798957888293</c:v>
                </c:pt>
                <c:pt idx="93">
                  <c:v>-198.37656465844657</c:v>
                </c:pt>
                <c:pt idx="94">
                  <c:v>-205.22248616236902</c:v>
                </c:pt>
                <c:pt idx="95">
                  <c:v>-211.97696571981987</c:v>
                </c:pt>
                <c:pt idx="96">
                  <c:v>-218.64119795524903</c:v>
                </c:pt>
                <c:pt idx="97">
                  <c:v>-225.21636074589151</c:v>
                </c:pt>
                <c:pt idx="98">
                  <c:v>-231.70361547512312</c:v>
                </c:pt>
                <c:pt idx="99">
                  <c:v>-238.1041072816729</c:v>
                </c:pt>
                <c:pt idx="100">
                  <c:v>-244.41896530481199</c:v>
                </c:pt>
                <c:pt idx="101">
                  <c:v>-250.64930292555982</c:v>
                </c:pt>
                <c:pt idx="102">
                  <c:v>-256.79621800400173</c:v>
                </c:pt>
                <c:pt idx="103">
                  <c:v>-262.86079311275125</c:v>
                </c:pt>
                <c:pt idx="104">
                  <c:v>-268.8440957666603</c:v>
                </c:pt>
                <c:pt idx="105">
                  <c:v>-274.74717864881495</c:v>
                </c:pt>
                <c:pt idx="106">
                  <c:v>-280.57107983289643</c:v>
                </c:pt>
                <c:pt idx="107">
                  <c:v>-286.31682300195371</c:v>
                </c:pt>
                <c:pt idx="108">
                  <c:v>-291.98541766367043</c:v>
                </c:pt>
                <c:pt idx="109">
                  <c:v>-297.57785936216897</c:v>
                </c:pt>
                <c:pt idx="110">
                  <c:v>-303.09512988642291</c:v>
                </c:pt>
                <c:pt idx="111">
                  <c:v>-308.53819747531452</c:v>
                </c:pt>
                <c:pt idx="112">
                  <c:v>-313.90801701943656</c:v>
                </c:pt>
                <c:pt idx="113">
                  <c:v>-319.20553025963773</c:v>
                </c:pt>
                <c:pt idx="114">
                  <c:v>-324.43166598242624</c:v>
                </c:pt>
                <c:pt idx="115">
                  <c:v>-329.58734021223063</c:v>
                </c:pt>
                <c:pt idx="116">
                  <c:v>-334.67345640061012</c:v>
                </c:pt>
                <c:pt idx="117">
                  <c:v>-339.69090561245139</c:v>
                </c:pt>
                <c:pt idx="118">
                  <c:v>-344.64056670921173</c:v>
                </c:pt>
                <c:pt idx="119">
                  <c:v>-349.52330652923047</c:v>
                </c:pt>
                <c:pt idx="120">
                  <c:v>-354.3399800651996</c:v>
                </c:pt>
                <c:pt idx="121">
                  <c:v>-359.09143063881584</c:v>
                </c:pt>
                <c:pt idx="122">
                  <c:v>-363.77849007265831</c:v>
                </c:pt>
                <c:pt idx="123">
                  <c:v>-368.40197885936686</c:v>
                </c:pt>
                <c:pt idx="124">
                  <c:v>-372.96270632812821</c:v>
                </c:pt>
                <c:pt idx="125">
                  <c:v>-377.46147080854143</c:v>
                </c:pt>
                <c:pt idx="126">
                  <c:v>-381.89905979190371</c:v>
                </c:pt>
                <c:pt idx="127">
                  <c:v>-386.27625008996301</c:v>
                </c:pt>
                <c:pt idx="128">
                  <c:v>-390.59380799114615</c:v>
                </c:pt>
                <c:pt idx="129">
                  <c:v>-394.85248941436657</c:v>
                </c:pt>
                <c:pt idx="130">
                  <c:v>-399.05304006039069</c:v>
                </c:pt>
                <c:pt idx="131">
                  <c:v>-403.19619556084854</c:v>
                </c:pt>
                <c:pt idx="132">
                  <c:v>-407.28268162489712</c:v>
                </c:pt>
                <c:pt idx="133">
                  <c:v>-411.31321418359903</c:v>
                </c:pt>
                <c:pt idx="134">
                  <c:v>-415.28849953204508</c:v>
                </c:pt>
                <c:pt idx="135">
                  <c:v>-419.20923446924417</c:v>
                </c:pt>
                <c:pt idx="136">
                  <c:v>-423.07610643584439</c:v>
                </c:pt>
                <c:pt idx="137">
                  <c:v>-426.88979364970783</c:v>
                </c:pt>
                <c:pt idx="138">
                  <c:v>-430.65096523937336</c:v>
                </c:pt>
                <c:pt idx="139">
                  <c:v>-434.3602813754369</c:v>
                </c:pt>
                <c:pt idx="140">
                  <c:v>-438.01839339990602</c:v>
                </c:pt>
                <c:pt idx="141">
                  <c:v>-441.62594395353335</c:v>
                </c:pt>
                <c:pt idx="142">
                  <c:v>-445.18356710119224</c:v>
                </c:pt>
                <c:pt idx="143">
                  <c:v>-448.69188845529561</c:v>
                </c:pt>
                <c:pt idx="144">
                  <c:v>-452.15152529731449</c:v>
                </c:pt>
                <c:pt idx="145">
                  <c:v>-455.56308669742248</c:v>
                </c:pt>
                <c:pt idx="146">
                  <c:v>-458.92717363228849</c:v>
                </c:pt>
                <c:pt idx="147">
                  <c:v>-462.24437910105553</c:v>
                </c:pt>
                <c:pt idx="148">
                  <c:v>-465.51528823953231</c:v>
                </c:pt>
                <c:pt idx="149">
                  <c:v>-468.74047843263497</c:v>
                </c:pt>
                <c:pt idx="150">
                  <c:v>-471.92051942508579</c:v>
                </c:pt>
              </c:numCache>
            </c:numRef>
          </c:yVal>
          <c:smooth val="1"/>
        </c:ser>
        <c:axId val="218913792"/>
        <c:axId val="218928256"/>
      </c:scatterChart>
      <c:valAx>
        <c:axId val="218913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Taxa de Juros[%a.a]</a:t>
                </a:r>
              </a:p>
            </c:rich>
          </c:tx>
          <c:layout/>
        </c:title>
        <c:numFmt formatCode="0.00%" sourceLinked="1"/>
        <c:tickLblPos val="nextTo"/>
        <c:crossAx val="218928256"/>
        <c:crosses val="autoZero"/>
        <c:crossBetween val="midCat"/>
      </c:valAx>
      <c:valAx>
        <c:axId val="218928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Patrimônio Líquido[R$]</a:t>
                </a:r>
              </a:p>
            </c:rich>
          </c:tx>
          <c:layout/>
        </c:title>
        <c:numFmt formatCode="General" sourceLinked="1"/>
        <c:tickLblPos val="nextTo"/>
        <c:crossAx val="218913792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2.png"/><Relationship Id="rId4" Type="http://schemas.openxmlformats.org/officeDocument/2006/relationships/image" Target="../media/image17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4.png"/><Relationship Id="rId4" Type="http://schemas.openxmlformats.org/officeDocument/2006/relationships/image" Target="../media/image1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6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wmf"/><Relationship Id="rId1" Type="http://schemas.openxmlformats.org/officeDocument/2006/relationships/image" Target="../media/image10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3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14</xdr:row>
      <xdr:rowOff>19050</xdr:rowOff>
    </xdr:from>
    <xdr:to>
      <xdr:col>9</xdr:col>
      <xdr:colOff>590550</xdr:colOff>
      <xdr:row>16</xdr:row>
      <xdr:rowOff>209551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5075" y="2686050"/>
          <a:ext cx="1152525" cy="685801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8</xdr:col>
      <xdr:colOff>66675</xdr:colOff>
      <xdr:row>18</xdr:row>
      <xdr:rowOff>47624</xdr:rowOff>
    </xdr:from>
    <xdr:to>
      <xdr:col>11</xdr:col>
      <xdr:colOff>600075</xdr:colOff>
      <xdr:row>19</xdr:row>
      <xdr:rowOff>257174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334125" y="3686174"/>
          <a:ext cx="2362200" cy="4476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12</xdr:col>
      <xdr:colOff>352425</xdr:colOff>
      <xdr:row>6</xdr:row>
      <xdr:rowOff>9525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05600" y="571500"/>
          <a:ext cx="1066800" cy="590550"/>
        </a:xfrm>
        <a:prstGeom prst="rect">
          <a:avLst/>
        </a:prstGeom>
        <a:noFill/>
      </xdr:spPr>
    </xdr:pic>
    <xdr:clientData/>
  </xdr:twoCellAnchor>
  <xdr:twoCellAnchor>
    <xdr:from>
      <xdr:col>20</xdr:col>
      <xdr:colOff>228600</xdr:colOff>
      <xdr:row>19</xdr:row>
      <xdr:rowOff>190499</xdr:rowOff>
    </xdr:from>
    <xdr:to>
      <xdr:col>28</xdr:col>
      <xdr:colOff>409575</xdr:colOff>
      <xdr:row>36</xdr:row>
      <xdr:rowOff>66674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200025</xdr:colOff>
      <xdr:row>36</xdr:row>
      <xdr:rowOff>180975</xdr:rowOff>
    </xdr:from>
    <xdr:to>
      <xdr:col>28</xdr:col>
      <xdr:colOff>419100</xdr:colOff>
      <xdr:row>54</xdr:row>
      <xdr:rowOff>47625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18</xdr:row>
      <xdr:rowOff>0</xdr:rowOff>
    </xdr:from>
    <xdr:to>
      <xdr:col>7</xdr:col>
      <xdr:colOff>581025</xdr:colOff>
      <xdr:row>19</xdr:row>
      <xdr:rowOff>0</xdr:rowOff>
    </xdr:to>
    <xdr:pic>
      <xdr:nvPicPr>
        <xdr:cNvPr id="205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14800" y="3657600"/>
          <a:ext cx="1104900" cy="2571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104775</xdr:colOff>
      <xdr:row>14</xdr:row>
      <xdr:rowOff>76200</xdr:rowOff>
    </xdr:from>
    <xdr:to>
      <xdr:col>7</xdr:col>
      <xdr:colOff>523875</xdr:colOff>
      <xdr:row>15</xdr:row>
      <xdr:rowOff>180975</xdr:rowOff>
    </xdr:to>
    <xdr:pic>
      <xdr:nvPicPr>
        <xdr:cNvPr id="206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33850" y="2790825"/>
          <a:ext cx="1028700" cy="36195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190499</xdr:colOff>
      <xdr:row>16</xdr:row>
      <xdr:rowOff>104775</xdr:rowOff>
    </xdr:from>
    <xdr:to>
      <xdr:col>14</xdr:col>
      <xdr:colOff>371474</xdr:colOff>
      <xdr:row>17</xdr:row>
      <xdr:rowOff>133350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382124" y="3238500"/>
          <a:ext cx="1571625" cy="2667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20</xdr:col>
      <xdr:colOff>200025</xdr:colOff>
      <xdr:row>12</xdr:row>
      <xdr:rowOff>104776</xdr:rowOff>
    </xdr:from>
    <xdr:to>
      <xdr:col>21</xdr:col>
      <xdr:colOff>438150</xdr:colOff>
      <xdr:row>13</xdr:row>
      <xdr:rowOff>161925</xdr:rowOff>
    </xdr:to>
    <xdr:pic>
      <xdr:nvPicPr>
        <xdr:cNvPr id="307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182850" y="2400301"/>
          <a:ext cx="847725" cy="257174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19</xdr:col>
      <xdr:colOff>200025</xdr:colOff>
      <xdr:row>22</xdr:row>
      <xdr:rowOff>9525</xdr:rowOff>
    </xdr:from>
    <xdr:to>
      <xdr:col>21</xdr:col>
      <xdr:colOff>504825</xdr:colOff>
      <xdr:row>23</xdr:row>
      <xdr:rowOff>161925</xdr:rowOff>
    </xdr:to>
    <xdr:pic>
      <xdr:nvPicPr>
        <xdr:cNvPr id="307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573250" y="4381500"/>
          <a:ext cx="1524000" cy="39052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400050</xdr:colOff>
      <xdr:row>12</xdr:row>
      <xdr:rowOff>133350</xdr:rowOff>
    </xdr:from>
    <xdr:to>
      <xdr:col>12</xdr:col>
      <xdr:colOff>371475</xdr:colOff>
      <xdr:row>14</xdr:row>
      <xdr:rowOff>104775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77050" y="2419350"/>
          <a:ext cx="1190625" cy="39052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161925</xdr:colOff>
      <xdr:row>13</xdr:row>
      <xdr:rowOff>114300</xdr:rowOff>
    </xdr:from>
    <xdr:to>
      <xdr:col>9</xdr:col>
      <xdr:colOff>590550</xdr:colOff>
      <xdr:row>15</xdr:row>
      <xdr:rowOff>171450</xdr:rowOff>
    </xdr:to>
    <xdr:pic>
      <xdr:nvPicPr>
        <xdr:cNvPr id="51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38750" y="2628900"/>
          <a:ext cx="1038225" cy="5143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342900</xdr:colOff>
      <xdr:row>8</xdr:row>
      <xdr:rowOff>28575</xdr:rowOff>
    </xdr:from>
    <xdr:to>
      <xdr:col>10</xdr:col>
      <xdr:colOff>371475</xdr:colOff>
      <xdr:row>10</xdr:row>
      <xdr:rowOff>171450</xdr:rowOff>
    </xdr:to>
    <xdr:pic>
      <xdr:nvPicPr>
        <xdr:cNvPr id="513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419725" y="1552575"/>
          <a:ext cx="1247775" cy="5238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85725</xdr:colOff>
      <xdr:row>9</xdr:row>
      <xdr:rowOff>66675</xdr:rowOff>
    </xdr:from>
    <xdr:to>
      <xdr:col>11</xdr:col>
      <xdr:colOff>542925</xdr:colOff>
      <xdr:row>12</xdr:row>
      <xdr:rowOff>47625</xdr:rowOff>
    </xdr:to>
    <xdr:pic>
      <xdr:nvPicPr>
        <xdr:cNvPr id="61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62750" y="1781175"/>
          <a:ext cx="1066800" cy="59055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</xdr:colOff>
      <xdr:row>12</xdr:row>
      <xdr:rowOff>38100</xdr:rowOff>
    </xdr:from>
    <xdr:to>
      <xdr:col>15</xdr:col>
      <xdr:colOff>561975</xdr:colOff>
      <xdr:row>16</xdr:row>
      <xdr:rowOff>38100</xdr:rowOff>
    </xdr:to>
    <xdr:pic>
      <xdr:nvPicPr>
        <xdr:cNvPr id="717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77225" y="2324100"/>
          <a:ext cx="1724025" cy="8001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182098</xdr:colOff>
      <xdr:row>23</xdr:row>
      <xdr:rowOff>127186</xdr:rowOff>
    </xdr:from>
    <xdr:to>
      <xdr:col>21</xdr:col>
      <xdr:colOff>179854</xdr:colOff>
      <xdr:row>38</xdr:row>
      <xdr:rowOff>80121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153519</xdr:colOff>
      <xdr:row>39</xdr:row>
      <xdr:rowOff>137834</xdr:rowOff>
    </xdr:from>
    <xdr:to>
      <xdr:col>21</xdr:col>
      <xdr:colOff>448233</xdr:colOff>
      <xdr:row>58</xdr:row>
      <xdr:rowOff>78441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302559</xdr:colOff>
      <xdr:row>2</xdr:row>
      <xdr:rowOff>145676</xdr:rowOff>
    </xdr:from>
    <xdr:to>
      <xdr:col>17</xdr:col>
      <xdr:colOff>530038</xdr:colOff>
      <xdr:row>20</xdr:row>
      <xdr:rowOff>131108</xdr:rowOff>
    </xdr:to>
    <xdr:pic>
      <xdr:nvPicPr>
        <xdr:cNvPr id="819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00" y="526676"/>
          <a:ext cx="3746126" cy="3548903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336177</xdr:colOff>
      <xdr:row>14</xdr:row>
      <xdr:rowOff>11206</xdr:rowOff>
    </xdr:from>
    <xdr:to>
      <xdr:col>10</xdr:col>
      <xdr:colOff>797859</xdr:colOff>
      <xdr:row>16</xdr:row>
      <xdr:rowOff>187138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712324" y="2678206"/>
          <a:ext cx="1066800" cy="590550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392205</xdr:colOff>
      <xdr:row>6</xdr:row>
      <xdr:rowOff>100853</xdr:rowOff>
    </xdr:from>
    <xdr:to>
      <xdr:col>28</xdr:col>
      <xdr:colOff>382120</xdr:colOff>
      <xdr:row>16</xdr:row>
      <xdr:rowOff>133910</xdr:rowOff>
    </xdr:to>
    <xdr:pic>
      <xdr:nvPicPr>
        <xdr:cNvPr id="820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4153029" y="1243853"/>
          <a:ext cx="5223062" cy="197167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152400</xdr:colOff>
      <xdr:row>4</xdr:row>
      <xdr:rowOff>85725</xdr:rowOff>
    </xdr:from>
    <xdr:to>
      <xdr:col>20</xdr:col>
      <xdr:colOff>438150</xdr:colOff>
      <xdr:row>18</xdr:row>
      <xdr:rowOff>38100</xdr:rowOff>
    </xdr:to>
    <xdr:pic>
      <xdr:nvPicPr>
        <xdr:cNvPr id="92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734300" y="847725"/>
          <a:ext cx="5162550" cy="2733675"/>
        </a:xfrm>
        <a:prstGeom prst="rect">
          <a:avLst/>
        </a:prstGeom>
        <a:noFill/>
      </xdr:spPr>
    </xdr:pic>
    <xdr:clientData/>
  </xdr:twoCellAnchor>
  <xdr:twoCellAnchor>
    <xdr:from>
      <xdr:col>14</xdr:col>
      <xdr:colOff>266700</xdr:colOff>
      <xdr:row>22</xdr:row>
      <xdr:rowOff>76200</xdr:rowOff>
    </xdr:from>
    <xdr:to>
      <xdr:col>21</xdr:col>
      <xdr:colOff>571500</xdr:colOff>
      <xdr:row>36</xdr:row>
      <xdr:rowOff>114300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257175</xdr:colOff>
      <xdr:row>37</xdr:row>
      <xdr:rowOff>19049</xdr:rowOff>
    </xdr:from>
    <xdr:to>
      <xdr:col>22</xdr:col>
      <xdr:colOff>476250</xdr:colOff>
      <xdr:row>54</xdr:row>
      <xdr:rowOff>104774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371475</xdr:colOff>
      <xdr:row>15</xdr:row>
      <xdr:rowOff>66675</xdr:rowOff>
    </xdr:from>
    <xdr:to>
      <xdr:col>9</xdr:col>
      <xdr:colOff>219075</xdr:colOff>
      <xdr:row>17</xdr:row>
      <xdr:rowOff>200025</xdr:rowOff>
    </xdr:to>
    <xdr:pic>
      <xdr:nvPicPr>
        <xdr:cNvPr id="1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962525" y="2924175"/>
          <a:ext cx="1066800" cy="5905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package" Target="../embeddings/Documento_do_Microsoft_Office_Word1.docx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package" Target="../embeddings/Documento_do_Microsoft_Office_Word10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package" Target="../embeddings/Documento_do_Microsoft_Office_Word2.doc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oleObject" Target="../embeddings/oleObject1.bin"/><Relationship Id="rId4" Type="http://schemas.openxmlformats.org/officeDocument/2006/relationships/package" Target="../embeddings/Documento_do_Microsoft_Office_Word3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package" Target="../embeddings/Documento_do_Microsoft_Office_Word4.docx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package" Target="../embeddings/Documento_do_Microsoft_Office_Word5.doc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package" Target="../embeddings/Documento_do_Microsoft_Office_Word6.docx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package" Target="../embeddings/Documento_do_Microsoft_Office_Word7.docx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package" Target="../embeddings/Documento_do_Microsoft_Office_Word8.docx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package" Target="../embeddings/Documento_do_Microsoft_Office_Word9.docx"/></Relationships>
</file>

<file path=xl/worksheets/sheet1.xml><?xml version="1.0" encoding="utf-8"?>
<worksheet xmlns="http://schemas.openxmlformats.org/spreadsheetml/2006/main" xmlns:r="http://schemas.openxmlformats.org/officeDocument/2006/relationships">
  <dimension ref="F14:L30"/>
  <sheetViews>
    <sheetView topLeftCell="A16" workbookViewId="0">
      <selection activeCell="N29" sqref="N29"/>
    </sheetView>
  </sheetViews>
  <sheetFormatPr defaultRowHeight="15"/>
  <cols>
    <col min="3" max="3" width="18.42578125" bestFit="1" customWidth="1"/>
    <col min="5" max="5" width="7.85546875" customWidth="1"/>
    <col min="6" max="6" width="12.140625" customWidth="1"/>
    <col min="7" max="7" width="19" customWidth="1"/>
  </cols>
  <sheetData>
    <row r="14" spans="6:10">
      <c r="I14" s="54"/>
      <c r="J14" s="54"/>
    </row>
    <row r="15" spans="6:10" ht="20.25">
      <c r="F15" s="10" t="s">
        <v>14</v>
      </c>
      <c r="G15" s="11">
        <v>10000</v>
      </c>
      <c r="H15" s="59"/>
      <c r="J15" s="51"/>
    </row>
    <row r="16" spans="6:10" ht="18.75">
      <c r="F16" s="10" t="s">
        <v>15</v>
      </c>
      <c r="G16" s="11">
        <v>1000</v>
      </c>
      <c r="H16" s="59"/>
      <c r="J16" s="51"/>
    </row>
    <row r="17" spans="6:12" ht="18.75">
      <c r="F17" s="10" t="s">
        <v>16</v>
      </c>
      <c r="G17" s="11">
        <v>1000</v>
      </c>
      <c r="H17" s="59"/>
      <c r="I17" s="58"/>
      <c r="J17" s="55"/>
    </row>
    <row r="18" spans="6:12" ht="18.75">
      <c r="F18" s="10" t="s">
        <v>34</v>
      </c>
      <c r="G18" s="10">
        <v>10</v>
      </c>
      <c r="I18" s="31"/>
      <c r="J18" s="31"/>
      <c r="K18" s="54"/>
      <c r="L18" s="54"/>
    </row>
    <row r="19" spans="6:12" ht="18.75">
      <c r="F19" s="12" t="s">
        <v>17</v>
      </c>
      <c r="G19" s="13">
        <v>9000</v>
      </c>
      <c r="H19" s="59"/>
      <c r="L19" s="29"/>
    </row>
    <row r="20" spans="6:12" ht="20.25">
      <c r="F20" s="12" t="s">
        <v>19</v>
      </c>
      <c r="G20" s="36">
        <f>G17/G19-1/G18</f>
        <v>1.1111111111111099E-2</v>
      </c>
      <c r="H20" s="59"/>
      <c r="I20" s="58"/>
      <c r="J20" s="54"/>
      <c r="K20" s="54"/>
      <c r="L20" s="55"/>
    </row>
    <row r="21" spans="6:12" ht="20.25">
      <c r="F21" s="12" t="s">
        <v>20</v>
      </c>
      <c r="G21" s="36">
        <f>2*G18*G20/(G18+1)</f>
        <v>2.0202020202020179E-2</v>
      </c>
    </row>
    <row r="23" spans="6:12" ht="18.75">
      <c r="F23" s="37" t="s">
        <v>35</v>
      </c>
    </row>
    <row r="24" spans="6:12" ht="20.25">
      <c r="F24" s="12" t="s">
        <v>21</v>
      </c>
      <c r="G24" s="21">
        <f>1+G29</f>
        <v>1.0196299797747537</v>
      </c>
    </row>
    <row r="25" spans="6:12" ht="20.25">
      <c r="F25" s="12" t="s">
        <v>22</v>
      </c>
      <c r="G25" s="21">
        <f>(G24-1)*G24^G18*G19/(G24^G18-1)</f>
        <v>999.99999995020255</v>
      </c>
    </row>
    <row r="26" spans="6:12" ht="18.75">
      <c r="F26" s="12" t="s">
        <v>18</v>
      </c>
      <c r="G26" s="13">
        <f>G25-G17</f>
        <v>-4.9797449719335418E-8</v>
      </c>
    </row>
    <row r="29" spans="6:12" ht="20.25">
      <c r="F29" s="14" t="s">
        <v>36</v>
      </c>
      <c r="G29" s="17">
        <v>1.9629979774753704E-2</v>
      </c>
    </row>
    <row r="30" spans="6:12" ht="20.25">
      <c r="F30" s="14" t="s">
        <v>23</v>
      </c>
      <c r="G30" s="16">
        <f>G24^12-1</f>
        <v>0.26273191285996833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oleObject progId="Word.Document.12" shapeId="1027" r:id="rId4"/>
  </oleObjects>
</worksheet>
</file>

<file path=xl/worksheets/sheet10.xml><?xml version="1.0" encoding="utf-8"?>
<worksheet xmlns="http://schemas.openxmlformats.org/spreadsheetml/2006/main" xmlns:r="http://schemas.openxmlformats.org/officeDocument/2006/relationships">
  <dimension ref="B4:X180"/>
  <sheetViews>
    <sheetView tabSelected="1" topLeftCell="A19" workbookViewId="0">
      <selection activeCell="O172" sqref="O172"/>
    </sheetView>
  </sheetViews>
  <sheetFormatPr defaultRowHeight="15"/>
  <cols>
    <col min="11" max="11" width="12.140625" customWidth="1"/>
    <col min="12" max="12" width="10.7109375" bestFit="1" customWidth="1"/>
    <col min="13" max="13" width="13.5703125" customWidth="1"/>
    <col min="15" max="15" width="16" customWidth="1"/>
    <col min="16" max="16" width="10.85546875" bestFit="1" customWidth="1"/>
    <col min="17" max="18" width="12.140625" bestFit="1" customWidth="1"/>
    <col min="19" max="19" width="11.5703125" customWidth="1"/>
    <col min="24" max="24" width="11" customWidth="1"/>
  </cols>
  <sheetData>
    <row r="4" spans="2:14" ht="15.75">
      <c r="N4" s="3"/>
    </row>
    <row r="11" spans="2:14" ht="15.75">
      <c r="B11" s="3"/>
      <c r="C11" s="3"/>
      <c r="D11" s="3"/>
      <c r="E11" s="3"/>
      <c r="F11" s="3"/>
      <c r="G11" s="3"/>
      <c r="H11" s="3"/>
      <c r="I11" s="3"/>
      <c r="J11" s="3"/>
    </row>
    <row r="12" spans="2:14" ht="18">
      <c r="B12" s="6" t="s">
        <v>83</v>
      </c>
      <c r="C12" s="6">
        <v>0.1075</v>
      </c>
      <c r="D12" s="3"/>
      <c r="E12" s="3"/>
      <c r="F12" s="43"/>
      <c r="G12" s="43"/>
      <c r="H12" s="43"/>
      <c r="I12" s="43"/>
      <c r="J12" s="43"/>
    </row>
    <row r="13" spans="2:14" ht="18">
      <c r="B13" s="6" t="s">
        <v>84</v>
      </c>
      <c r="C13" s="6">
        <f>1+C12</f>
        <v>1.1074999999999999</v>
      </c>
      <c r="I13" s="43"/>
      <c r="J13" s="43"/>
    </row>
    <row r="14" spans="2:14">
      <c r="B14" s="6" t="s">
        <v>27</v>
      </c>
      <c r="C14" s="6">
        <v>15</v>
      </c>
      <c r="I14" s="43"/>
      <c r="J14" s="43"/>
    </row>
    <row r="15" spans="2:14">
      <c r="I15" s="43"/>
      <c r="J15" s="43"/>
    </row>
    <row r="16" spans="2:14">
      <c r="I16" s="43"/>
      <c r="J16" s="43"/>
    </row>
    <row r="17" spans="3:24">
      <c r="I17" s="43"/>
      <c r="J17" s="43"/>
      <c r="V17" s="120" t="s">
        <v>98</v>
      </c>
      <c r="W17" s="121"/>
      <c r="X17" s="122"/>
    </row>
    <row r="18" spans="3:24" ht="18">
      <c r="C18" s="6" t="s">
        <v>85</v>
      </c>
      <c r="D18" s="6" t="s">
        <v>12</v>
      </c>
      <c r="E18" s="6" t="s">
        <v>13</v>
      </c>
      <c r="F18" s="8" t="s">
        <v>92</v>
      </c>
      <c r="G18" s="8" t="s">
        <v>93</v>
      </c>
      <c r="H18" s="8" t="s">
        <v>94</v>
      </c>
      <c r="I18" s="8" t="s">
        <v>95</v>
      </c>
      <c r="J18" s="43"/>
      <c r="K18" s="8" t="s">
        <v>86</v>
      </c>
      <c r="L18" s="111">
        <f>SUM(F19:F34)</f>
        <v>3237.7337544823922</v>
      </c>
      <c r="M18" s="8" t="s">
        <v>87</v>
      </c>
      <c r="N18" s="8">
        <f>SUM(H19:H34)</f>
        <v>12690.358755562462</v>
      </c>
      <c r="P18" s="113" t="s">
        <v>2</v>
      </c>
      <c r="Q18" s="9" t="s">
        <v>92</v>
      </c>
      <c r="R18" s="9" t="s">
        <v>93</v>
      </c>
      <c r="S18" s="9" t="s">
        <v>96</v>
      </c>
      <c r="T18" s="43"/>
      <c r="V18" s="49" t="s">
        <v>97</v>
      </c>
      <c r="W18" s="115">
        <v>6.8659999999999999E-2</v>
      </c>
      <c r="X18" s="50" t="s">
        <v>5</v>
      </c>
    </row>
    <row r="19" spans="3:24" ht="15.75">
      <c r="C19" s="6">
        <v>0</v>
      </c>
      <c r="D19" s="110">
        <v>1200</v>
      </c>
      <c r="E19" s="110">
        <v>1200</v>
      </c>
      <c r="F19" s="8">
        <f>(D19)/($C$13^C19)</f>
        <v>1200</v>
      </c>
      <c r="G19" s="8">
        <f t="shared" ref="G19:G34" si="0">E19/$C$13^C19</f>
        <v>1200</v>
      </c>
      <c r="H19" s="8">
        <f>F19*C19</f>
        <v>0</v>
      </c>
      <c r="I19" s="8">
        <f>G19*C19</f>
        <v>0</v>
      </c>
      <c r="J19" s="43"/>
      <c r="K19" s="120" t="s">
        <v>78</v>
      </c>
      <c r="L19" s="121"/>
      <c r="M19" s="121"/>
      <c r="N19" s="122"/>
      <c r="P19" s="33">
        <v>0</v>
      </c>
      <c r="Q19" s="9">
        <f>(1+P19)*NPV(P19,$D$19:$D$34)</f>
        <v>5420</v>
      </c>
      <c r="R19" s="9">
        <f>(1+P19)*NPV(P19,$E$19:$E$34)</f>
        <v>4339</v>
      </c>
      <c r="S19" s="9">
        <f>Q19-R19</f>
        <v>1081</v>
      </c>
    </row>
    <row r="20" spans="3:24" ht="20.25">
      <c r="C20" s="6">
        <v>1</v>
      </c>
      <c r="D20" s="110">
        <v>250</v>
      </c>
      <c r="E20" s="110">
        <v>800</v>
      </c>
      <c r="F20" s="8">
        <f t="shared" ref="F20:F34" si="1">(D20)/($C$13^C20)</f>
        <v>225.73363431151242</v>
      </c>
      <c r="G20" s="8">
        <f t="shared" si="0"/>
        <v>722.34762979683978</v>
      </c>
      <c r="H20" s="8">
        <f t="shared" ref="H20:H34" si="2">F20*C20</f>
        <v>225.73363431151242</v>
      </c>
      <c r="I20" s="8">
        <f t="shared" ref="I20:I34" si="3">G20*C20</f>
        <v>722.34762979683978</v>
      </c>
      <c r="J20" s="43"/>
      <c r="K20" s="106" t="s">
        <v>88</v>
      </c>
      <c r="L20" s="112">
        <f>N18/L18</f>
        <v>3.9195189344996759</v>
      </c>
      <c r="M20" s="121" t="s">
        <v>80</v>
      </c>
      <c r="N20" s="122"/>
      <c r="P20" s="33">
        <v>1E-3</v>
      </c>
      <c r="Q20" s="9">
        <f t="shared" ref="Q20:Q83" si="4">(1+P20)*NPV(P20,$D$19:$D$34)</f>
        <v>5386.1334123117513</v>
      </c>
      <c r="R20" s="9">
        <f t="shared" ref="R20:R83" si="5">(1+P20)*NPV(P20,$E$19:$E$34)</f>
        <v>4329.2303279516373</v>
      </c>
      <c r="S20" s="9">
        <f t="shared" ref="S20:S83" si="6">Q20-R20</f>
        <v>1056.903084360114</v>
      </c>
    </row>
    <row r="21" spans="3:24" ht="15.75">
      <c r="C21" s="6">
        <v>2</v>
      </c>
      <c r="D21" s="110">
        <v>300</v>
      </c>
      <c r="E21" s="110">
        <v>670</v>
      </c>
      <c r="F21" s="8">
        <f t="shared" si="1"/>
        <v>244.58723356552139</v>
      </c>
      <c r="G21" s="8">
        <f t="shared" si="0"/>
        <v>546.24482162966444</v>
      </c>
      <c r="H21" s="8">
        <f t="shared" si="2"/>
        <v>489.17446713104277</v>
      </c>
      <c r="I21" s="8">
        <f t="shared" si="3"/>
        <v>1092.4896432593289</v>
      </c>
      <c r="J21" s="43"/>
      <c r="K21" s="123"/>
      <c r="L21" s="123"/>
      <c r="M21" s="123"/>
      <c r="N21" s="43"/>
      <c r="O21" s="43"/>
      <c r="P21" s="33">
        <v>2E-3</v>
      </c>
      <c r="Q21" s="9">
        <f t="shared" si="4"/>
        <v>5352.6501652085126</v>
      </c>
      <c r="R21" s="9">
        <f t="shared" si="5"/>
        <v>4319.5130567652577</v>
      </c>
      <c r="S21" s="9">
        <f t="shared" si="6"/>
        <v>1033.1371084432549</v>
      </c>
    </row>
    <row r="22" spans="3:24" ht="18">
      <c r="C22" s="6">
        <v>3</v>
      </c>
      <c r="D22" s="110">
        <v>210</v>
      </c>
      <c r="E22" s="110">
        <v>530</v>
      </c>
      <c r="F22" s="8">
        <f t="shared" si="1"/>
        <v>154.59238238904288</v>
      </c>
      <c r="G22" s="8">
        <f t="shared" si="0"/>
        <v>390.16172698187012</v>
      </c>
      <c r="H22" s="8">
        <f t="shared" si="2"/>
        <v>463.77714716712865</v>
      </c>
      <c r="I22" s="8">
        <f t="shared" si="3"/>
        <v>1170.4851809456104</v>
      </c>
      <c r="J22" s="43"/>
      <c r="K22" s="8" t="s">
        <v>89</v>
      </c>
      <c r="L22" s="111">
        <f>SUM(G19:G34)</f>
        <v>3526.894455832301</v>
      </c>
      <c r="M22" s="8" t="s">
        <v>90</v>
      </c>
      <c r="N22" s="8">
        <f>SUM(I19:I34)</f>
        <v>6412.4361068429134</v>
      </c>
      <c r="O22" s="43"/>
      <c r="P22" s="33">
        <v>3.0000000000000001E-3</v>
      </c>
      <c r="Q22" s="9">
        <f t="shared" si="4"/>
        <v>5319.5450921401234</v>
      </c>
      <c r="R22" s="9">
        <f t="shared" si="5"/>
        <v>4309.8478064547971</v>
      </c>
      <c r="S22" s="9">
        <f t="shared" si="6"/>
        <v>1009.6972856853263</v>
      </c>
    </row>
    <row r="23" spans="3:24" ht="15.75">
      <c r="C23" s="6">
        <v>4</v>
      </c>
      <c r="D23" s="110">
        <v>320</v>
      </c>
      <c r="E23" s="110">
        <v>420</v>
      </c>
      <c r="F23" s="8">
        <f t="shared" si="1"/>
        <v>212.70369714927972</v>
      </c>
      <c r="G23" s="8">
        <f t="shared" si="0"/>
        <v>279.17360250842961</v>
      </c>
      <c r="H23" s="8">
        <f t="shared" si="2"/>
        <v>850.81478859711888</v>
      </c>
      <c r="I23" s="8">
        <f t="shared" si="3"/>
        <v>1116.6944100337184</v>
      </c>
      <c r="J23" s="43"/>
      <c r="K23" s="120" t="s">
        <v>78</v>
      </c>
      <c r="L23" s="121"/>
      <c r="M23" s="121"/>
      <c r="N23" s="122"/>
      <c r="P23" s="33">
        <v>4.0000000000000001E-3</v>
      </c>
      <c r="Q23" s="9">
        <f t="shared" si="4"/>
        <v>5286.8131048455316</v>
      </c>
      <c r="R23" s="9">
        <f t="shared" si="5"/>
        <v>4300.2342004395668</v>
      </c>
      <c r="S23" s="9">
        <f t="shared" si="6"/>
        <v>986.57890440596475</v>
      </c>
    </row>
    <row r="24" spans="3:24" ht="20.25">
      <c r="C24" s="6">
        <v>5</v>
      </c>
      <c r="D24" s="110">
        <v>350</v>
      </c>
      <c r="E24" s="110">
        <v>300</v>
      </c>
      <c r="F24" s="8">
        <f t="shared" si="1"/>
        <v>210.06290632688462</v>
      </c>
      <c r="G24" s="8">
        <f t="shared" si="0"/>
        <v>180.05391970875823</v>
      </c>
      <c r="H24" s="8">
        <f t="shared" si="2"/>
        <v>1050.314531634423</v>
      </c>
      <c r="I24" s="8">
        <f t="shared" si="3"/>
        <v>900.26959854379118</v>
      </c>
      <c r="J24" s="43"/>
      <c r="K24" s="106" t="s">
        <v>91</v>
      </c>
      <c r="L24" s="112">
        <f>N22/L22</f>
        <v>1.8181536723444882</v>
      </c>
      <c r="M24" s="121" t="s">
        <v>80</v>
      </c>
      <c r="N24" s="122"/>
      <c r="P24" s="33">
        <v>5.0000000000000001E-3</v>
      </c>
      <c r="Q24" s="9">
        <f t="shared" si="4"/>
        <v>5254.449192054738</v>
      </c>
      <c r="R24" s="9">
        <f t="shared" si="5"/>
        <v>4290.6718655082414</v>
      </c>
      <c r="S24" s="9">
        <f t="shared" si="6"/>
        <v>963.77732654649662</v>
      </c>
    </row>
    <row r="25" spans="3:24" ht="15.75">
      <c r="C25" s="6">
        <v>6</v>
      </c>
      <c r="D25" s="110">
        <v>310</v>
      </c>
      <c r="E25" s="110">
        <v>210</v>
      </c>
      <c r="F25" s="8">
        <f t="shared" si="1"/>
        <v>167.99613276061717</v>
      </c>
      <c r="G25" s="8">
        <f t="shared" si="0"/>
        <v>113.80383187009551</v>
      </c>
      <c r="H25" s="8">
        <f t="shared" si="2"/>
        <v>1007.976796563703</v>
      </c>
      <c r="I25" s="8">
        <f t="shared" si="3"/>
        <v>682.82299122057304</v>
      </c>
      <c r="J25" s="43"/>
      <c r="P25" s="33">
        <v>6.0000000000000001E-3</v>
      </c>
      <c r="Q25" s="9">
        <f t="shared" si="4"/>
        <v>5222.4484182137903</v>
      </c>
      <c r="R25" s="9">
        <f t="shared" si="5"/>
        <v>4281.1604317832562</v>
      </c>
      <c r="S25" s="9">
        <f t="shared" si="6"/>
        <v>941.28798643053415</v>
      </c>
    </row>
    <row r="26" spans="3:24" ht="15.75">
      <c r="C26" s="6">
        <v>7</v>
      </c>
      <c r="D26" s="110">
        <v>290</v>
      </c>
      <c r="E26" s="110">
        <v>120</v>
      </c>
      <c r="F26" s="8">
        <f t="shared" si="1"/>
        <v>141.90309036795742</v>
      </c>
      <c r="G26" s="8">
        <f t="shared" si="0"/>
        <v>58.718520152258243</v>
      </c>
      <c r="H26" s="8">
        <f t="shared" si="2"/>
        <v>993.32163257570187</v>
      </c>
      <c r="I26" s="8">
        <f t="shared" si="3"/>
        <v>411.02964106580771</v>
      </c>
      <c r="J26" s="43"/>
      <c r="P26" s="33">
        <v>7.0000000000000001E-3</v>
      </c>
      <c r="Q26" s="9">
        <f t="shared" si="4"/>
        <v>5190.8059222326683</v>
      </c>
      <c r="R26" s="9">
        <f t="shared" si="5"/>
        <v>4271.6995326856741</v>
      </c>
      <c r="S26" s="9">
        <f t="shared" si="6"/>
        <v>919.10638954699425</v>
      </c>
    </row>
    <row r="27" spans="3:24" ht="15.75">
      <c r="C27" s="6">
        <v>8</v>
      </c>
      <c r="D27" s="110">
        <v>250</v>
      </c>
      <c r="E27" s="110">
        <v>50</v>
      </c>
      <c r="F27" s="8">
        <f t="shared" si="1"/>
        <v>110.45620796135864</v>
      </c>
      <c r="G27" s="8">
        <f t="shared" si="0"/>
        <v>22.091241592271729</v>
      </c>
      <c r="H27" s="8">
        <f t="shared" si="2"/>
        <v>883.64966369086915</v>
      </c>
      <c r="I27" s="8">
        <f t="shared" si="3"/>
        <v>176.72993273817383</v>
      </c>
      <c r="J27" s="43"/>
      <c r="P27" s="33">
        <v>8.0000000000000002E-3</v>
      </c>
      <c r="Q27" s="9">
        <f t="shared" si="4"/>
        <v>5159.5169162553639</v>
      </c>
      <c r="R27" s="9">
        <f t="shared" si="5"/>
        <v>4262.2888049004523</v>
      </c>
      <c r="S27" s="9">
        <f t="shared" si="6"/>
        <v>897.22811135491156</v>
      </c>
    </row>
    <row r="28" spans="3:24" ht="15.75">
      <c r="C28" s="6">
        <v>9</v>
      </c>
      <c r="D28" s="110">
        <v>220</v>
      </c>
      <c r="E28" s="110">
        <v>20</v>
      </c>
      <c r="F28" s="8">
        <f t="shared" si="1"/>
        <v>87.766558018957653</v>
      </c>
      <c r="G28" s="8">
        <f t="shared" si="0"/>
        <v>7.9787780017234233</v>
      </c>
      <c r="H28" s="8">
        <f t="shared" si="2"/>
        <v>789.89902217061888</v>
      </c>
      <c r="I28" s="8">
        <f t="shared" si="3"/>
        <v>71.809002015510814</v>
      </c>
      <c r="J28" s="43"/>
      <c r="P28" s="33">
        <v>8.9999999999999993E-3</v>
      </c>
      <c r="Q28" s="9">
        <f t="shared" si="4"/>
        <v>5128.5766844519703</v>
      </c>
      <c r="R28" s="9">
        <f t="shared" si="5"/>
        <v>4252.9278883421321</v>
      </c>
      <c r="S28" s="9">
        <f t="shared" si="6"/>
        <v>875.64879610983826</v>
      </c>
    </row>
    <row r="29" spans="3:24" ht="15.75">
      <c r="C29" s="6">
        <v>10</v>
      </c>
      <c r="D29" s="110">
        <v>250</v>
      </c>
      <c r="E29" s="110">
        <v>10</v>
      </c>
      <c r="F29" s="8">
        <f t="shared" si="1"/>
        <v>90.053927784688767</v>
      </c>
      <c r="G29" s="8">
        <f t="shared" si="0"/>
        <v>3.6021571113875508</v>
      </c>
      <c r="H29" s="8">
        <f t="shared" si="2"/>
        <v>900.53927784688767</v>
      </c>
      <c r="I29" s="8">
        <f t="shared" si="3"/>
        <v>36.02157111387551</v>
      </c>
      <c r="P29" s="33">
        <v>0.01</v>
      </c>
      <c r="Q29" s="9">
        <f t="shared" si="4"/>
        <v>5097.9805818321374</v>
      </c>
      <c r="R29" s="9">
        <f t="shared" si="5"/>
        <v>4243.6164261209406</v>
      </c>
      <c r="S29" s="9">
        <f t="shared" si="6"/>
        <v>854.36415571119687</v>
      </c>
    </row>
    <row r="30" spans="3:24" ht="15.75">
      <c r="C30" s="6">
        <v>11</v>
      </c>
      <c r="D30" s="110">
        <v>270</v>
      </c>
      <c r="E30" s="110">
        <v>5</v>
      </c>
      <c r="F30" s="8">
        <f t="shared" si="1"/>
        <v>87.817825740373692</v>
      </c>
      <c r="G30" s="8">
        <f t="shared" si="0"/>
        <v>1.6262560322291424</v>
      </c>
      <c r="H30" s="8">
        <f t="shared" si="2"/>
        <v>965.99608314411057</v>
      </c>
      <c r="I30" s="8">
        <f t="shared" si="3"/>
        <v>17.888816354520568</v>
      </c>
      <c r="P30" s="33">
        <v>1.0999999999999999E-2</v>
      </c>
      <c r="Q30" s="9">
        <f t="shared" si="4"/>
        <v>5067.7240330797267</v>
      </c>
      <c r="R30" s="9">
        <f t="shared" si="5"/>
        <v>4234.3540645093181</v>
      </c>
      <c r="S30" s="9">
        <f t="shared" si="6"/>
        <v>833.36996857040867</v>
      </c>
    </row>
    <row r="31" spans="3:24" ht="15.75">
      <c r="C31" s="6">
        <v>12</v>
      </c>
      <c r="D31" s="110">
        <v>290</v>
      </c>
      <c r="E31" s="110">
        <v>2</v>
      </c>
      <c r="F31" s="8">
        <f t="shared" si="1"/>
        <v>85.167358798456235</v>
      </c>
      <c r="G31" s="8">
        <f t="shared" si="0"/>
        <v>0.58736109516176715</v>
      </c>
      <c r="H31" s="8">
        <f t="shared" si="2"/>
        <v>1022.0083055814748</v>
      </c>
      <c r="I31" s="8">
        <f t="shared" si="3"/>
        <v>7.0483331419412059</v>
      </c>
      <c r="P31" s="33">
        <v>1.2E-2</v>
      </c>
      <c r="Q31" s="9">
        <f t="shared" si="4"/>
        <v>5037.8025314080078</v>
      </c>
      <c r="R31" s="9">
        <f t="shared" si="5"/>
        <v>4225.1404529088213</v>
      </c>
      <c r="S31" s="9">
        <f t="shared" si="6"/>
        <v>812.66207849918646</v>
      </c>
    </row>
    <row r="32" spans="3:24" ht="15.75">
      <c r="C32" s="6">
        <v>13</v>
      </c>
      <c r="D32" s="110">
        <v>310</v>
      </c>
      <c r="E32" s="110">
        <v>1</v>
      </c>
      <c r="F32" s="8">
        <f t="shared" si="1"/>
        <v>82.204035891714597</v>
      </c>
      <c r="G32" s="8">
        <f t="shared" si="0"/>
        <v>0.26517430932811159</v>
      </c>
      <c r="H32" s="8">
        <f t="shared" si="2"/>
        <v>1068.6524665922898</v>
      </c>
      <c r="I32" s="8">
        <f t="shared" si="3"/>
        <v>3.4472660212654507</v>
      </c>
      <c r="P32" s="33">
        <v>1.2999999999999999E-2</v>
      </c>
      <c r="Q32" s="9">
        <f t="shared" si="4"/>
        <v>5008.2116374352481</v>
      </c>
      <c r="R32" s="9">
        <f t="shared" si="5"/>
        <v>4215.9752438174546</v>
      </c>
      <c r="S32" s="9">
        <f t="shared" si="6"/>
        <v>792.23639361779351</v>
      </c>
    </row>
    <row r="33" spans="3:19" ht="15.75">
      <c r="C33" s="6">
        <v>14</v>
      </c>
      <c r="D33" s="110">
        <v>300</v>
      </c>
      <c r="E33" s="110">
        <v>1</v>
      </c>
      <c r="F33" s="8">
        <f t="shared" si="1"/>
        <v>71.830512684815787</v>
      </c>
      <c r="G33" s="8">
        <f t="shared" si="0"/>
        <v>0.23943504228271931</v>
      </c>
      <c r="H33" s="8">
        <f t="shared" si="2"/>
        <v>1005.627177587421</v>
      </c>
      <c r="I33" s="8">
        <f t="shared" si="3"/>
        <v>3.3520905919580701</v>
      </c>
      <c r="P33" s="33">
        <v>1.4E-2</v>
      </c>
      <c r="Q33" s="9">
        <f t="shared" si="4"/>
        <v>4978.9469780801101</v>
      </c>
      <c r="R33" s="9">
        <f t="shared" si="5"/>
        <v>4206.8580927973553</v>
      </c>
      <c r="S33" s="9">
        <f t="shared" si="6"/>
        <v>772.08888528275475</v>
      </c>
    </row>
    <row r="34" spans="3:19" ht="15.75">
      <c r="C34" s="6">
        <v>15</v>
      </c>
      <c r="D34" s="110">
        <v>300</v>
      </c>
      <c r="E34" s="110">
        <v>0</v>
      </c>
      <c r="F34" s="8">
        <f t="shared" si="1"/>
        <v>64.858250731210646</v>
      </c>
      <c r="G34" s="8">
        <f t="shared" si="0"/>
        <v>0</v>
      </c>
      <c r="H34" s="8">
        <f t="shared" si="2"/>
        <v>972.87376096815967</v>
      </c>
      <c r="I34" s="8">
        <f t="shared" si="3"/>
        <v>0</v>
      </c>
      <c r="P34" s="33">
        <v>1.4999999999999999E-2</v>
      </c>
      <c r="Q34" s="9">
        <f t="shared" si="4"/>
        <v>4950.0042454766626</v>
      </c>
      <c r="R34" s="9">
        <f t="shared" si="5"/>
        <v>4197.7886584429061</v>
      </c>
      <c r="S34" s="9">
        <f t="shared" si="6"/>
        <v>752.21558703375649</v>
      </c>
    </row>
    <row r="35" spans="3:19">
      <c r="F35" s="8">
        <f>SUM(F19:F34)</f>
        <v>3237.7337544823922</v>
      </c>
      <c r="G35" s="8">
        <f>SUM(G19:G34)</f>
        <v>3526.894455832301</v>
      </c>
      <c r="H35" s="8">
        <f>SUM(H19:H34)</f>
        <v>12690.358755562462</v>
      </c>
      <c r="I35" s="8">
        <f>SUM(I19:I34)</f>
        <v>6412.4361068429134</v>
      </c>
      <c r="P35" s="33">
        <v>1.6E-2</v>
      </c>
      <c r="Q35" s="9">
        <f t="shared" si="4"/>
        <v>4921.3791959084219</v>
      </c>
      <c r="R35" s="9">
        <f t="shared" si="5"/>
        <v>4188.7666023491947</v>
      </c>
      <c r="S35" s="9">
        <f t="shared" si="6"/>
        <v>732.61259355922721</v>
      </c>
    </row>
    <row r="36" spans="3:19">
      <c r="P36" s="33">
        <v>1.7000000000000001E-2</v>
      </c>
      <c r="Q36" s="9">
        <f t="shared" si="4"/>
        <v>4893.0676487613391</v>
      </c>
      <c r="R36" s="9">
        <f t="shared" si="5"/>
        <v>4179.7915890808772</v>
      </c>
      <c r="S36" s="9">
        <f t="shared" si="6"/>
        <v>713.27605968046191</v>
      </c>
    </row>
    <row r="37" spans="3:19">
      <c r="P37" s="33">
        <v>1.7999999999999999E-2</v>
      </c>
      <c r="Q37" s="9">
        <f t="shared" si="4"/>
        <v>4865.065485495069</v>
      </c>
      <c r="R37" s="9">
        <f t="shared" si="5"/>
        <v>4170.863286141388</v>
      </c>
      <c r="S37" s="9">
        <f t="shared" si="6"/>
        <v>694.20219935368095</v>
      </c>
    </row>
    <row r="38" spans="3:19">
      <c r="P38" s="33">
        <v>1.9E-2</v>
      </c>
      <c r="Q38" s="9">
        <f t="shared" si="4"/>
        <v>4837.3686486324577</v>
      </c>
      <c r="R38" s="9">
        <f t="shared" si="5"/>
        <v>4161.9813639425429</v>
      </c>
      <c r="S38" s="9">
        <f t="shared" si="6"/>
        <v>675.38728468991485</v>
      </c>
    </row>
    <row r="39" spans="3:19">
      <c r="P39" s="33">
        <v>0.02</v>
      </c>
      <c r="Q39" s="9">
        <f t="shared" si="4"/>
        <v>4809.9731407667005</v>
      </c>
      <c r="R39" s="9">
        <f t="shared" si="5"/>
        <v>4153.14549577447</v>
      </c>
      <c r="S39" s="9">
        <f t="shared" si="6"/>
        <v>656.82764499223049</v>
      </c>
    </row>
    <row r="40" spans="3:19">
      <c r="P40" s="33">
        <v>2.1000000000000001E-2</v>
      </c>
      <c r="Q40" s="9">
        <f t="shared" si="4"/>
        <v>4782.8750235859643</v>
      </c>
      <c r="R40" s="9">
        <f t="shared" si="5"/>
        <v>4144.3553577759294</v>
      </c>
      <c r="S40" s="9">
        <f t="shared" si="6"/>
        <v>638.51966581003489</v>
      </c>
    </row>
    <row r="41" spans="3:19">
      <c r="P41" s="33">
        <v>2.1999999999999999E-2</v>
      </c>
      <c r="Q41" s="9">
        <f t="shared" si="4"/>
        <v>4756.0704169150586</v>
      </c>
      <c r="R41" s="9">
        <f t="shared" si="5"/>
        <v>4135.6106289049649</v>
      </c>
      <c r="S41" s="9">
        <f t="shared" si="6"/>
        <v>620.45978801009369</v>
      </c>
    </row>
    <row r="42" spans="3:19">
      <c r="P42" s="33">
        <v>2.3E-2</v>
      </c>
      <c r="Q42" s="9">
        <f t="shared" si="4"/>
        <v>4729.5554977739484</v>
      </c>
      <c r="R42" s="9">
        <f t="shared" si="5"/>
        <v>4126.9109909099152</v>
      </c>
      <c r="S42" s="9">
        <f t="shared" si="6"/>
        <v>602.64450686403325</v>
      </c>
    </row>
    <row r="43" spans="3:19">
      <c r="P43" s="33">
        <v>2.4E-2</v>
      </c>
      <c r="Q43" s="9">
        <f t="shared" si="4"/>
        <v>4703.3264994526271</v>
      </c>
      <c r="R43" s="9">
        <f t="shared" si="5"/>
        <v>4118.2561283007517</v>
      </c>
      <c r="S43" s="9">
        <f t="shared" si="6"/>
        <v>585.07037115187541</v>
      </c>
    </row>
    <row r="44" spans="3:19">
      <c r="P44" s="33">
        <v>2.5000000000000001E-2</v>
      </c>
      <c r="Q44" s="9">
        <f t="shared" si="4"/>
        <v>4677.3797106022566</v>
      </c>
      <c r="R44" s="9">
        <f t="shared" si="5"/>
        <v>4109.6457283207719</v>
      </c>
      <c r="S44" s="9">
        <f t="shared" si="6"/>
        <v>567.73398228148471</v>
      </c>
    </row>
    <row r="45" spans="3:19">
      <c r="P45" s="33">
        <v>2.5999999999999999E-2</v>
      </c>
      <c r="Q45" s="9">
        <f t="shared" si="4"/>
        <v>4651.711474342037</v>
      </c>
      <c r="R45" s="9">
        <f t="shared" si="5"/>
        <v>4101.0794809186109</v>
      </c>
      <c r="S45" s="9">
        <f t="shared" si="6"/>
        <v>550.63199342342614</v>
      </c>
    </row>
    <row r="46" spans="3:19">
      <c r="P46" s="33">
        <v>2.7E-2</v>
      </c>
      <c r="Q46" s="9">
        <f t="shared" si="4"/>
        <v>4626.3181873817448</v>
      </c>
      <c r="R46" s="9">
        <f t="shared" si="5"/>
        <v>4092.5570787205957</v>
      </c>
      <c r="S46" s="9">
        <f t="shared" si="6"/>
        <v>533.76110866114914</v>
      </c>
    </row>
    <row r="47" spans="3:19">
      <c r="P47" s="33">
        <v>2.8000000000000001E-2</v>
      </c>
      <c r="Q47" s="9">
        <f t="shared" si="4"/>
        <v>4601.1962991594264</v>
      </c>
      <c r="R47" s="9">
        <f t="shared" si="5"/>
        <v>4084.0782170034086</v>
      </c>
      <c r="S47" s="9">
        <f t="shared" si="6"/>
        <v>517.11808215601786</v>
      </c>
    </row>
    <row r="48" spans="3:19">
      <c r="P48" s="33">
        <v>2.9000000000000001E-2</v>
      </c>
      <c r="Q48" s="9">
        <f t="shared" si="4"/>
        <v>4576.3423109941932</v>
      </c>
      <c r="R48" s="9">
        <f t="shared" si="5"/>
        <v>4075.6425936670912</v>
      </c>
      <c r="S48" s="9">
        <f t="shared" si="6"/>
        <v>500.69971732710201</v>
      </c>
    </row>
    <row r="49" spans="16:19">
      <c r="P49" s="33">
        <v>0.03</v>
      </c>
      <c r="Q49" s="9">
        <f t="shared" si="4"/>
        <v>4551.7527752535916</v>
      </c>
      <c r="R49" s="9">
        <f t="shared" si="5"/>
        <v>4067.2499092083394</v>
      </c>
      <c r="S49" s="9">
        <f t="shared" si="6"/>
        <v>484.50286604525218</v>
      </c>
    </row>
    <row r="50" spans="16:19">
      <c r="P50" s="33">
        <v>3.1E-2</v>
      </c>
      <c r="Q50" s="9">
        <f t="shared" si="4"/>
        <v>4527.424294535519</v>
      </c>
      <c r="R50" s="9">
        <f t="shared" si="5"/>
        <v>4058.8998666941375</v>
      </c>
      <c r="S50" s="9">
        <f t="shared" si="6"/>
        <v>468.52442784138157</v>
      </c>
    </row>
    <row r="51" spans="16:19">
      <c r="P51" s="33">
        <v>3.2000000000000001E-2</v>
      </c>
      <c r="Q51" s="9">
        <f t="shared" si="4"/>
        <v>4503.3535208642061</v>
      </c>
      <c r="R51" s="9">
        <f t="shared" si="5"/>
        <v>4050.5921717356719</v>
      </c>
      <c r="S51" s="9">
        <f t="shared" si="6"/>
        <v>452.76134912853422</v>
      </c>
    </row>
    <row r="52" spans="16:19">
      <c r="P52" s="33">
        <v>3.3000000000000002E-2</v>
      </c>
      <c r="Q52" s="9">
        <f t="shared" si="4"/>
        <v>4479.5371549001966</v>
      </c>
      <c r="R52" s="9">
        <f t="shared" si="5"/>
        <v>4042.3265324625763</v>
      </c>
      <c r="S52" s="9">
        <f t="shared" si="6"/>
        <v>437.21062243762026</v>
      </c>
    </row>
    <row r="53" spans="16:19">
      <c r="P53" s="33">
        <v>3.4000000000000002E-2</v>
      </c>
      <c r="Q53" s="9">
        <f t="shared" si="4"/>
        <v>4455.9719451638639</v>
      </c>
      <c r="R53" s="9">
        <f t="shared" si="5"/>
        <v>4034.1026594974524</v>
      </c>
      <c r="S53" s="9">
        <f t="shared" si="6"/>
        <v>421.86928566641154</v>
      </c>
    </row>
    <row r="54" spans="16:19">
      <c r="P54" s="33">
        <v>3.5000000000000003E-2</v>
      </c>
      <c r="Q54" s="9">
        <f t="shared" si="4"/>
        <v>4432.6546872724302</v>
      </c>
      <c r="R54" s="9">
        <f t="shared" si="5"/>
        <v>4025.920265930708</v>
      </c>
      <c r="S54" s="9">
        <f t="shared" si="6"/>
        <v>406.73442134172228</v>
      </c>
    </row>
    <row r="55" spans="16:19">
      <c r="P55" s="33">
        <v>3.5999999999999997E-2</v>
      </c>
      <c r="Q55" s="9">
        <f t="shared" si="4"/>
        <v>4409.5822231900256</v>
      </c>
      <c r="R55" s="9">
        <f t="shared" si="5"/>
        <v>4017.7790672956648</v>
      </c>
      <c r="S55" s="9">
        <f t="shared" si="6"/>
        <v>391.80315589436077</v>
      </c>
    </row>
    <row r="56" spans="16:19">
      <c r="P56" s="33">
        <v>3.6999999999999998E-2</v>
      </c>
      <c r="Q56" s="9">
        <f t="shared" si="4"/>
        <v>4386.7514404907579</v>
      </c>
      <c r="R56" s="9">
        <f t="shared" si="5"/>
        <v>4009.6787815439784</v>
      </c>
      <c r="S56" s="9">
        <f t="shared" si="6"/>
        <v>377.07265894677948</v>
      </c>
    </row>
    <row r="57" spans="16:19">
      <c r="P57" s="33">
        <v>3.7999999999999999E-2</v>
      </c>
      <c r="Q57" s="9">
        <f t="shared" si="4"/>
        <v>4364.1592716343312</v>
      </c>
      <c r="R57" s="9">
        <f t="shared" si="5"/>
        <v>4001.6191290213173</v>
      </c>
      <c r="S57" s="9">
        <f t="shared" si="6"/>
        <v>362.54014261301381</v>
      </c>
    </row>
    <row r="58" spans="16:19">
      <c r="P58" s="33">
        <v>3.9E-2</v>
      </c>
      <c r="Q58" s="9">
        <f t="shared" si="4"/>
        <v>4341.8026932542189</v>
      </c>
      <c r="R58" s="9">
        <f t="shared" si="5"/>
        <v>3993.5998324433526</v>
      </c>
      <c r="S58" s="9">
        <f t="shared" si="6"/>
        <v>348.20286081086624</v>
      </c>
    </row>
    <row r="59" spans="16:19">
      <c r="P59" s="33">
        <v>0.04</v>
      </c>
      <c r="Q59" s="9">
        <f t="shared" si="4"/>
        <v>4319.6787254579258</v>
      </c>
      <c r="R59" s="9">
        <f t="shared" si="5"/>
        <v>3985.6206168719823</v>
      </c>
      <c r="S59" s="9">
        <f t="shared" si="6"/>
        <v>334.0581085859435</v>
      </c>
    </row>
    <row r="60" spans="16:19">
      <c r="P60" s="33">
        <v>4.1000000000000002E-2</v>
      </c>
      <c r="Q60" s="9">
        <f t="shared" si="4"/>
        <v>4297.7844311393374</v>
      </c>
      <c r="R60" s="9">
        <f t="shared" si="5"/>
        <v>3977.681209691887</v>
      </c>
      <c r="S60" s="9">
        <f t="shared" si="6"/>
        <v>320.10322144745032</v>
      </c>
    </row>
    <row r="61" spans="16:19">
      <c r="P61" s="33">
        <v>4.2000000000000003E-2</v>
      </c>
      <c r="Q61" s="9">
        <f t="shared" si="4"/>
        <v>4276.1169153027377</v>
      </c>
      <c r="R61" s="9">
        <f t="shared" si="5"/>
        <v>3969.7813405872944</v>
      </c>
      <c r="S61" s="9">
        <f t="shared" si="6"/>
        <v>306.33557471544327</v>
      </c>
    </row>
    <row r="62" spans="16:19">
      <c r="P62" s="33">
        <v>4.2999999999999997E-2</v>
      </c>
      <c r="Q62" s="9">
        <f t="shared" si="4"/>
        <v>4254.6733243984527</v>
      </c>
      <c r="R62" s="9">
        <f t="shared" si="5"/>
        <v>3961.9207415190576</v>
      </c>
      <c r="S62" s="9">
        <f t="shared" si="6"/>
        <v>292.75258287939505</v>
      </c>
    </row>
    <row r="63" spans="16:19">
      <c r="P63" s="33">
        <v>4.3999999999999997E-2</v>
      </c>
      <c r="Q63" s="9">
        <f t="shared" si="4"/>
        <v>4233.4508456697586</v>
      </c>
      <c r="R63" s="9">
        <f t="shared" si="5"/>
        <v>3954.0991467019626</v>
      </c>
      <c r="S63" s="9">
        <f t="shared" si="6"/>
        <v>279.35169896779598</v>
      </c>
    </row>
    <row r="64" spans="16:19">
      <c r="P64" s="33">
        <v>4.4999999999999998E-2</v>
      </c>
      <c r="Q64" s="9">
        <f t="shared" si="4"/>
        <v>4212.4467065109902</v>
      </c>
      <c r="R64" s="9">
        <f t="shared" si="5"/>
        <v>3946.3162925823281</v>
      </c>
      <c r="S64" s="9">
        <f t="shared" si="6"/>
        <v>266.13041392866216</v>
      </c>
    </row>
    <row r="65" spans="16:19">
      <c r="P65" s="33">
        <v>4.5999999999999999E-2</v>
      </c>
      <c r="Q65" s="9">
        <f t="shared" si="4"/>
        <v>4191.6581738364985</v>
      </c>
      <c r="R65" s="9">
        <f t="shared" si="5"/>
        <v>3938.5719178158256</v>
      </c>
      <c r="S65" s="9">
        <f t="shared" si="6"/>
        <v>253.08625602067286</v>
      </c>
    </row>
    <row r="66" spans="16:19">
      <c r="P66" s="33">
        <v>4.7E-2</v>
      </c>
      <c r="Q66" s="9">
        <f t="shared" si="4"/>
        <v>4171.0825534604164</v>
      </c>
      <c r="R66" s="9">
        <f t="shared" si="5"/>
        <v>3930.865763245587</v>
      </c>
      <c r="S66" s="9">
        <f t="shared" si="6"/>
        <v>240.21679021482942</v>
      </c>
    </row>
    <row r="67" spans="16:19">
      <c r="P67" s="33">
        <v>4.8000000000000001E-2</v>
      </c>
      <c r="Q67" s="9">
        <f t="shared" si="4"/>
        <v>4150.7171894868743</v>
      </c>
      <c r="R67" s="9">
        <f t="shared" si="5"/>
        <v>3923.1975718805315</v>
      </c>
      <c r="S67" s="9">
        <f t="shared" si="6"/>
        <v>227.51961760634276</v>
      </c>
    </row>
    <row r="68" spans="16:19">
      <c r="P68" s="33">
        <v>4.9000000000000002E-2</v>
      </c>
      <c r="Q68" s="9">
        <f t="shared" si="4"/>
        <v>4130.5594637106351</v>
      </c>
      <c r="R68" s="9">
        <f t="shared" si="5"/>
        <v>3915.5670888739646</v>
      </c>
      <c r="S68" s="9">
        <f t="shared" si="6"/>
        <v>214.99237483667048</v>
      </c>
    </row>
    <row r="69" spans="16:19">
      <c r="P69" s="33">
        <v>0.05</v>
      </c>
      <c r="Q69" s="9">
        <f t="shared" si="4"/>
        <v>4110.6067950278102</v>
      </c>
      <c r="R69" s="9">
        <f t="shared" si="5"/>
        <v>3907.9740615023979</v>
      </c>
      <c r="S69" s="9">
        <f t="shared" si="6"/>
        <v>202.63273352541228</v>
      </c>
    </row>
    <row r="70" spans="16:19">
      <c r="P70" s="33">
        <v>5.0999999999999997E-2</v>
      </c>
      <c r="Q70" s="9">
        <f t="shared" si="4"/>
        <v>4090.8566388566092</v>
      </c>
      <c r="R70" s="9">
        <f t="shared" si="5"/>
        <v>3900.4182391446302</v>
      </c>
      <c r="S70" s="9">
        <f t="shared" si="6"/>
        <v>190.43839971197895</v>
      </c>
    </row>
    <row r="71" spans="16:19">
      <c r="P71" s="33">
        <v>5.1999999999999998E-2</v>
      </c>
      <c r="Q71" s="9">
        <f t="shared" si="4"/>
        <v>4071.3064865678139</v>
      </c>
      <c r="R71" s="9">
        <f t="shared" si="5"/>
        <v>3892.8993732610488</v>
      </c>
      <c r="S71" s="9">
        <f t="shared" si="6"/>
        <v>178.40711330676504</v>
      </c>
    </row>
    <row r="72" spans="16:19">
      <c r="P72" s="33">
        <v>5.2999999999999999E-2</v>
      </c>
      <c r="Q72" s="9">
        <f t="shared" si="4"/>
        <v>4051.9538649249312</v>
      </c>
      <c r="R72" s="9">
        <f t="shared" si="5"/>
        <v>3885.4172173731745</v>
      </c>
      <c r="S72" s="9">
        <f t="shared" si="6"/>
        <v>166.53664755175669</v>
      </c>
    </row>
    <row r="73" spans="16:19">
      <c r="P73" s="33">
        <v>5.3999999999999999E-2</v>
      </c>
      <c r="Q73" s="9">
        <f t="shared" si="4"/>
        <v>4032.7963355337147</v>
      </c>
      <c r="R73" s="9">
        <f t="shared" si="5"/>
        <v>3877.9715270434335</v>
      </c>
      <c r="S73" s="9">
        <f t="shared" si="6"/>
        <v>154.82480849028116</v>
      </c>
    </row>
    <row r="74" spans="16:19">
      <c r="P74" s="33">
        <v>5.5E-2</v>
      </c>
      <c r="Q74" s="9">
        <f t="shared" si="4"/>
        <v>4013.8314943010214</v>
      </c>
      <c r="R74" s="9">
        <f t="shared" si="5"/>
        <v>3870.56205985516</v>
      </c>
      <c r="S74" s="9">
        <f t="shared" si="6"/>
        <v>143.26943444586141</v>
      </c>
    </row>
    <row r="75" spans="16:19">
      <c r="P75" s="33">
        <v>5.6000000000000001E-2</v>
      </c>
      <c r="Q75" s="9">
        <f t="shared" si="4"/>
        <v>3995.0569709027045</v>
      </c>
      <c r="R75" s="9">
        <f t="shared" si="5"/>
        <v>3863.18857539282</v>
      </c>
      <c r="S75" s="9">
        <f t="shared" si="6"/>
        <v>131.86839550988452</v>
      </c>
    </row>
    <row r="76" spans="16:19">
      <c r="P76" s="33">
        <v>5.7000000000000002E-2</v>
      </c>
      <c r="Q76" s="9">
        <f t="shared" si="4"/>
        <v>3976.4704282605039</v>
      </c>
      <c r="R76" s="9">
        <f t="shared" si="5"/>
        <v>3855.8508352224653</v>
      </c>
      <c r="S76" s="9">
        <f t="shared" si="6"/>
        <v>120.6195930380386</v>
      </c>
    </row>
    <row r="77" spans="16:19">
      <c r="P77" s="33">
        <v>5.8000000000000003E-2</v>
      </c>
      <c r="Q77" s="9">
        <f t="shared" si="4"/>
        <v>3958.0695620276556</v>
      </c>
      <c r="R77" s="9">
        <f t="shared" si="5"/>
        <v>3848.5486028723972</v>
      </c>
      <c r="S77" s="9">
        <f t="shared" si="6"/>
        <v>109.52095915525842</v>
      </c>
    </row>
    <row r="78" spans="16:19">
      <c r="P78" s="33">
        <v>5.8999999999999997E-2</v>
      </c>
      <c r="Q78" s="9">
        <f t="shared" si="4"/>
        <v>3939.8521000831684</v>
      </c>
      <c r="R78" s="9">
        <f t="shared" si="5"/>
        <v>3841.2816438140549</v>
      </c>
      <c r="S78" s="9">
        <f t="shared" si="6"/>
        <v>98.570456269113492</v>
      </c>
    </row>
    <row r="79" spans="16:19">
      <c r="P79" s="33">
        <v>0.06</v>
      </c>
      <c r="Q79" s="9">
        <f t="shared" si="4"/>
        <v>3921.8158020345263</v>
      </c>
      <c r="R79" s="9">
        <f t="shared" si="5"/>
        <v>3834.0497254431107</v>
      </c>
      <c r="S79" s="9">
        <f t="shared" si="6"/>
        <v>87.76607659141564</v>
      </c>
    </row>
    <row r="80" spans="16:19">
      <c r="P80" s="33">
        <v>6.0999999999999999E-2</v>
      </c>
      <c r="Q80" s="9">
        <f t="shared" si="4"/>
        <v>3903.9584587287363</v>
      </c>
      <c r="R80" s="9">
        <f t="shared" si="5"/>
        <v>3826.8526170607929</v>
      </c>
      <c r="S80" s="9">
        <f t="shared" si="6"/>
        <v>77.105841667943423</v>
      </c>
    </row>
    <row r="81" spans="16:19">
      <c r="P81" s="33">
        <v>6.2E-2</v>
      </c>
      <c r="Q81" s="9">
        <f t="shared" si="4"/>
        <v>3886.2778917714991</v>
      </c>
      <c r="R81" s="9">
        <f t="shared" si="5"/>
        <v>3819.6900898553854</v>
      </c>
      <c r="S81" s="9">
        <f t="shared" si="6"/>
        <v>66.587801916113676</v>
      </c>
    </row>
    <row r="82" spans="16:19">
      <c r="P82" s="33">
        <v>6.3E-2</v>
      </c>
      <c r="Q82" s="9">
        <f t="shared" si="4"/>
        <v>3868.7719530544509</v>
      </c>
      <c r="R82" s="9">
        <f t="shared" si="5"/>
        <v>3812.5619168839721</v>
      </c>
      <c r="S82" s="9">
        <f t="shared" si="6"/>
        <v>56.210036170478816</v>
      </c>
    </row>
    <row r="83" spans="16:19">
      <c r="P83" s="33">
        <v>6.4000000000000001E-2</v>
      </c>
      <c r="Q83" s="9">
        <f t="shared" si="4"/>
        <v>3851.4385242902149</v>
      </c>
      <c r="R83" s="9">
        <f t="shared" si="5"/>
        <v>3805.4678730543528</v>
      </c>
      <c r="S83" s="9">
        <f t="shared" si="6"/>
        <v>45.970651235862078</v>
      </c>
    </row>
    <row r="84" spans="16:19">
      <c r="P84" s="33">
        <v>6.5000000000000002E-2</v>
      </c>
      <c r="Q84" s="9">
        <f t="shared" ref="Q84:Q147" si="7">(1+P84)*NPV(P84,$D$19:$D$34)</f>
        <v>3834.275516555258</v>
      </c>
      <c r="R84" s="9">
        <f t="shared" ref="R84:R147" si="8">(1+P84)*NPV(P84,$E$19:$E$34)</f>
        <v>3798.4077351071878</v>
      </c>
      <c r="S84" s="9">
        <f t="shared" ref="S84:S147" si="9">Q84-R84</f>
        <v>35.867781448070218</v>
      </c>
    </row>
    <row r="85" spans="16:19">
      <c r="P85" s="33">
        <v>6.6000000000000003E-2</v>
      </c>
      <c r="Q85" s="9">
        <f t="shared" si="7"/>
        <v>3817.2808698402646</v>
      </c>
      <c r="R85" s="9">
        <f t="shared" si="8"/>
        <v>3791.3812815983042</v>
      </c>
      <c r="S85" s="9">
        <f t="shared" si="9"/>
        <v>25.899588241960373</v>
      </c>
    </row>
    <row r="86" spans="16:19">
      <c r="P86" s="33">
        <v>6.7000000000000004E-2</v>
      </c>
      <c r="Q86" s="9">
        <f t="shared" si="7"/>
        <v>3800.4525526080592</v>
      </c>
      <c r="R86" s="9">
        <f t="shared" si="8"/>
        <v>3784.3882928812473</v>
      </c>
      <c r="S86" s="9">
        <f t="shared" si="9"/>
        <v>16.064259726811997</v>
      </c>
    </row>
    <row r="87" spans="16:19">
      <c r="P87" s="33">
        <v>6.8000000000000005E-2</v>
      </c>
      <c r="Q87" s="9">
        <f t="shared" si="7"/>
        <v>3783.7885613587637</v>
      </c>
      <c r="R87" s="9">
        <f t="shared" si="8"/>
        <v>3777.4285510899699</v>
      </c>
      <c r="S87" s="9">
        <f t="shared" si="9"/>
        <v>6.3600102687937579</v>
      </c>
    </row>
    <row r="88" spans="16:19">
      <c r="P88" s="33">
        <v>6.9000000000000006E-2</v>
      </c>
      <c r="Q88" s="9">
        <f t="shared" si="7"/>
        <v>3767.2869202022412</v>
      </c>
      <c r="R88" s="9">
        <f t="shared" si="8"/>
        <v>3770.5018401217681</v>
      </c>
      <c r="S88" s="9">
        <f t="shared" si="9"/>
        <v>-3.214919919526892</v>
      </c>
    </row>
    <row r="89" spans="16:19">
      <c r="P89" s="33">
        <v>7.0000000000000007E-2</v>
      </c>
      <c r="Q89" s="9">
        <f t="shared" si="7"/>
        <v>3750.9456804375341</v>
      </c>
      <c r="R89" s="9">
        <f t="shared" si="8"/>
        <v>3763.6079456203597</v>
      </c>
      <c r="S89" s="9">
        <f t="shared" si="9"/>
        <v>-12.662265182825649</v>
      </c>
    </row>
    <row r="90" spans="16:19">
      <c r="P90" s="33">
        <v>7.0999999999999994E-2</v>
      </c>
      <c r="Q90" s="9">
        <f t="shared" si="7"/>
        <v>3734.7629201393088</v>
      </c>
      <c r="R90" s="9">
        <f t="shared" si="8"/>
        <v>3756.7466549591772</v>
      </c>
      <c r="S90" s="9">
        <f t="shared" si="9"/>
        <v>-21.983734819868459</v>
      </c>
    </row>
    <row r="91" spans="16:19">
      <c r="P91" s="33">
        <v>7.1999999999999995E-2</v>
      </c>
      <c r="Q91" s="9">
        <f t="shared" si="7"/>
        <v>3718.7367437510784</v>
      </c>
      <c r="R91" s="9">
        <f t="shared" si="8"/>
        <v>3749.9177572248323</v>
      </c>
      <c r="S91" s="9">
        <f t="shared" si="9"/>
        <v>-31.181013473753865</v>
      </c>
    </row>
    <row r="92" spans="16:19">
      <c r="P92" s="33">
        <v>7.2999999999999995E-2</v>
      </c>
      <c r="Q92" s="9">
        <f t="shared" si="7"/>
        <v>3702.8652816851554</v>
      </c>
      <c r="R92" s="9">
        <f t="shared" si="8"/>
        <v>3743.1210432007688</v>
      </c>
      <c r="S92" s="9">
        <f t="shared" si="9"/>
        <v>-40.255761515613358</v>
      </c>
    </row>
    <row r="93" spans="16:19">
      <c r="P93" s="33">
        <v>7.3999999999999996E-2</v>
      </c>
      <c r="Q93" s="9">
        <f t="shared" si="7"/>
        <v>3687.1466899291609</v>
      </c>
      <c r="R93" s="9">
        <f t="shared" si="8"/>
        <v>3736.3563053510825</v>
      </c>
      <c r="S93" s="9">
        <f t="shared" si="9"/>
        <v>-49.209615421921626</v>
      </c>
    </row>
    <row r="94" spans="16:19">
      <c r="P94" s="33">
        <v>7.4999999999999997E-2</v>
      </c>
      <c r="Q94" s="9">
        <f t="shared" si="7"/>
        <v>3671.5791496590391</v>
      </c>
      <c r="R94" s="9">
        <f t="shared" si="8"/>
        <v>3729.6233378045454</v>
      </c>
      <c r="S94" s="9">
        <f t="shared" si="9"/>
        <v>-58.044188145506268</v>
      </c>
    </row>
    <row r="95" spans="16:19">
      <c r="P95" s="33">
        <v>7.5999999999999998E-2</v>
      </c>
      <c r="Q95" s="9">
        <f t="shared" si="7"/>
        <v>3656.1608668583794</v>
      </c>
      <c r="R95" s="9">
        <f t="shared" si="8"/>
        <v>3722.9219363387679</v>
      </c>
      <c r="S95" s="9">
        <f t="shared" si="9"/>
        <v>-66.761069480388414</v>
      </c>
    </row>
    <row r="96" spans="16:19">
      <c r="P96" s="33">
        <v>7.6999999999999999E-2</v>
      </c>
      <c r="Q96" s="9">
        <f t="shared" si="7"/>
        <v>3640.8900719440257</v>
      </c>
      <c r="R96" s="9">
        <f t="shared" si="8"/>
        <v>3716.2518983645641</v>
      </c>
      <c r="S96" s="9">
        <f t="shared" si="9"/>
        <v>-75.361826420538364</v>
      </c>
    </row>
    <row r="97" spans="16:19">
      <c r="P97" s="33">
        <v>7.8E-2</v>
      </c>
      <c r="Q97" s="9">
        <f t="shared" si="7"/>
        <v>3625.765019397767</v>
      </c>
      <c r="R97" s="9">
        <f t="shared" si="8"/>
        <v>3709.6130229104742</v>
      </c>
      <c r="S97" s="9">
        <f t="shared" si="9"/>
        <v>-83.848003512707237</v>
      </c>
    </row>
    <row r="98" spans="16:19">
      <c r="P98" s="33">
        <v>7.9000000000000001E-2</v>
      </c>
      <c r="Q98" s="9">
        <f t="shared" si="7"/>
        <v>3610.7839874041083</v>
      </c>
      <c r="R98" s="9">
        <f t="shared" si="8"/>
        <v>3703.0051106074598</v>
      </c>
      <c r="S98" s="9">
        <f t="shared" si="9"/>
        <v>-92.221123203351453</v>
      </c>
    </row>
    <row r="99" spans="16:19">
      <c r="P99" s="33">
        <v>0.08</v>
      </c>
      <c r="Q99" s="9">
        <f t="shared" si="7"/>
        <v>3595.9452774939077</v>
      </c>
      <c r="R99" s="9">
        <f t="shared" si="8"/>
        <v>3696.4279636737597</v>
      </c>
      <c r="S99" s="9">
        <f t="shared" si="9"/>
        <v>-100.48268617985195</v>
      </c>
    </row>
    <row r="100" spans="16:19">
      <c r="P100" s="33">
        <v>8.1000000000000003E-2</v>
      </c>
      <c r="Q100" s="9">
        <f t="shared" si="7"/>
        <v>3581.2472141938756</v>
      </c>
      <c r="R100" s="9">
        <f t="shared" si="8"/>
        <v>3689.8813858999233</v>
      </c>
      <c r="S100" s="9">
        <f t="shared" si="9"/>
        <v>-108.63417170604771</v>
      </c>
    </row>
    <row r="101" spans="16:19">
      <c r="P101" s="33">
        <v>8.2000000000000003E-2</v>
      </c>
      <c r="Q101" s="9">
        <f t="shared" si="7"/>
        <v>3566.6881446817351</v>
      </c>
      <c r="R101" s="9">
        <f t="shared" si="8"/>
        <v>3683.3651826339865</v>
      </c>
      <c r="S101" s="9">
        <f t="shared" si="9"/>
        <v>-116.67703795225134</v>
      </c>
    </row>
    <row r="102" spans="16:19">
      <c r="P102" s="33">
        <v>8.3000000000000004E-2</v>
      </c>
      <c r="Q102" s="9">
        <f t="shared" si="7"/>
        <v>3552.2664384470536</v>
      </c>
      <c r="R102" s="9">
        <f t="shared" si="8"/>
        <v>3676.8791607668327</v>
      </c>
      <c r="S102" s="9">
        <f t="shared" si="9"/>
        <v>-124.6127223197791</v>
      </c>
    </row>
    <row r="103" spans="16:19">
      <c r="P103" s="33">
        <v>8.4000000000000005E-2</v>
      </c>
      <c r="Q103" s="9">
        <f t="shared" si="7"/>
        <v>3537.9804869575314</v>
      </c>
      <c r="R103" s="9">
        <f t="shared" si="8"/>
        <v>3670.4231287176872</v>
      </c>
      <c r="S103" s="9">
        <f t="shared" si="9"/>
        <v>-132.44264176015577</v>
      </c>
    </row>
    <row r="104" spans="16:19">
      <c r="P104" s="33">
        <v>8.5000000000000006E-2</v>
      </c>
      <c r="Q104" s="9">
        <f t="shared" si="7"/>
        <v>3523.8287033307647</v>
      </c>
      <c r="R104" s="9">
        <f t="shared" si="8"/>
        <v>3663.9968964197897</v>
      </c>
      <c r="S104" s="9">
        <f t="shared" si="9"/>
        <v>-140.16819308902495</v>
      </c>
    </row>
    <row r="105" spans="16:19">
      <c r="P105" s="33">
        <v>8.5999999999999993E-2</v>
      </c>
      <c r="Q105" s="9">
        <f t="shared" si="7"/>
        <v>3509.8095220112828</v>
      </c>
      <c r="R105" s="9">
        <f t="shared" si="8"/>
        <v>3657.600275306208</v>
      </c>
      <c r="S105" s="9">
        <f t="shared" si="9"/>
        <v>-147.79075329492525</v>
      </c>
    </row>
    <row r="106" spans="16:19">
      <c r="P106" s="33">
        <v>8.6999999999999994E-2</v>
      </c>
      <c r="Q106" s="9">
        <f t="shared" si="7"/>
        <v>3495.9213984528574</v>
      </c>
      <c r="R106" s="9">
        <f t="shared" si="8"/>
        <v>3651.2330782958102</v>
      </c>
      <c r="S106" s="9">
        <f t="shared" si="9"/>
        <v>-155.3116798429528</v>
      </c>
    </row>
    <row r="107" spans="16:19">
      <c r="P107" s="33">
        <v>8.7999999999999995E-2</v>
      </c>
      <c r="Q107" s="9">
        <f t="shared" si="7"/>
        <v>3482.1628088059219</v>
      </c>
      <c r="R107" s="9">
        <f t="shared" si="8"/>
        <v>3644.8951197793808</v>
      </c>
      <c r="S107" s="9">
        <f t="shared" si="9"/>
        <v>-162.73231097345888</v>
      </c>
    </row>
    <row r="108" spans="16:19">
      <c r="P108" s="33">
        <v>8.8999999999999996E-2</v>
      </c>
      <c r="Q108" s="9">
        <f t="shared" si="7"/>
        <v>3468.5322496100775</v>
      </c>
      <c r="R108" s="9">
        <f t="shared" si="8"/>
        <v>3638.5862156059075</v>
      </c>
      <c r="S108" s="9">
        <f t="shared" si="9"/>
        <v>-170.05396599582991</v>
      </c>
    </row>
    <row r="109" spans="16:19">
      <c r="P109" s="33">
        <v>0.09</v>
      </c>
      <c r="Q109" s="9">
        <f t="shared" si="7"/>
        <v>3455.0282374915159</v>
      </c>
      <c r="R109" s="9">
        <f t="shared" si="8"/>
        <v>3632.3061830689785</v>
      </c>
      <c r="S109" s="9">
        <f t="shared" si="9"/>
        <v>-177.27794557746256</v>
      </c>
    </row>
    <row r="110" spans="16:19">
      <c r="P110" s="33">
        <v>9.0999999999999998E-2</v>
      </c>
      <c r="Q110" s="9">
        <f t="shared" si="7"/>
        <v>3441.6493088653742</v>
      </c>
      <c r="R110" s="9">
        <f t="shared" si="8"/>
        <v>3626.0548408933646</v>
      </c>
      <c r="S110" s="9">
        <f t="shared" si="9"/>
        <v>-184.40553202799038</v>
      </c>
    </row>
    <row r="111" spans="16:19">
      <c r="P111" s="33">
        <v>9.1999999999999998E-2</v>
      </c>
      <c r="Q111" s="9">
        <f t="shared" si="7"/>
        <v>3428.3940196428312</v>
      </c>
      <c r="R111" s="9">
        <f t="shared" si="8"/>
        <v>3619.8320092217141</v>
      </c>
      <c r="S111" s="9">
        <f t="shared" si="9"/>
        <v>-191.43798957888293</v>
      </c>
    </row>
    <row r="112" spans="16:19">
      <c r="P112" s="33">
        <v>9.2999999999999999E-2</v>
      </c>
      <c r="Q112" s="9">
        <f t="shared" si="7"/>
        <v>3415.2609449429669</v>
      </c>
      <c r="R112" s="9">
        <f t="shared" si="8"/>
        <v>3613.6375096014135</v>
      </c>
      <c r="S112" s="9">
        <f t="shared" si="9"/>
        <v>-198.37656465844657</v>
      </c>
    </row>
    <row r="113" spans="16:19">
      <c r="P113" s="33">
        <v>9.4E-2</v>
      </c>
      <c r="Q113" s="9">
        <f t="shared" si="7"/>
        <v>3402.2486788091983</v>
      </c>
      <c r="R113" s="9">
        <f t="shared" si="8"/>
        <v>3607.4711649715673</v>
      </c>
      <c r="S113" s="9">
        <f t="shared" si="9"/>
        <v>-205.22248616236902</v>
      </c>
    </row>
    <row r="114" spans="16:19">
      <c r="P114" s="33">
        <v>9.5000000000000001E-2</v>
      </c>
      <c r="Q114" s="9">
        <f t="shared" si="7"/>
        <v>3389.3558339303158</v>
      </c>
      <c r="R114" s="9">
        <f t="shared" si="8"/>
        <v>3601.3327996501357</v>
      </c>
      <c r="S114" s="9">
        <f t="shared" si="9"/>
        <v>-211.97696571981987</v>
      </c>
    </row>
    <row r="115" spans="16:19">
      <c r="P115" s="33">
        <v>9.6000000000000002E-2</v>
      </c>
      <c r="Q115" s="9">
        <f t="shared" si="7"/>
        <v>3376.5810413659437</v>
      </c>
      <c r="R115" s="9">
        <f t="shared" si="8"/>
        <v>3595.2222393211928</v>
      </c>
      <c r="S115" s="9">
        <f t="shared" si="9"/>
        <v>-218.64119795524903</v>
      </c>
    </row>
    <row r="116" spans="16:19">
      <c r="P116" s="33">
        <v>9.7000000000000003E-2</v>
      </c>
      <c r="Q116" s="9">
        <f t="shared" si="7"/>
        <v>3363.9229502764451</v>
      </c>
      <c r="R116" s="9">
        <f t="shared" si="8"/>
        <v>3589.1393110223366</v>
      </c>
      <c r="S116" s="9">
        <f t="shared" si="9"/>
        <v>-225.21636074589151</v>
      </c>
    </row>
    <row r="117" spans="16:19">
      <c r="P117" s="33">
        <v>9.8000000000000004E-2</v>
      </c>
      <c r="Q117" s="9">
        <f t="shared" si="7"/>
        <v>3351.38022765709</v>
      </c>
      <c r="R117" s="9">
        <f t="shared" si="8"/>
        <v>3583.0838431322131</v>
      </c>
      <c r="S117" s="9">
        <f t="shared" si="9"/>
        <v>-231.70361547512312</v>
      </c>
    </row>
    <row r="118" spans="16:19">
      <c r="P118" s="33">
        <v>9.9000000000000005E-2</v>
      </c>
      <c r="Q118" s="9">
        <f t="shared" si="7"/>
        <v>3338.9515580765274</v>
      </c>
      <c r="R118" s="9">
        <f t="shared" si="8"/>
        <v>3577.0556653582003</v>
      </c>
      <c r="S118" s="9">
        <f t="shared" si="9"/>
        <v>-238.1041072816729</v>
      </c>
    </row>
    <row r="119" spans="16:19">
      <c r="P119" s="33">
        <v>0.1</v>
      </c>
      <c r="Q119" s="9">
        <f t="shared" si="7"/>
        <v>3326.6356434193699</v>
      </c>
      <c r="R119" s="9">
        <f t="shared" si="8"/>
        <v>3571.0546087241819</v>
      </c>
      <c r="S119" s="9">
        <f t="shared" si="9"/>
        <v>-244.41896530481199</v>
      </c>
    </row>
    <row r="120" spans="16:19">
      <c r="P120" s="33">
        <v>0.10100000000000001</v>
      </c>
      <c r="Q120" s="9">
        <f t="shared" si="7"/>
        <v>3314.4312026329385</v>
      </c>
      <c r="R120" s="9">
        <f t="shared" si="8"/>
        <v>3565.0805055584983</v>
      </c>
      <c r="S120" s="9">
        <f t="shared" si="9"/>
        <v>-250.64930292555982</v>
      </c>
    </row>
    <row r="121" spans="16:19">
      <c r="P121" s="33">
        <v>0.10199999999999999</v>
      </c>
      <c r="Q121" s="9">
        <f t="shared" si="7"/>
        <v>3302.3369714779797</v>
      </c>
      <c r="R121" s="9">
        <f t="shared" si="8"/>
        <v>3559.1331894819814</v>
      </c>
      <c r="S121" s="9">
        <f t="shared" si="9"/>
        <v>-256.79621800400173</v>
      </c>
    </row>
    <row r="122" spans="16:19">
      <c r="P122" s="33">
        <v>0.10299999999999999</v>
      </c>
      <c r="Q122" s="9">
        <f t="shared" si="7"/>
        <v>3290.3517022834012</v>
      </c>
      <c r="R122" s="9">
        <f t="shared" si="8"/>
        <v>3553.2124953961525</v>
      </c>
      <c r="S122" s="9">
        <f t="shared" si="9"/>
        <v>-262.86079311275125</v>
      </c>
    </row>
    <row r="123" spans="16:19">
      <c r="P123" s="33">
        <v>0.104</v>
      </c>
      <c r="Q123" s="9">
        <f t="shared" si="7"/>
        <v>3278.4741637048473</v>
      </c>
      <c r="R123" s="9">
        <f t="shared" si="8"/>
        <v>3547.3182594715076</v>
      </c>
      <c r="S123" s="9">
        <f t="shared" si="9"/>
        <v>-268.8440957666603</v>
      </c>
    </row>
    <row r="124" spans="16:19">
      <c r="P124" s="33">
        <v>0.105</v>
      </c>
      <c r="Q124" s="9">
        <f t="shared" si="7"/>
        <v>3266.7031404871482</v>
      </c>
      <c r="R124" s="9">
        <f t="shared" si="8"/>
        <v>3541.4503191359631</v>
      </c>
      <c r="S124" s="9">
        <f t="shared" si="9"/>
        <v>-274.74717864881495</v>
      </c>
    </row>
    <row r="125" spans="16:19">
      <c r="P125" s="33">
        <v>0.106</v>
      </c>
      <c r="Q125" s="9">
        <f t="shared" si="7"/>
        <v>3255.0374332304955</v>
      </c>
      <c r="R125" s="9">
        <f t="shared" si="8"/>
        <v>3535.6085130633919</v>
      </c>
      <c r="S125" s="9">
        <f t="shared" si="9"/>
        <v>-280.57107983289643</v>
      </c>
    </row>
    <row r="126" spans="16:19">
      <c r="P126" s="33">
        <v>0.107</v>
      </c>
      <c r="Q126" s="9">
        <f t="shared" si="7"/>
        <v>3243.4758581603473</v>
      </c>
      <c r="R126" s="9">
        <f t="shared" si="8"/>
        <v>3529.7926811623011</v>
      </c>
      <c r="S126" s="9">
        <f t="shared" si="9"/>
        <v>-286.31682300195371</v>
      </c>
    </row>
    <row r="127" spans="16:19">
      <c r="P127" s="33">
        <v>0.108</v>
      </c>
      <c r="Q127" s="9">
        <f t="shared" si="7"/>
        <v>3232.0172469009394</v>
      </c>
      <c r="R127" s="9">
        <f t="shared" si="8"/>
        <v>3524.0026645646099</v>
      </c>
      <c r="S127" s="9">
        <f t="shared" si="9"/>
        <v>-291.98541766367043</v>
      </c>
    </row>
    <row r="128" spans="16:19">
      <c r="P128" s="33">
        <v>0.109</v>
      </c>
      <c r="Q128" s="9">
        <f t="shared" si="7"/>
        <v>3220.6604462523997</v>
      </c>
      <c r="R128" s="9">
        <f t="shared" si="8"/>
        <v>3518.2383056145686</v>
      </c>
      <c r="S128" s="9">
        <f t="shared" si="9"/>
        <v>-297.57785936216897</v>
      </c>
    </row>
    <row r="129" spans="16:19">
      <c r="P129" s="33">
        <v>0.11</v>
      </c>
      <c r="Q129" s="9">
        <f t="shared" si="7"/>
        <v>3209.4043179713408</v>
      </c>
      <c r="R129" s="9">
        <f t="shared" si="8"/>
        <v>3512.4994478577637</v>
      </c>
      <c r="S129" s="9">
        <f t="shared" si="9"/>
        <v>-303.09512988642291</v>
      </c>
    </row>
    <row r="130" spans="16:19">
      <c r="P130" s="33">
        <v>0.111</v>
      </c>
      <c r="Q130" s="9">
        <f t="shared" si="7"/>
        <v>3198.2477385549532</v>
      </c>
      <c r="R130" s="9">
        <f t="shared" si="8"/>
        <v>3506.7859360302677</v>
      </c>
      <c r="S130" s="9">
        <f t="shared" si="9"/>
        <v>-308.53819747531452</v>
      </c>
    </row>
    <row r="131" spans="16:19">
      <c r="P131" s="33">
        <v>0.112</v>
      </c>
      <c r="Q131" s="9">
        <f t="shared" si="7"/>
        <v>3187.1895990284379</v>
      </c>
      <c r="R131" s="9">
        <f t="shared" si="8"/>
        <v>3501.0976160478745</v>
      </c>
      <c r="S131" s="9">
        <f t="shared" si="9"/>
        <v>-313.90801701943656</v>
      </c>
    </row>
    <row r="132" spans="16:19">
      <c r="P132" s="33">
        <v>0.113</v>
      </c>
      <c r="Q132" s="9">
        <f t="shared" si="7"/>
        <v>3176.2288047358356</v>
      </c>
      <c r="R132" s="9">
        <f t="shared" si="8"/>
        <v>3495.4343349954734</v>
      </c>
      <c r="S132" s="9">
        <f t="shared" si="9"/>
        <v>-319.20553025963773</v>
      </c>
    </row>
    <row r="133" spans="16:19">
      <c r="P133" s="33">
        <v>0.114</v>
      </c>
      <c r="Q133" s="9">
        <f t="shared" si="7"/>
        <v>3165.3642751340826</v>
      </c>
      <c r="R133" s="9">
        <f t="shared" si="8"/>
        <v>3489.7959411165089</v>
      </c>
      <c r="S133" s="9">
        <f t="shared" si="9"/>
        <v>-324.43166598242624</v>
      </c>
    </row>
    <row r="134" spans="16:19">
      <c r="P134" s="33">
        <v>0.115</v>
      </c>
      <c r="Q134" s="9">
        <f t="shared" si="7"/>
        <v>3154.594943590334</v>
      </c>
      <c r="R134" s="9">
        <f t="shared" si="8"/>
        <v>3484.1822838025646</v>
      </c>
      <c r="S134" s="9">
        <f t="shared" si="9"/>
        <v>-329.58734021223063</v>
      </c>
    </row>
    <row r="135" spans="16:19">
      <c r="P135" s="33">
        <v>0.11600000000000001</v>
      </c>
      <c r="Q135" s="9">
        <f t="shared" si="7"/>
        <v>3143.9197571824402</v>
      </c>
      <c r="R135" s="9">
        <f t="shared" si="8"/>
        <v>3478.5932135830503</v>
      </c>
      <c r="S135" s="9">
        <f t="shared" si="9"/>
        <v>-334.67345640061012</v>
      </c>
    </row>
    <row r="136" spans="16:19">
      <c r="P136" s="33">
        <v>0.11700000000000001</v>
      </c>
      <c r="Q136" s="9">
        <f t="shared" si="7"/>
        <v>3133.3376765025491</v>
      </c>
      <c r="R136" s="9">
        <f t="shared" si="8"/>
        <v>3473.0285821150005</v>
      </c>
      <c r="S136" s="9">
        <f t="shared" si="9"/>
        <v>-339.69090561245139</v>
      </c>
    </row>
    <row r="137" spans="16:19">
      <c r="P137" s="33">
        <v>0.11799999999999999</v>
      </c>
      <c r="Q137" s="9">
        <f t="shared" si="7"/>
        <v>3122.8476754637577</v>
      </c>
      <c r="R137" s="9">
        <f t="shared" si="8"/>
        <v>3467.4882421729694</v>
      </c>
      <c r="S137" s="9">
        <f t="shared" si="9"/>
        <v>-344.64056670921173</v>
      </c>
    </row>
    <row r="138" spans="16:19">
      <c r="P138" s="33">
        <v>0.11899999999999999</v>
      </c>
      <c r="Q138" s="9">
        <f t="shared" si="7"/>
        <v>3112.4487411098062</v>
      </c>
      <c r="R138" s="9">
        <f t="shared" si="8"/>
        <v>3461.9720476390366</v>
      </c>
      <c r="S138" s="9">
        <f t="shared" si="9"/>
        <v>-349.52330652923047</v>
      </c>
    </row>
    <row r="139" spans="16:19">
      <c r="P139" s="33">
        <v>0.12</v>
      </c>
      <c r="Q139" s="9">
        <f t="shared" si="7"/>
        <v>3102.1398734277172</v>
      </c>
      <c r="R139" s="9">
        <f t="shared" si="8"/>
        <v>3456.4798534929168</v>
      </c>
      <c r="S139" s="9">
        <f t="shared" si="9"/>
        <v>-354.3399800651996</v>
      </c>
    </row>
    <row r="140" spans="16:19">
      <c r="P140" s="33">
        <v>0.121</v>
      </c>
      <c r="Q140" s="9">
        <f t="shared" si="7"/>
        <v>3091.9200851633536</v>
      </c>
      <c r="R140" s="9">
        <f t="shared" si="8"/>
        <v>3451.0115158021695</v>
      </c>
      <c r="S140" s="9">
        <f t="shared" si="9"/>
        <v>-359.09143063881584</v>
      </c>
    </row>
    <row r="141" spans="16:19">
      <c r="P141" s="33">
        <v>0.122</v>
      </c>
      <c r="Q141" s="9">
        <f t="shared" si="7"/>
        <v>3081.7884016398416</v>
      </c>
      <c r="R141" s="9">
        <f t="shared" si="8"/>
        <v>3445.5668917124999</v>
      </c>
      <c r="S141" s="9">
        <f t="shared" si="9"/>
        <v>-363.77849007265831</v>
      </c>
    </row>
    <row r="142" spans="16:19">
      <c r="P142" s="33">
        <v>0.123</v>
      </c>
      <c r="Q142" s="9">
        <f t="shared" si="7"/>
        <v>3071.7438605788125</v>
      </c>
      <c r="R142" s="9">
        <f t="shared" si="8"/>
        <v>3440.1458394381793</v>
      </c>
      <c r="S142" s="9">
        <f t="shared" si="9"/>
        <v>-368.40197885936686</v>
      </c>
    </row>
    <row r="143" spans="16:19">
      <c r="P143" s="33">
        <v>0.124</v>
      </c>
      <c r="Q143" s="9">
        <f t="shared" si="7"/>
        <v>3061.7855119244196</v>
      </c>
      <c r="R143" s="9">
        <f t="shared" si="8"/>
        <v>3434.7482182525478</v>
      </c>
      <c r="S143" s="9">
        <f t="shared" si="9"/>
        <v>-372.96270632812821</v>
      </c>
    </row>
    <row r="144" spans="16:19">
      <c r="P144" s="33">
        <v>0.125</v>
      </c>
      <c r="Q144" s="9">
        <f t="shared" si="7"/>
        <v>3051.9124176700761</v>
      </c>
      <c r="R144" s="9">
        <f t="shared" si="8"/>
        <v>3429.3738884786176</v>
      </c>
      <c r="S144" s="9">
        <f t="shared" si="9"/>
        <v>-377.46147080854143</v>
      </c>
    </row>
    <row r="145" spans="16:19">
      <c r="P145" s="33">
        <v>0.126</v>
      </c>
      <c r="Q145" s="9">
        <f t="shared" si="7"/>
        <v>3042.1236516878676</v>
      </c>
      <c r="R145" s="9">
        <f t="shared" si="8"/>
        <v>3424.0227114797713</v>
      </c>
      <c r="S145" s="9">
        <f t="shared" si="9"/>
        <v>-381.89905979190371</v>
      </c>
    </row>
    <row r="146" spans="16:19">
      <c r="P146" s="33">
        <v>0.127</v>
      </c>
      <c r="Q146" s="9">
        <f t="shared" si="7"/>
        <v>3032.4182995606025</v>
      </c>
      <c r="R146" s="9">
        <f t="shared" si="8"/>
        <v>3418.6945496505655</v>
      </c>
      <c r="S146" s="9">
        <f t="shared" si="9"/>
        <v>-386.27625008996301</v>
      </c>
    </row>
    <row r="147" spans="16:19">
      <c r="P147" s="33">
        <v>0.128</v>
      </c>
      <c r="Q147" s="9">
        <f t="shared" si="7"/>
        <v>3022.7954584164659</v>
      </c>
      <c r="R147" s="9">
        <f t="shared" si="8"/>
        <v>3413.389266407612</v>
      </c>
      <c r="S147" s="9">
        <f t="shared" si="9"/>
        <v>-390.59380799114615</v>
      </c>
    </row>
    <row r="148" spans="16:19">
      <c r="P148" s="33">
        <v>0.129</v>
      </c>
      <c r="Q148" s="9">
        <f t="shared" ref="Q148:Q172" si="10">(1+P148)*NPV(P148,$D$19:$D$34)</f>
        <v>3013.2542367662022</v>
      </c>
      <c r="R148" s="9">
        <f t="shared" ref="R148:R172" si="11">(1+P148)*NPV(P148,$E$19:$E$34)</f>
        <v>3408.1067261805688</v>
      </c>
      <c r="S148" s="9">
        <f t="shared" ref="S148:S172" si="12">Q148-R148</f>
        <v>-394.85248941436657</v>
      </c>
    </row>
    <row r="149" spans="16:19">
      <c r="P149" s="33">
        <v>0.13</v>
      </c>
      <c r="Q149" s="9">
        <f t="shared" si="10"/>
        <v>3003.7937543428079</v>
      </c>
      <c r="R149" s="9">
        <f t="shared" si="11"/>
        <v>3402.8467944031986</v>
      </c>
      <c r="S149" s="9">
        <f t="shared" si="12"/>
        <v>-399.05304006039069</v>
      </c>
    </row>
    <row r="150" spans="16:19">
      <c r="P150" s="33">
        <v>0.13100000000000001</v>
      </c>
      <c r="Q150" s="9">
        <f t="shared" si="10"/>
        <v>2994.4131419437022</v>
      </c>
      <c r="R150" s="9">
        <f t="shared" si="11"/>
        <v>3397.6093375045507</v>
      </c>
      <c r="S150" s="9">
        <f t="shared" si="12"/>
        <v>-403.19619556084854</v>
      </c>
    </row>
    <row r="151" spans="16:19">
      <c r="P151" s="33">
        <v>0.13200000000000001</v>
      </c>
      <c r="Q151" s="9">
        <f t="shared" si="10"/>
        <v>2985.1115412753052</v>
      </c>
      <c r="R151" s="9">
        <f t="shared" si="11"/>
        <v>3392.3942229002023</v>
      </c>
      <c r="S151" s="9">
        <f t="shared" si="12"/>
        <v>-407.28268162489712</v>
      </c>
    </row>
    <row r="152" spans="16:19">
      <c r="P152" s="33">
        <v>0.13300000000000001</v>
      </c>
      <c r="Q152" s="9">
        <f t="shared" si="10"/>
        <v>2975.8881048000103</v>
      </c>
      <c r="R152" s="9">
        <f t="shared" si="11"/>
        <v>3387.2013189836093</v>
      </c>
      <c r="S152" s="9">
        <f t="shared" si="12"/>
        <v>-411.31321418359903</v>
      </c>
    </row>
    <row r="153" spans="16:19">
      <c r="P153" s="33">
        <v>0.13400000000000001</v>
      </c>
      <c r="Q153" s="9">
        <f t="shared" si="10"/>
        <v>2966.741995585488</v>
      </c>
      <c r="R153" s="9">
        <f t="shared" si="11"/>
        <v>3382.0304951175331</v>
      </c>
      <c r="S153" s="9">
        <f t="shared" si="12"/>
        <v>-415.28849953204508</v>
      </c>
    </row>
    <row r="154" spans="16:19">
      <c r="P154" s="33">
        <v>0.13500000000000001</v>
      </c>
      <c r="Q154" s="9">
        <f t="shared" si="10"/>
        <v>2957.6723871563054</v>
      </c>
      <c r="R154" s="9">
        <f t="shared" si="11"/>
        <v>3376.8816216255495</v>
      </c>
      <c r="S154" s="9">
        <f t="shared" si="12"/>
        <v>-419.20923446924417</v>
      </c>
    </row>
    <row r="155" spans="16:19">
      <c r="P155" s="33">
        <v>0.13600000000000001</v>
      </c>
      <c r="Q155" s="9">
        <f t="shared" si="10"/>
        <v>2948.6784633478223</v>
      </c>
      <c r="R155" s="9">
        <f t="shared" si="11"/>
        <v>3371.7545697836667</v>
      </c>
      <c r="S155" s="9">
        <f t="shared" si="12"/>
        <v>-423.07610643584439</v>
      </c>
    </row>
    <row r="156" spans="16:19">
      <c r="P156" s="33">
        <v>0.13700000000000001</v>
      </c>
      <c r="Q156" s="9">
        <f t="shared" si="10"/>
        <v>2939.7594181622921</v>
      </c>
      <c r="R156" s="9">
        <f t="shared" si="11"/>
        <v>3366.649211812</v>
      </c>
      <c r="S156" s="9">
        <f t="shared" si="12"/>
        <v>-426.88979364970783</v>
      </c>
    </row>
    <row r="157" spans="16:19">
      <c r="P157" s="33">
        <v>0.13800000000000001</v>
      </c>
      <c r="Q157" s="9">
        <f t="shared" si="10"/>
        <v>2930.9144556271744</v>
      </c>
      <c r="R157" s="9">
        <f t="shared" si="11"/>
        <v>3361.5654208665478</v>
      </c>
      <c r="S157" s="9">
        <f t="shared" si="12"/>
        <v>-430.65096523937336</v>
      </c>
    </row>
    <row r="158" spans="16:19">
      <c r="P158" s="33">
        <v>0.13900000000000001</v>
      </c>
      <c r="Q158" s="9">
        <f t="shared" si="10"/>
        <v>2922.1427896556002</v>
      </c>
      <c r="R158" s="9">
        <f t="shared" si="11"/>
        <v>3356.5030710310371</v>
      </c>
      <c r="S158" s="9">
        <f t="shared" si="12"/>
        <v>-434.3602813754369</v>
      </c>
    </row>
    <row r="159" spans="16:19">
      <c r="P159" s="33">
        <v>0.14000000000000001</v>
      </c>
      <c r="Q159" s="9">
        <f t="shared" si="10"/>
        <v>2913.4436439089636</v>
      </c>
      <c r="R159" s="9">
        <f t="shared" si="11"/>
        <v>3351.4620373088696</v>
      </c>
      <c r="S159" s="9">
        <f t="shared" si="12"/>
        <v>-438.01839339990602</v>
      </c>
    </row>
    <row r="160" spans="16:19">
      <c r="P160" s="33">
        <v>0.14099999999999999</v>
      </c>
      <c r="Q160" s="9">
        <f t="shared" si="10"/>
        <v>2904.8162516615971</v>
      </c>
      <c r="R160" s="9">
        <f t="shared" si="11"/>
        <v>3346.4421956151305</v>
      </c>
      <c r="S160" s="9">
        <f t="shared" si="12"/>
        <v>-441.62594395353335</v>
      </c>
    </row>
    <row r="161" spans="15:19">
      <c r="P161" s="33">
        <v>0.14199999999999999</v>
      </c>
      <c r="Q161" s="9">
        <f t="shared" si="10"/>
        <v>2896.2598556674925</v>
      </c>
      <c r="R161" s="9">
        <f t="shared" si="11"/>
        <v>3341.4434227686847</v>
      </c>
      <c r="S161" s="9">
        <f t="shared" si="12"/>
        <v>-445.18356710119224</v>
      </c>
    </row>
    <row r="162" spans="15:19">
      <c r="P162" s="33">
        <v>0.14299999999999999</v>
      </c>
      <c r="Q162" s="9">
        <f t="shared" si="10"/>
        <v>2887.7737080290544</v>
      </c>
      <c r="R162" s="9">
        <f t="shared" si="11"/>
        <v>3336.46559648435</v>
      </c>
      <c r="S162" s="9">
        <f t="shared" si="12"/>
        <v>-448.69188845529561</v>
      </c>
    </row>
    <row r="163" spans="15:19">
      <c r="P163" s="33">
        <v>0.14399999999999999</v>
      </c>
      <c r="Q163" s="9">
        <f t="shared" si="10"/>
        <v>2879.3570700678406</v>
      </c>
      <c r="R163" s="9">
        <f t="shared" si="11"/>
        <v>3331.5085953651551</v>
      </c>
      <c r="S163" s="9">
        <f t="shared" si="12"/>
        <v>-452.15152529731449</v>
      </c>
    </row>
    <row r="164" spans="15:19">
      <c r="P164" s="33">
        <v>0.14499999999999999</v>
      </c>
      <c r="Q164" s="9">
        <f t="shared" si="10"/>
        <v>2871.0092121972366</v>
      </c>
      <c r="R164" s="9">
        <f t="shared" si="11"/>
        <v>3326.5722988946591</v>
      </c>
      <c r="S164" s="9">
        <f t="shared" si="12"/>
        <v>-455.56308669742248</v>
      </c>
    </row>
    <row r="165" spans="15:19">
      <c r="P165" s="33">
        <v>0.14599999999999999</v>
      </c>
      <c r="Q165" s="9">
        <f t="shared" si="10"/>
        <v>2862.7294137970871</v>
      </c>
      <c r="R165" s="9">
        <f t="shared" si="11"/>
        <v>3321.6565874293756</v>
      </c>
      <c r="S165" s="9">
        <f t="shared" si="12"/>
        <v>-458.92717363228849</v>
      </c>
    </row>
    <row r="166" spans="15:19">
      <c r="P166" s="33">
        <v>0.14699999999999999</v>
      </c>
      <c r="Q166" s="9">
        <f t="shared" si="10"/>
        <v>2854.5169630901769</v>
      </c>
      <c r="R166" s="9">
        <f t="shared" si="11"/>
        <v>3316.7613421912324</v>
      </c>
      <c r="S166" s="9">
        <f t="shared" si="12"/>
        <v>-462.24437910105553</v>
      </c>
    </row>
    <row r="167" spans="15:19">
      <c r="P167" s="33">
        <v>0.14799999999999999</v>
      </c>
      <c r="Q167" s="9">
        <f t="shared" si="10"/>
        <v>2846.3711570206119</v>
      </c>
      <c r="R167" s="9">
        <f t="shared" si="11"/>
        <v>3311.8864452601442</v>
      </c>
      <c r="S167" s="9">
        <f t="shared" si="12"/>
        <v>-465.51528823953231</v>
      </c>
    </row>
    <row r="168" spans="15:19">
      <c r="P168" s="33">
        <v>0.14899999999999999</v>
      </c>
      <c r="Q168" s="9">
        <f t="shared" si="10"/>
        <v>2838.2913011340015</v>
      </c>
      <c r="R168" s="9">
        <f t="shared" si="11"/>
        <v>3307.0317795666365</v>
      </c>
      <c r="S168" s="9">
        <f t="shared" si="12"/>
        <v>-468.74047843263497</v>
      </c>
    </row>
    <row r="169" spans="15:19">
      <c r="P169" s="33">
        <v>0.15</v>
      </c>
      <c r="Q169" s="78">
        <f t="shared" si="10"/>
        <v>2830.2767094594642</v>
      </c>
      <c r="R169" s="78">
        <f t="shared" si="11"/>
        <v>3302.19722888455</v>
      </c>
      <c r="S169" s="78">
        <f t="shared" si="12"/>
        <v>-471.92051942508579</v>
      </c>
    </row>
    <row r="170" spans="15:19">
      <c r="P170" s="114"/>
      <c r="Q170" s="116"/>
      <c r="R170" s="116"/>
      <c r="S170" s="116"/>
    </row>
    <row r="171" spans="15:19">
      <c r="P171" s="114"/>
      <c r="Q171" s="116"/>
      <c r="R171" s="116"/>
      <c r="S171" s="116"/>
    </row>
    <row r="172" spans="15:19">
      <c r="O172" s="9" t="s">
        <v>99</v>
      </c>
      <c r="P172" s="117">
        <v>6.8659999999999999E-2</v>
      </c>
      <c r="Q172" s="117">
        <f t="shared" si="10"/>
        <v>3772.8793840590797</v>
      </c>
      <c r="R172" s="117">
        <f t="shared" si="11"/>
        <v>3772.8532291368401</v>
      </c>
      <c r="S172" s="117">
        <f t="shared" si="12"/>
        <v>2.6154922239584266E-2</v>
      </c>
    </row>
    <row r="173" spans="15:19">
      <c r="P173" s="114"/>
      <c r="Q173" s="116"/>
      <c r="R173" s="116"/>
      <c r="S173" s="116"/>
    </row>
    <row r="174" spans="15:19">
      <c r="P174" s="114"/>
      <c r="Q174" s="116"/>
      <c r="R174" s="116"/>
      <c r="S174" s="116"/>
    </row>
    <row r="175" spans="15:19">
      <c r="P175" s="114"/>
      <c r="Q175" s="116"/>
      <c r="R175" s="116"/>
      <c r="S175" s="116"/>
    </row>
    <row r="176" spans="15:19">
      <c r="P176" s="114"/>
      <c r="Q176" s="116"/>
      <c r="R176" s="116"/>
      <c r="S176" s="116"/>
    </row>
    <row r="177" spans="16:19">
      <c r="P177" s="114"/>
      <c r="Q177" s="116"/>
      <c r="R177" s="116"/>
      <c r="S177" s="116"/>
    </row>
    <row r="178" spans="16:19">
      <c r="P178" s="114"/>
      <c r="Q178" s="116"/>
      <c r="R178" s="116"/>
      <c r="S178" s="116"/>
    </row>
    <row r="179" spans="16:19">
      <c r="P179" s="114"/>
      <c r="Q179" s="116"/>
      <c r="R179" s="116"/>
      <c r="S179" s="116"/>
    </row>
    <row r="180" spans="16:19">
      <c r="P180" s="114"/>
      <c r="Q180" s="116"/>
      <c r="R180" s="116"/>
      <c r="S180" s="116"/>
    </row>
  </sheetData>
  <mergeCells count="6">
    <mergeCell ref="M24:N24"/>
    <mergeCell ref="V17:X17"/>
    <mergeCell ref="K21:M21"/>
    <mergeCell ref="K19:N19"/>
    <mergeCell ref="M20:N20"/>
    <mergeCell ref="K23:N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oleObject progId="Word.Document.12" shapeId="10241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D14:H20"/>
  <sheetViews>
    <sheetView workbookViewId="0">
      <selection activeCell="D20" sqref="D20"/>
    </sheetView>
  </sheetViews>
  <sheetFormatPr defaultRowHeight="15"/>
  <cols>
    <col min="4" max="4" width="15.7109375" customWidth="1"/>
    <col min="5" max="5" width="14.7109375" bestFit="1" customWidth="1"/>
  </cols>
  <sheetData>
    <row r="14" spans="4:8" ht="18.75">
      <c r="D14" s="10" t="s">
        <v>17</v>
      </c>
      <c r="E14" s="11">
        <v>25000</v>
      </c>
      <c r="G14" s="64" t="s">
        <v>46</v>
      </c>
      <c r="H14" s="65"/>
    </row>
    <row r="15" spans="4:8" ht="20.25">
      <c r="D15" s="10" t="s">
        <v>49</v>
      </c>
      <c r="E15" s="18">
        <v>0.25</v>
      </c>
      <c r="G15" s="60"/>
      <c r="H15" s="61"/>
    </row>
    <row r="16" spans="4:8" ht="18.75">
      <c r="D16" s="10" t="s">
        <v>24</v>
      </c>
      <c r="E16" s="10">
        <v>33</v>
      </c>
      <c r="G16" s="62"/>
      <c r="H16" s="63"/>
    </row>
    <row r="17" spans="4:8">
      <c r="G17" t="s">
        <v>50</v>
      </c>
    </row>
    <row r="18" spans="4:8" ht="20.25">
      <c r="D18" s="14" t="s">
        <v>25</v>
      </c>
      <c r="E18" s="15">
        <f>((1+E15)^(E16/365))*E14</f>
        <v>25509.487640929667</v>
      </c>
      <c r="G18" s="30" t="s">
        <v>37</v>
      </c>
      <c r="H18" s="32"/>
    </row>
    <row r="19" spans="4:8" ht="20.25">
      <c r="D19" s="14" t="s">
        <v>100</v>
      </c>
      <c r="E19" s="15">
        <f>E14*(1+E15*(E16/365))</f>
        <v>25565.068493150684</v>
      </c>
      <c r="F19" s="59"/>
      <c r="G19" s="30"/>
      <c r="H19" s="32"/>
    </row>
    <row r="20" spans="4:8" ht="18.75">
      <c r="D20" s="5"/>
      <c r="E20" s="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oleObject progId="Word.Document.12" shapeId="2049" r:id="rId4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C12:W51"/>
  <sheetViews>
    <sheetView topLeftCell="I10" workbookViewId="0">
      <selection activeCell="S22" sqref="S22"/>
    </sheetView>
  </sheetViews>
  <sheetFormatPr defaultRowHeight="15"/>
  <cols>
    <col min="3" max="3" width="12" bestFit="1" customWidth="1"/>
    <col min="4" max="4" width="13.140625" customWidth="1"/>
    <col min="5" max="5" width="10.85546875" customWidth="1"/>
    <col min="6" max="6" width="11.85546875" customWidth="1"/>
    <col min="7" max="7" width="11" bestFit="1" customWidth="1"/>
    <col min="8" max="8" width="13.28515625" bestFit="1" customWidth="1"/>
    <col min="9" max="9" width="8.140625" customWidth="1"/>
    <col min="10" max="10" width="12.28515625" customWidth="1"/>
    <col min="11" max="11" width="11" customWidth="1"/>
    <col min="12" max="12" width="17.85546875" customWidth="1"/>
    <col min="13" max="13" width="11.7109375" customWidth="1"/>
    <col min="17" max="17" width="11.28515625" customWidth="1"/>
    <col min="18" max="18" width="17.28515625" customWidth="1"/>
    <col min="19" max="19" width="12.140625" bestFit="1" customWidth="1"/>
  </cols>
  <sheetData>
    <row r="12" spans="3:22" ht="15.75">
      <c r="C12" s="22" t="s">
        <v>17</v>
      </c>
      <c r="D12" s="44">
        <v>27000</v>
      </c>
    </row>
    <row r="13" spans="3:22" ht="15.75">
      <c r="C13" s="4"/>
      <c r="F13" s="4"/>
      <c r="G13" s="4"/>
      <c r="H13" s="4"/>
      <c r="I13" s="4"/>
      <c r="J13" s="4"/>
      <c r="M13" s="4"/>
      <c r="N13" s="4"/>
      <c r="O13" s="4"/>
      <c r="P13" s="4"/>
      <c r="Q13" s="73" t="s">
        <v>45</v>
      </c>
      <c r="R13" s="74"/>
      <c r="S13" s="65"/>
      <c r="U13" s="60"/>
      <c r="V13" s="61"/>
    </row>
    <row r="14" spans="3:22" ht="18.75">
      <c r="C14" s="22" t="s">
        <v>38</v>
      </c>
      <c r="D14" s="22" t="s">
        <v>39</v>
      </c>
      <c r="E14" s="8" t="s">
        <v>40</v>
      </c>
      <c r="F14" s="24" t="s">
        <v>41</v>
      </c>
      <c r="G14" s="43"/>
      <c r="H14" s="42"/>
      <c r="I14" s="24" t="s">
        <v>0</v>
      </c>
      <c r="J14" s="24" t="s">
        <v>26</v>
      </c>
      <c r="K14" s="47" t="s">
        <v>43</v>
      </c>
      <c r="L14" s="48"/>
      <c r="N14" s="42"/>
      <c r="O14" s="43"/>
      <c r="P14" s="42"/>
      <c r="Q14" s="24" t="s">
        <v>38</v>
      </c>
      <c r="R14" s="70" t="s">
        <v>47</v>
      </c>
      <c r="S14" s="75" t="s">
        <v>48</v>
      </c>
      <c r="U14" s="62"/>
      <c r="V14" s="63"/>
    </row>
    <row r="15" spans="3:22" ht="15.75">
      <c r="C15" s="22">
        <v>5</v>
      </c>
      <c r="D15" s="23">
        <v>0.1125</v>
      </c>
      <c r="E15" s="39">
        <f t="shared" ref="E15:E21" si="0">1+D15</f>
        <v>1.1125</v>
      </c>
      <c r="F15" s="45">
        <f t="shared" ref="F15:F21" si="1">E15^(1/252)</f>
        <v>1.0004231440043769</v>
      </c>
      <c r="H15" s="71"/>
      <c r="I15" s="24">
        <v>0</v>
      </c>
      <c r="J15" s="28">
        <v>27000</v>
      </c>
      <c r="K15" s="26" t="s">
        <v>42</v>
      </c>
      <c r="L15" s="27">
        <v>27316.773657616268</v>
      </c>
      <c r="M15" s="42"/>
      <c r="N15" s="43"/>
      <c r="Q15" s="24">
        <v>5</v>
      </c>
      <c r="R15" s="25">
        <f>LN(F15)</f>
        <v>4.2305450419946182E-4</v>
      </c>
      <c r="S15" s="76">
        <f>Q15*R15</f>
        <v>2.1152725209973092E-3</v>
      </c>
      <c r="T15" s="43"/>
      <c r="U15" s="42"/>
    </row>
    <row r="16" spans="3:22" ht="15.75">
      <c r="C16" s="22">
        <v>3</v>
      </c>
      <c r="D16" s="23">
        <v>0.11</v>
      </c>
      <c r="E16" s="40">
        <f t="shared" si="0"/>
        <v>1.1100000000000001</v>
      </c>
      <c r="F16" s="45">
        <f t="shared" si="1"/>
        <v>1.0004142128073805</v>
      </c>
      <c r="H16" s="71"/>
      <c r="I16" s="24">
        <v>1</v>
      </c>
      <c r="J16" s="28">
        <f>$F$15*J15</f>
        <v>27011.424888118177</v>
      </c>
      <c r="M16" s="52"/>
      <c r="N16" s="53"/>
      <c r="O16" s="54"/>
      <c r="Q16" s="24">
        <v>3</v>
      </c>
      <c r="R16" s="25">
        <f t="shared" ref="R16:R21" si="2">LN(F16)</f>
        <v>4.1412704493740593E-4</v>
      </c>
      <c r="S16" s="76">
        <f t="shared" ref="S16:S21" si="3">Q16*R16</f>
        <v>1.2423811348122177E-3</v>
      </c>
      <c r="T16" s="43"/>
      <c r="U16" s="42"/>
    </row>
    <row r="17" spans="3:23" ht="18.75">
      <c r="C17" s="22">
        <v>5</v>
      </c>
      <c r="D17" s="23">
        <v>0.1075</v>
      </c>
      <c r="E17" s="41">
        <f t="shared" si="0"/>
        <v>1.1074999999999999</v>
      </c>
      <c r="F17" s="38">
        <f t="shared" si="1"/>
        <v>1.0004052615523831</v>
      </c>
      <c r="G17" s="4"/>
      <c r="H17" s="72"/>
      <c r="I17" s="24">
        <v>2</v>
      </c>
      <c r="J17" s="28">
        <f>$F$15*J16</f>
        <v>27022.854610609262</v>
      </c>
      <c r="K17" s="24" t="s">
        <v>51</v>
      </c>
      <c r="L17" s="24">
        <f>(F15^5*F16^3*F17^5*F18^4*F19^2*F20^6*F21^5)^(1/30)</f>
        <v>1.0003888778334207</v>
      </c>
      <c r="M17" s="66"/>
      <c r="N17" s="66"/>
      <c r="O17" s="67"/>
      <c r="P17" s="57"/>
      <c r="Q17" s="24">
        <v>5</v>
      </c>
      <c r="R17" s="25">
        <f t="shared" si="2"/>
        <v>4.0517945609971646E-4</v>
      </c>
      <c r="S17" s="76">
        <f t="shared" si="3"/>
        <v>2.0258972804985823E-3</v>
      </c>
      <c r="V17" s="60"/>
      <c r="W17" s="61"/>
    </row>
    <row r="18" spans="3:23" ht="18.75">
      <c r="C18" s="22">
        <v>4</v>
      </c>
      <c r="D18" s="23">
        <v>0.105</v>
      </c>
      <c r="E18" s="38">
        <f t="shared" si="0"/>
        <v>1.105</v>
      </c>
      <c r="F18" s="38">
        <f t="shared" si="1"/>
        <v>1.0003962901489072</v>
      </c>
      <c r="H18" s="71"/>
      <c r="I18" s="24">
        <v>3</v>
      </c>
      <c r="J18" s="28">
        <f>$F$15*J17</f>
        <v>27034.289169518892</v>
      </c>
      <c r="K18" s="24" t="s">
        <v>52</v>
      </c>
      <c r="L18" s="8">
        <f>L17^252</f>
        <v>1.1029387016146937</v>
      </c>
      <c r="M18" s="68"/>
      <c r="N18" s="69"/>
      <c r="O18" s="63"/>
      <c r="Q18" s="24">
        <v>4</v>
      </c>
      <c r="R18" s="25">
        <f t="shared" si="2"/>
        <v>3.9621164670520674E-4</v>
      </c>
      <c r="S18" s="76">
        <f t="shared" si="3"/>
        <v>1.584846586820827E-3</v>
      </c>
      <c r="V18" s="62"/>
      <c r="W18" s="63"/>
    </row>
    <row r="19" spans="3:23" ht="15.75">
      <c r="C19" s="22">
        <v>2</v>
      </c>
      <c r="D19" s="23">
        <v>0.10299999999999999</v>
      </c>
      <c r="E19" s="24">
        <f t="shared" si="0"/>
        <v>1.103</v>
      </c>
      <c r="F19" s="38">
        <f t="shared" si="1"/>
        <v>1.0003890984580293</v>
      </c>
      <c r="H19" s="71"/>
      <c r="I19" s="24">
        <v>4</v>
      </c>
      <c r="J19" s="28">
        <f>$F$15*J18</f>
        <v>27045.728566893566</v>
      </c>
      <c r="K19" s="49" t="s">
        <v>44</v>
      </c>
      <c r="L19" s="50"/>
      <c r="M19" s="4"/>
      <c r="P19" s="4"/>
      <c r="Q19" s="24">
        <v>2</v>
      </c>
      <c r="R19" s="25">
        <f t="shared" si="2"/>
        <v>3.890227788547011E-4</v>
      </c>
      <c r="S19" s="76">
        <f t="shared" si="3"/>
        <v>7.780455577094022E-4</v>
      </c>
    </row>
    <row r="20" spans="3:23" ht="18">
      <c r="C20" s="22">
        <v>6</v>
      </c>
      <c r="D20" s="23">
        <v>9.8000000000000004E-2</v>
      </c>
      <c r="E20" s="24">
        <f t="shared" si="0"/>
        <v>1.0980000000000001</v>
      </c>
      <c r="F20" s="38">
        <f t="shared" si="1"/>
        <v>1.0003710622515216</v>
      </c>
      <c r="H20" s="46"/>
      <c r="I20" s="24">
        <v>5</v>
      </c>
      <c r="J20" s="56">
        <f>$F$15*J19</f>
        <v>27057.172804780654</v>
      </c>
      <c r="K20" s="9" t="s">
        <v>53</v>
      </c>
      <c r="L20" s="33">
        <f>L18-1</f>
        <v>0.10293870161469365</v>
      </c>
      <c r="M20" s="4"/>
      <c r="P20" s="4"/>
      <c r="Q20" s="24">
        <v>6</v>
      </c>
      <c r="R20" s="25">
        <f t="shared" si="2"/>
        <v>3.709934249497977E-4</v>
      </c>
      <c r="S20" s="76">
        <f t="shared" si="3"/>
        <v>2.2259605496987864E-3</v>
      </c>
    </row>
    <row r="21" spans="3:23" ht="15.75">
      <c r="C21" s="22">
        <v>5</v>
      </c>
      <c r="D21" s="23">
        <v>8.8999999999999996E-2</v>
      </c>
      <c r="E21" s="24">
        <f t="shared" si="0"/>
        <v>1.089</v>
      </c>
      <c r="F21" s="24">
        <f t="shared" si="1"/>
        <v>1.0003383899550586</v>
      </c>
      <c r="H21" s="46"/>
      <c r="I21" s="24">
        <v>6</v>
      </c>
      <c r="J21" s="56">
        <f>$F$16*J20</f>
        <v>27068.380232287902</v>
      </c>
      <c r="P21" s="4"/>
      <c r="Q21" s="24">
        <v>5</v>
      </c>
      <c r="R21" s="25">
        <f t="shared" si="2"/>
        <v>3.3833271409061048E-4</v>
      </c>
      <c r="S21" s="76">
        <f t="shared" si="3"/>
        <v>1.6916635704530524E-3</v>
      </c>
    </row>
    <row r="22" spans="3:23" ht="15.75">
      <c r="C22" s="4"/>
      <c r="D22" s="4"/>
      <c r="E22" s="4"/>
      <c r="F22" s="4"/>
      <c r="H22" s="46"/>
      <c r="I22" s="24">
        <v>7</v>
      </c>
      <c r="J22" s="56">
        <f>$F$16*J21</f>
        <v>27079.59230205516</v>
      </c>
      <c r="O22" s="4"/>
      <c r="P22" s="4"/>
      <c r="Q22" s="42"/>
      <c r="R22" s="26" t="s">
        <v>42</v>
      </c>
      <c r="S22" s="107">
        <f>EXP(SUM(S15:S21))*D12</f>
        <v>27316.773657616264</v>
      </c>
    </row>
    <row r="23" spans="3:23" ht="18.75">
      <c r="C23" s="4"/>
      <c r="D23" s="4"/>
      <c r="E23" s="4"/>
      <c r="F23" s="4"/>
      <c r="H23" s="71"/>
      <c r="I23" s="24">
        <v>8</v>
      </c>
      <c r="J23" s="56">
        <f>$F$16*J22</f>
        <v>27090.809016005314</v>
      </c>
      <c r="K23" s="42"/>
      <c r="L23" s="42"/>
      <c r="N23" s="4"/>
      <c r="O23" s="4"/>
      <c r="P23" s="4"/>
      <c r="Q23" s="24" t="s">
        <v>54</v>
      </c>
      <c r="R23" s="124">
        <f>SUM(S15:S21)/SUM(Q15:Q21)</f>
        <v>3.8880224003300589E-4</v>
      </c>
      <c r="T23" s="60"/>
      <c r="U23" s="67"/>
      <c r="V23" s="61"/>
    </row>
    <row r="24" spans="3:23" ht="18.75">
      <c r="C24" s="4"/>
      <c r="D24" s="4"/>
      <c r="E24" s="4"/>
      <c r="F24" s="4"/>
      <c r="H24" s="71"/>
      <c r="I24" s="24">
        <v>9</v>
      </c>
      <c r="J24" s="28">
        <f>$F$17*J23</f>
        <v>27101.787879322455</v>
      </c>
      <c r="M24" s="4"/>
      <c r="N24" s="4"/>
      <c r="O24" s="4"/>
      <c r="P24" s="4"/>
      <c r="Q24" s="24" t="s">
        <v>56</v>
      </c>
      <c r="R24" s="76">
        <f>R23*252</f>
        <v>9.797816448831749E-2</v>
      </c>
      <c r="T24" s="62"/>
      <c r="U24" s="77"/>
      <c r="V24" s="63"/>
    </row>
    <row r="25" spans="3:23" ht="15.75">
      <c r="C25" s="4"/>
      <c r="D25" s="4"/>
      <c r="E25" s="4"/>
      <c r="F25" s="4"/>
      <c r="H25" s="71"/>
      <c r="I25" s="24">
        <v>10</v>
      </c>
      <c r="J25" s="28">
        <f>$F$17*J24</f>
        <v>27112.771191950786</v>
      </c>
      <c r="K25" s="4"/>
      <c r="L25" s="4"/>
      <c r="M25" s="4"/>
      <c r="N25" s="4"/>
      <c r="O25" s="4"/>
      <c r="P25" s="4"/>
      <c r="Q25" s="49" t="s">
        <v>44</v>
      </c>
      <c r="R25" s="50"/>
    </row>
    <row r="26" spans="3:23" ht="18.75">
      <c r="C26" s="4"/>
      <c r="D26" s="4"/>
      <c r="E26" s="4"/>
      <c r="F26" s="4"/>
      <c r="H26" s="71"/>
      <c r="I26" s="24">
        <v>11</v>
      </c>
      <c r="J26" s="28">
        <f>$F$17*J25</f>
        <v>27123.758955693444</v>
      </c>
      <c r="M26" s="4"/>
      <c r="N26" s="4"/>
      <c r="O26" s="4"/>
      <c r="P26" s="4"/>
      <c r="Q26" s="26" t="s">
        <v>55</v>
      </c>
      <c r="R26" s="82">
        <f>EXP(R24)-1</f>
        <v>0.10293870161466678</v>
      </c>
      <c r="T26" s="43"/>
      <c r="U26" s="43"/>
    </row>
    <row r="27" spans="3:23" ht="15.75">
      <c r="C27" s="4"/>
      <c r="D27" s="4"/>
      <c r="E27" s="4"/>
      <c r="F27" s="4"/>
      <c r="H27" s="71"/>
      <c r="I27" s="24">
        <v>12</v>
      </c>
      <c r="J27" s="28">
        <f>$F$17*J26</f>
        <v>27134.751172354292</v>
      </c>
      <c r="K27" s="4"/>
      <c r="L27" s="4"/>
      <c r="M27" s="4"/>
      <c r="N27" s="4"/>
      <c r="O27" s="4"/>
      <c r="P27" s="4"/>
      <c r="Q27" s="42"/>
      <c r="R27" s="4"/>
      <c r="T27" s="43"/>
      <c r="U27" s="43"/>
    </row>
    <row r="28" spans="3:23" ht="15.75">
      <c r="C28" s="4"/>
      <c r="D28" s="4"/>
      <c r="E28" s="4"/>
      <c r="F28" s="4"/>
      <c r="H28" s="46"/>
      <c r="I28" s="24">
        <v>13</v>
      </c>
      <c r="J28" s="28">
        <f>$F$17*J27</f>
        <v>27145.747843737929</v>
      </c>
      <c r="K28" s="4"/>
      <c r="L28" s="4"/>
      <c r="M28" s="4"/>
      <c r="N28" s="4"/>
      <c r="O28" s="4"/>
      <c r="P28" s="4"/>
      <c r="Q28" s="42"/>
      <c r="R28" s="4"/>
    </row>
    <row r="29" spans="3:23" ht="15.75">
      <c r="C29" s="4"/>
      <c r="D29" s="4"/>
      <c r="E29" s="4"/>
      <c r="F29" s="4"/>
      <c r="H29" s="46"/>
      <c r="I29" s="24">
        <v>14</v>
      </c>
      <c r="J29" s="28">
        <f>$F$18*J28</f>
        <v>27156.505436193122</v>
      </c>
      <c r="K29" s="4"/>
      <c r="L29" s="4"/>
      <c r="M29" s="4"/>
      <c r="N29" s="4"/>
      <c r="O29" s="4"/>
      <c r="P29" s="4"/>
      <c r="Q29" s="42"/>
      <c r="R29" s="4"/>
    </row>
    <row r="30" spans="3:23" ht="15.75">
      <c r="C30" s="4"/>
      <c r="D30" s="4"/>
      <c r="E30" s="4"/>
      <c r="F30" s="4"/>
      <c r="H30" s="46"/>
      <c r="I30" s="24">
        <v>15</v>
      </c>
      <c r="J30" s="28">
        <f>$F$18*J29</f>
        <v>27167.267291776228</v>
      </c>
      <c r="K30" s="4"/>
      <c r="L30" s="4"/>
      <c r="M30" s="4"/>
      <c r="N30" s="4"/>
      <c r="O30" s="4"/>
      <c r="P30" s="4"/>
      <c r="Q30" s="42"/>
      <c r="R30" s="4"/>
    </row>
    <row r="31" spans="3:23" ht="15.75">
      <c r="C31" s="4"/>
      <c r="D31" s="4"/>
      <c r="E31" s="4"/>
      <c r="F31" s="4"/>
      <c r="H31" s="46"/>
      <c r="I31" s="24">
        <v>16</v>
      </c>
      <c r="J31" s="28">
        <f>$F$18*J30</f>
        <v>27178.033412176686</v>
      </c>
      <c r="K31" s="4"/>
      <c r="L31" s="4"/>
      <c r="M31" s="4"/>
      <c r="N31" s="4"/>
      <c r="O31" s="4"/>
      <c r="P31" s="4"/>
      <c r="Q31" s="42"/>
      <c r="R31" s="4"/>
    </row>
    <row r="32" spans="3:23" ht="15.75">
      <c r="C32" s="4"/>
      <c r="D32" s="4"/>
      <c r="E32" s="4"/>
      <c r="F32" s="4"/>
      <c r="H32" s="46"/>
      <c r="I32" s="24">
        <v>17</v>
      </c>
      <c r="J32" s="28">
        <f>$F$18*J31</f>
        <v>27188.803799084602</v>
      </c>
      <c r="K32" s="4"/>
      <c r="L32" s="4"/>
      <c r="M32" s="4"/>
      <c r="N32" s="4"/>
      <c r="O32" s="4"/>
      <c r="P32" s="4"/>
      <c r="Q32" s="42"/>
      <c r="R32" s="4"/>
    </row>
    <row r="33" spans="3:18" ht="15.75">
      <c r="C33" s="4"/>
      <c r="D33" s="4"/>
      <c r="E33" s="4"/>
      <c r="F33" s="4"/>
      <c r="H33" s="71"/>
      <c r="I33" s="24">
        <v>18</v>
      </c>
      <c r="J33" s="28">
        <f>$F$19*J32</f>
        <v>27199.382920718486</v>
      </c>
      <c r="K33" s="4"/>
      <c r="L33" s="4"/>
      <c r="M33" s="4"/>
      <c r="N33" s="4"/>
      <c r="O33" s="4"/>
      <c r="P33" s="4"/>
      <c r="Q33" s="42"/>
      <c r="R33" s="4"/>
    </row>
    <row r="34" spans="3:18" ht="15.75">
      <c r="C34" s="4"/>
      <c r="D34" s="4"/>
      <c r="E34" s="4"/>
      <c r="F34" s="4"/>
      <c r="H34" s="71"/>
      <c r="I34" s="24">
        <v>19</v>
      </c>
      <c r="J34" s="28">
        <f>$F$19*J33</f>
        <v>27209.966158672287</v>
      </c>
      <c r="K34" s="4"/>
      <c r="L34" s="4"/>
      <c r="M34" s="4"/>
      <c r="N34" s="4"/>
      <c r="O34" s="4"/>
      <c r="P34" s="4"/>
      <c r="Q34" s="42"/>
      <c r="R34" s="4"/>
    </row>
    <row r="35" spans="3:18" ht="15.75">
      <c r="C35" s="4"/>
      <c r="D35" s="4"/>
      <c r="E35" s="4"/>
      <c r="F35" s="4"/>
      <c r="H35" s="46"/>
      <c r="I35" s="24">
        <v>20</v>
      </c>
      <c r="J35" s="28">
        <f t="shared" ref="J35:J40" si="4">$F$20*J34</f>
        <v>27220.062749978952</v>
      </c>
      <c r="K35" s="4"/>
      <c r="L35" s="4"/>
      <c r="M35" s="4"/>
      <c r="N35" s="4"/>
      <c r="O35" s="4"/>
      <c r="P35" s="4"/>
      <c r="Q35" s="42"/>
      <c r="R35" s="4"/>
    </row>
    <row r="36" spans="3:18" ht="15.75">
      <c r="C36" s="4"/>
      <c r="D36" s="4"/>
      <c r="E36" s="4"/>
      <c r="F36" s="4"/>
      <c r="H36" s="46"/>
      <c r="I36" s="24">
        <v>21</v>
      </c>
      <c r="J36" s="28">
        <f t="shared" si="4"/>
        <v>27230.163087749519</v>
      </c>
      <c r="K36" s="4"/>
      <c r="L36" s="4"/>
      <c r="M36" s="4"/>
      <c r="N36" s="4"/>
      <c r="O36" s="4"/>
      <c r="P36" s="4"/>
      <c r="Q36" s="42"/>
      <c r="R36" s="4"/>
    </row>
    <row r="37" spans="3:18" ht="15.75">
      <c r="C37" s="4"/>
      <c r="D37" s="4"/>
      <c r="E37" s="4"/>
      <c r="F37" s="4"/>
      <c r="H37" s="46"/>
      <c r="I37" s="24">
        <v>22</v>
      </c>
      <c r="J37" s="28">
        <f t="shared" si="4"/>
        <v>27240.267173374159</v>
      </c>
      <c r="K37" s="4"/>
      <c r="L37" s="4"/>
      <c r="M37" s="4"/>
      <c r="N37" s="4"/>
      <c r="O37" s="4"/>
      <c r="P37" s="4"/>
      <c r="Q37" s="42"/>
      <c r="R37" s="4"/>
    </row>
    <row r="38" spans="3:18" ht="15.75">
      <c r="C38" s="4"/>
      <c r="D38" s="4"/>
      <c r="E38" s="4"/>
      <c r="F38" s="4"/>
      <c r="H38" s="46"/>
      <c r="I38" s="24">
        <v>23</v>
      </c>
      <c r="J38" s="28">
        <f t="shared" si="4"/>
        <v>27250.375008243562</v>
      </c>
      <c r="K38" s="4"/>
      <c r="L38" s="4"/>
      <c r="M38" s="4"/>
      <c r="N38" s="4"/>
      <c r="O38" s="4"/>
      <c r="P38" s="4"/>
      <c r="Q38" s="42"/>
      <c r="R38" s="4"/>
    </row>
    <row r="39" spans="3:18" ht="15.75">
      <c r="C39" s="4"/>
      <c r="D39" s="4"/>
      <c r="E39" s="4"/>
      <c r="F39" s="4"/>
      <c r="H39" s="46"/>
      <c r="I39" s="24">
        <v>24</v>
      </c>
      <c r="J39" s="28">
        <f t="shared" si="4"/>
        <v>27260.48659374893</v>
      </c>
      <c r="K39" s="4"/>
      <c r="L39" s="4"/>
      <c r="M39" s="4"/>
      <c r="N39" s="4"/>
      <c r="O39" s="4"/>
      <c r="P39" s="4"/>
      <c r="Q39" s="42"/>
      <c r="R39" s="4"/>
    </row>
    <row r="40" spans="3:18" ht="15.75">
      <c r="C40" s="4"/>
      <c r="D40" s="4"/>
      <c r="E40" s="4"/>
      <c r="F40" s="4"/>
      <c r="H40" s="46"/>
      <c r="I40" s="24">
        <v>25</v>
      </c>
      <c r="J40" s="28">
        <f t="shared" si="4"/>
        <v>27270.601931281981</v>
      </c>
      <c r="K40" s="4"/>
      <c r="L40" s="4"/>
      <c r="M40" s="4"/>
      <c r="N40" s="4"/>
      <c r="O40" s="4"/>
      <c r="P40" s="4"/>
      <c r="Q40" s="42"/>
      <c r="R40" s="4"/>
    </row>
    <row r="41" spans="3:18" ht="15.75">
      <c r="C41" s="4"/>
      <c r="D41" s="4"/>
      <c r="E41" s="4"/>
      <c r="F41" s="4"/>
      <c r="H41" s="71"/>
      <c r="I41" s="24">
        <v>26</v>
      </c>
      <c r="J41" s="28">
        <f>$F$21*J40</f>
        <v>27279.830029043929</v>
      </c>
      <c r="K41" s="4"/>
      <c r="L41" s="4"/>
      <c r="M41" s="4"/>
      <c r="N41" s="4"/>
      <c r="O41" s="4"/>
      <c r="P41" s="4"/>
      <c r="Q41" s="42"/>
      <c r="R41" s="4"/>
    </row>
    <row r="42" spans="3:18" ht="15.75">
      <c r="C42" s="4"/>
      <c r="D42" s="4"/>
      <c r="E42" s="4"/>
      <c r="F42" s="4"/>
      <c r="H42" s="71"/>
      <c r="I42" s="24">
        <v>27</v>
      </c>
      <c r="J42" s="28">
        <f>$F$21*J41</f>
        <v>27289.061249501465</v>
      </c>
      <c r="K42" s="4"/>
      <c r="L42" s="4"/>
      <c r="M42" s="4"/>
      <c r="N42" s="4"/>
      <c r="O42" s="4"/>
      <c r="P42" s="4"/>
      <c r="Q42" s="42"/>
      <c r="R42" s="4"/>
    </row>
    <row r="43" spans="3:18" ht="15.75">
      <c r="C43" s="4"/>
      <c r="D43" s="4"/>
      <c r="E43" s="4"/>
      <c r="F43" s="4"/>
      <c r="H43" s="71"/>
      <c r="I43" s="24">
        <v>28</v>
      </c>
      <c r="J43" s="28">
        <f>$F$21*J42</f>
        <v>27298.295593711275</v>
      </c>
      <c r="K43" s="4"/>
      <c r="L43" s="4"/>
      <c r="M43" s="4"/>
      <c r="N43" s="4"/>
      <c r="O43" s="4"/>
      <c r="P43" s="4"/>
      <c r="Q43" s="42"/>
      <c r="R43" s="4"/>
    </row>
    <row r="44" spans="3:18" ht="15.75">
      <c r="C44" s="4"/>
      <c r="D44" s="4"/>
      <c r="E44" s="4"/>
      <c r="F44" s="4"/>
      <c r="H44" s="71"/>
      <c r="I44" s="24">
        <v>29</v>
      </c>
      <c r="J44" s="28">
        <f>$F$21*J43</f>
        <v>27307.533062730407</v>
      </c>
      <c r="K44" s="4"/>
      <c r="L44" s="4"/>
      <c r="M44" s="4"/>
      <c r="N44" s="4"/>
      <c r="O44" s="4"/>
      <c r="P44" s="4"/>
      <c r="Q44" s="42"/>
      <c r="R44" s="4"/>
    </row>
    <row r="45" spans="3:18" ht="15.75">
      <c r="C45" s="4"/>
      <c r="D45" s="4"/>
      <c r="E45" s="4"/>
      <c r="F45" s="4"/>
      <c r="H45" s="71"/>
      <c r="I45" s="24">
        <v>30</v>
      </c>
      <c r="J45" s="28">
        <f>$F$21*J44</f>
        <v>27316.773657616268</v>
      </c>
      <c r="K45" s="4"/>
      <c r="L45" s="4"/>
      <c r="M45" s="4"/>
      <c r="N45" s="4"/>
      <c r="O45" s="4"/>
      <c r="P45" s="4"/>
      <c r="Q45" s="42"/>
      <c r="R45" s="4"/>
    </row>
    <row r="46" spans="3:18" ht="15.75">
      <c r="C46" s="4"/>
      <c r="D46" s="4"/>
      <c r="E46" s="4"/>
      <c r="F46" s="4"/>
      <c r="K46" s="4"/>
      <c r="L46" s="4"/>
      <c r="M46" s="4"/>
      <c r="N46" s="4"/>
      <c r="O46" s="4"/>
      <c r="P46" s="4"/>
      <c r="Q46" s="4"/>
      <c r="R46" s="4"/>
    </row>
    <row r="47" spans="3:18" ht="15.75">
      <c r="C47" s="4"/>
      <c r="D47" s="4"/>
      <c r="E47" s="4"/>
      <c r="F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3:18" ht="15.75">
      <c r="C48" s="4"/>
      <c r="D48" s="4"/>
      <c r="E48" s="4"/>
      <c r="F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3:18" ht="15.75">
      <c r="C49" s="4"/>
      <c r="D49" s="4"/>
      <c r="E49" s="4"/>
      <c r="F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3:18" ht="15.7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3:18" ht="15.7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oleObject progId="Word.Document.12" shapeId="3073" r:id="rId4"/>
    <oleObject progId="Equation.DSMT4" shapeId="3074" r:id="rId5"/>
  </oleObjects>
</worksheet>
</file>

<file path=xl/worksheets/sheet4.xml><?xml version="1.0" encoding="utf-8"?>
<worksheet xmlns="http://schemas.openxmlformats.org/spreadsheetml/2006/main" xmlns:r="http://schemas.openxmlformats.org/officeDocument/2006/relationships">
  <dimension ref="B13:O21"/>
  <sheetViews>
    <sheetView workbookViewId="0">
      <selection activeCell="K17" sqref="K17"/>
    </sheetView>
  </sheetViews>
  <sheetFormatPr defaultRowHeight="15"/>
  <cols>
    <col min="3" max="3" width="14.85546875" customWidth="1"/>
    <col min="8" max="8" width="13.85546875" customWidth="1"/>
  </cols>
  <sheetData>
    <row r="13" spans="2:15" ht="18">
      <c r="B13" t="s">
        <v>28</v>
      </c>
      <c r="C13" s="6" t="s">
        <v>57</v>
      </c>
      <c r="D13" s="6" t="s">
        <v>58</v>
      </c>
      <c r="E13" s="8" t="s">
        <v>0</v>
      </c>
      <c r="F13" s="8" t="s">
        <v>61</v>
      </c>
      <c r="G13" s="8" t="s">
        <v>62</v>
      </c>
      <c r="H13" s="9" t="s">
        <v>59</v>
      </c>
      <c r="I13" s="43"/>
      <c r="J13" s="43"/>
      <c r="K13" s="60"/>
      <c r="L13" s="67"/>
      <c r="M13" s="61"/>
      <c r="N13" s="43"/>
      <c r="O13" s="43"/>
    </row>
    <row r="14" spans="2:15">
      <c r="C14" s="87">
        <v>9.8000000000000004E-2</v>
      </c>
      <c r="D14" s="6">
        <v>3</v>
      </c>
      <c r="E14" s="8">
        <v>4</v>
      </c>
      <c r="F14" s="8">
        <f>C14/E14</f>
        <v>2.4500000000000001E-2</v>
      </c>
      <c r="G14" s="8">
        <f>1+F14</f>
        <v>1.0245</v>
      </c>
      <c r="H14" s="33">
        <f>G14^E14-1</f>
        <v>0.1016606848000623</v>
      </c>
      <c r="I14" s="43"/>
      <c r="J14" s="43"/>
      <c r="K14" s="85"/>
      <c r="L14" s="84"/>
      <c r="M14" s="86"/>
      <c r="N14" s="43"/>
      <c r="O14" s="43"/>
    </row>
    <row r="15" spans="2:15">
      <c r="C15" s="43"/>
      <c r="D15" s="43"/>
      <c r="E15" s="43"/>
      <c r="F15" s="43"/>
      <c r="G15" s="43"/>
      <c r="H15" s="43"/>
      <c r="I15" s="43"/>
      <c r="J15" s="43"/>
      <c r="K15" s="62"/>
      <c r="L15" s="77"/>
      <c r="M15" s="63"/>
      <c r="N15" s="43"/>
      <c r="O15" s="43"/>
    </row>
    <row r="16" spans="2:15" ht="18">
      <c r="B16" t="s">
        <v>29</v>
      </c>
      <c r="C16" s="6" t="s">
        <v>57</v>
      </c>
      <c r="D16" s="6" t="s">
        <v>58</v>
      </c>
      <c r="E16" s="8" t="s">
        <v>0</v>
      </c>
      <c r="F16" s="8" t="s">
        <v>61</v>
      </c>
      <c r="G16" s="8" t="s">
        <v>62</v>
      </c>
      <c r="H16" s="9" t="s">
        <v>59</v>
      </c>
      <c r="I16" s="43"/>
      <c r="J16" s="43"/>
      <c r="K16" s="43"/>
      <c r="L16" s="43"/>
      <c r="M16" s="43"/>
      <c r="N16" s="43"/>
      <c r="O16" s="43"/>
    </row>
    <row r="17" spans="2:15">
      <c r="C17" s="87">
        <v>0.12</v>
      </c>
      <c r="D17" s="6">
        <v>4</v>
      </c>
      <c r="E17" s="8">
        <v>3</v>
      </c>
      <c r="F17" s="8">
        <f>C17/E17</f>
        <v>0.04</v>
      </c>
      <c r="G17" s="8">
        <f>1+F17</f>
        <v>1.04</v>
      </c>
      <c r="H17" s="33">
        <f>G17^E17-1</f>
        <v>0.12486400000000009</v>
      </c>
      <c r="I17" s="43"/>
      <c r="J17" s="43"/>
      <c r="K17" s="43"/>
      <c r="L17" s="43"/>
      <c r="M17" s="43"/>
      <c r="N17" s="43"/>
      <c r="O17" s="43"/>
    </row>
    <row r="18" spans="2:15"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</row>
    <row r="19" spans="2:15" ht="18">
      <c r="B19" t="s">
        <v>30</v>
      </c>
      <c r="C19" s="6" t="s">
        <v>59</v>
      </c>
      <c r="D19" s="6" t="s">
        <v>58</v>
      </c>
      <c r="E19" s="8" t="s">
        <v>0</v>
      </c>
      <c r="F19" s="8" t="s">
        <v>62</v>
      </c>
      <c r="G19" s="8" t="s">
        <v>60</v>
      </c>
      <c r="H19" s="9" t="s">
        <v>57</v>
      </c>
      <c r="I19" s="43"/>
      <c r="J19" s="43"/>
      <c r="K19" s="43"/>
      <c r="L19" s="43"/>
      <c r="M19" s="43"/>
      <c r="N19" s="43"/>
      <c r="O19" s="43"/>
    </row>
    <row r="20" spans="2:15">
      <c r="C20" s="87">
        <v>0.11749999999999999</v>
      </c>
      <c r="D20" s="6">
        <v>6</v>
      </c>
      <c r="E20" s="8">
        <v>2</v>
      </c>
      <c r="F20" s="8">
        <f>(1+C20)^(1/E20)</f>
        <v>1.0571187255932988</v>
      </c>
      <c r="G20" s="8">
        <f>F20-1</f>
        <v>5.711872559329878E-2</v>
      </c>
      <c r="H20" s="33">
        <f>G20*E20</f>
        <v>0.11423745118659756</v>
      </c>
      <c r="I20" s="43"/>
      <c r="J20" s="43"/>
      <c r="K20" s="43"/>
      <c r="L20" s="43"/>
      <c r="M20" s="43"/>
      <c r="N20" s="43"/>
      <c r="O20" s="43"/>
    </row>
    <row r="21" spans="2:15">
      <c r="C21" s="43"/>
      <c r="D21" s="83"/>
      <c r="E21" s="43"/>
      <c r="F21" s="43"/>
      <c r="G21" s="43"/>
      <c r="H21" s="83"/>
      <c r="I21" s="43"/>
      <c r="J21" s="43"/>
      <c r="K21" s="43"/>
      <c r="L21" s="79"/>
      <c r="M21" s="43"/>
      <c r="N21" s="43"/>
      <c r="O21" s="4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oleObject progId="Word.Document.12" shapeId="4098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dimension ref="D9:K17"/>
  <sheetViews>
    <sheetView workbookViewId="0">
      <selection activeCell="G17" sqref="G17"/>
    </sheetView>
  </sheetViews>
  <sheetFormatPr defaultRowHeight="15"/>
  <cols>
    <col min="5" max="5" width="12.140625" bestFit="1" customWidth="1"/>
  </cols>
  <sheetData>
    <row r="9" spans="4:11">
      <c r="I9" s="60"/>
      <c r="J9" s="67"/>
      <c r="K9" s="61"/>
    </row>
    <row r="10" spans="4:11">
      <c r="D10" s="43"/>
      <c r="E10" s="43"/>
      <c r="I10" s="85"/>
      <c r="J10" s="84"/>
      <c r="K10" s="86"/>
    </row>
    <row r="11" spans="4:11">
      <c r="D11" s="6" t="s">
        <v>64</v>
      </c>
      <c r="E11" s="7">
        <v>1000</v>
      </c>
      <c r="I11" s="62"/>
      <c r="J11" s="77"/>
      <c r="K11" s="63"/>
    </row>
    <row r="12" spans="4:11" ht="18">
      <c r="D12" s="88" t="s">
        <v>63</v>
      </c>
      <c r="E12" s="19">
        <v>987</v>
      </c>
    </row>
    <row r="13" spans="4:11">
      <c r="D13" s="6" t="s">
        <v>27</v>
      </c>
      <c r="E13" s="89">
        <v>63</v>
      </c>
    </row>
    <row r="14" spans="4:11" ht="18">
      <c r="D14" s="8" t="s">
        <v>65</v>
      </c>
      <c r="E14" s="90">
        <f>(E11/E12)^(1/E13)</f>
        <v>1.0002077237866565</v>
      </c>
      <c r="I14" s="60"/>
      <c r="J14" s="61"/>
    </row>
    <row r="15" spans="4:11" ht="18">
      <c r="D15" s="8" t="s">
        <v>66</v>
      </c>
      <c r="E15" s="91">
        <f>E14^252</f>
        <v>1.0537349608405056</v>
      </c>
      <c r="I15" s="85"/>
      <c r="J15" s="86"/>
    </row>
    <row r="16" spans="4:11" ht="18">
      <c r="D16" s="9" t="s">
        <v>67</v>
      </c>
      <c r="E16" s="33">
        <f>E15-1</f>
        <v>5.3734960840505552E-2</v>
      </c>
      <c r="I16" s="62"/>
      <c r="J16" s="63"/>
    </row>
    <row r="17" spans="4:5">
      <c r="D17" s="43"/>
      <c r="E17" s="7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oleObject progId="Word.Document.12" shapeId="5122" r:id="rId4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C10:L23"/>
  <sheetViews>
    <sheetView workbookViewId="0">
      <selection activeCell="I21" sqref="I21"/>
    </sheetView>
  </sheetViews>
  <sheetFormatPr defaultRowHeight="15"/>
  <cols>
    <col min="2" max="2" width="12.7109375" bestFit="1" customWidth="1"/>
    <col min="4" max="4" width="14.28515625" bestFit="1" customWidth="1"/>
  </cols>
  <sheetData>
    <row r="10" spans="3:12">
      <c r="K10" s="60"/>
      <c r="L10" s="61"/>
    </row>
    <row r="11" spans="3:12">
      <c r="K11" s="85"/>
      <c r="L11" s="86"/>
    </row>
    <row r="12" spans="3:12" ht="18">
      <c r="C12" s="6" t="s">
        <v>31</v>
      </c>
      <c r="D12" s="20">
        <v>0.08</v>
      </c>
      <c r="K12" s="85"/>
      <c r="L12" s="86"/>
    </row>
    <row r="13" spans="3:12">
      <c r="C13" s="34" t="s">
        <v>17</v>
      </c>
      <c r="D13" s="19">
        <v>200000</v>
      </c>
      <c r="K13" s="62"/>
      <c r="L13" s="63"/>
    </row>
    <row r="14" spans="3:12">
      <c r="C14" s="6" t="s">
        <v>0</v>
      </c>
      <c r="D14" s="6" t="s">
        <v>9</v>
      </c>
      <c r="E14" s="8" t="s">
        <v>8</v>
      </c>
    </row>
    <row r="15" spans="3:12">
      <c r="C15" s="6">
        <v>1</v>
      </c>
      <c r="D15" s="6">
        <v>0</v>
      </c>
      <c r="E15" s="8">
        <v>0</v>
      </c>
      <c r="H15" s="49" t="s">
        <v>10</v>
      </c>
      <c r="I15" s="92"/>
      <c r="J15" s="50"/>
    </row>
    <row r="16" spans="3:12">
      <c r="C16" s="6">
        <v>2</v>
      </c>
      <c r="D16" s="6">
        <v>0</v>
      </c>
      <c r="E16" s="8">
        <v>0</v>
      </c>
      <c r="G16" s="9" t="s">
        <v>68</v>
      </c>
      <c r="H16" s="118">
        <f>E23/D13</f>
        <v>1.1032194773508086</v>
      </c>
      <c r="I16" s="119"/>
      <c r="J16" s="50" t="s">
        <v>5</v>
      </c>
    </row>
    <row r="17" spans="3:5">
      <c r="C17" s="6">
        <v>3</v>
      </c>
      <c r="D17" s="6">
        <v>50000</v>
      </c>
      <c r="E17" s="8">
        <f t="shared" ref="E17:E22" si="0">D17/((1+$D$12)^C17)</f>
        <v>39691.61205100848</v>
      </c>
    </row>
    <row r="18" spans="3:5">
      <c r="C18" s="6">
        <v>4</v>
      </c>
      <c r="D18" s="6">
        <v>50000</v>
      </c>
      <c r="E18" s="8">
        <f t="shared" si="0"/>
        <v>36751.49263982266</v>
      </c>
    </row>
    <row r="19" spans="3:5">
      <c r="C19" s="6">
        <v>5</v>
      </c>
      <c r="D19" s="6">
        <v>50000</v>
      </c>
      <c r="E19" s="8">
        <f t="shared" si="0"/>
        <v>34029.159851687647</v>
      </c>
    </row>
    <row r="20" spans="3:5">
      <c r="C20" s="6">
        <v>6</v>
      </c>
      <c r="D20" s="6">
        <v>50000</v>
      </c>
      <c r="E20" s="8">
        <f t="shared" si="0"/>
        <v>31508.481344155229</v>
      </c>
    </row>
    <row r="21" spans="3:5">
      <c r="C21" s="6">
        <v>7</v>
      </c>
      <c r="D21" s="6">
        <v>70000</v>
      </c>
      <c r="E21" s="8">
        <f t="shared" si="0"/>
        <v>40844.327668349368</v>
      </c>
    </row>
    <row r="22" spans="3:5">
      <c r="C22" s="6">
        <v>8</v>
      </c>
      <c r="D22" s="6">
        <v>70000</v>
      </c>
      <c r="E22" s="8">
        <f t="shared" si="0"/>
        <v>37818.821915138302</v>
      </c>
    </row>
    <row r="23" spans="3:5">
      <c r="D23" s="9" t="s">
        <v>69</v>
      </c>
      <c r="E23" s="9">
        <f>SUM(E15:E22)</f>
        <v>220643.89547016172</v>
      </c>
    </row>
  </sheetData>
  <mergeCells count="1">
    <mergeCell ref="H16:I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oleObject progId="Word.Document.12" shapeId="6146" r:id="rId4"/>
  </oleObjects>
</worksheet>
</file>

<file path=xl/worksheets/sheet7.xml><?xml version="1.0" encoding="utf-8"?>
<worksheet xmlns="http://schemas.openxmlformats.org/spreadsheetml/2006/main" xmlns:r="http://schemas.openxmlformats.org/officeDocument/2006/relationships">
  <dimension ref="E12:P39"/>
  <sheetViews>
    <sheetView topLeftCell="A7" workbookViewId="0">
      <selection activeCell="S11" sqref="S11"/>
    </sheetView>
  </sheetViews>
  <sheetFormatPr defaultRowHeight="15"/>
  <cols>
    <col min="3" max="3" width="13.5703125" bestFit="1" customWidth="1"/>
  </cols>
  <sheetData>
    <row r="12" spans="5:16">
      <c r="N12" s="60"/>
      <c r="O12" s="67"/>
      <c r="P12" s="61"/>
    </row>
    <row r="13" spans="5:16" ht="18">
      <c r="E13" s="6" t="s">
        <v>0</v>
      </c>
      <c r="F13" s="6" t="s">
        <v>70</v>
      </c>
      <c r="H13" s="9" t="s">
        <v>3</v>
      </c>
      <c r="I13" s="94">
        <v>8.7806223839120116E-3</v>
      </c>
      <c r="J13" s="50" t="s">
        <v>6</v>
      </c>
      <c r="N13" s="85"/>
      <c r="O13" s="84"/>
      <c r="P13" s="86"/>
    </row>
    <row r="14" spans="5:16">
      <c r="E14" s="6">
        <v>0</v>
      </c>
      <c r="F14" s="6">
        <v>-300000</v>
      </c>
      <c r="H14" s="9" t="s">
        <v>4</v>
      </c>
      <c r="I14" s="81">
        <f>(1+I13)*NPV(I13,F14:F38)</f>
        <v>8.463393896818161E-7</v>
      </c>
      <c r="J14" s="50"/>
      <c r="N14" s="85"/>
      <c r="O14" s="84"/>
      <c r="P14" s="86"/>
    </row>
    <row r="15" spans="5:16">
      <c r="E15" s="6">
        <v>1</v>
      </c>
      <c r="F15" s="6">
        <v>-300000</v>
      </c>
      <c r="H15" s="9" t="s">
        <v>3</v>
      </c>
      <c r="I15" s="93">
        <f>(1+I13)^12-1</f>
        <v>0.1106079441687704</v>
      </c>
      <c r="J15" s="80" t="s">
        <v>5</v>
      </c>
      <c r="N15" s="85"/>
      <c r="O15" s="84"/>
      <c r="P15" s="86"/>
    </row>
    <row r="16" spans="5:16">
      <c r="E16" s="6">
        <v>2</v>
      </c>
      <c r="F16" s="6">
        <v>-300000</v>
      </c>
      <c r="N16" s="85"/>
      <c r="O16" s="84"/>
      <c r="P16" s="86"/>
    </row>
    <row r="17" spans="5:16">
      <c r="E17" s="6">
        <v>3</v>
      </c>
      <c r="F17" s="6">
        <v>0</v>
      </c>
      <c r="N17" s="62"/>
      <c r="O17" s="77"/>
      <c r="P17" s="63"/>
    </row>
    <row r="18" spans="5:16">
      <c r="E18" s="6">
        <v>4</v>
      </c>
      <c r="F18" s="6">
        <v>0</v>
      </c>
    </row>
    <row r="19" spans="5:16">
      <c r="E19" s="6">
        <v>5</v>
      </c>
      <c r="F19" s="6">
        <v>23000</v>
      </c>
    </row>
    <row r="20" spans="5:16">
      <c r="E20" s="6">
        <v>6</v>
      </c>
      <c r="F20" s="6">
        <v>23000</v>
      </c>
    </row>
    <row r="21" spans="5:16">
      <c r="E21" s="6">
        <v>7</v>
      </c>
      <c r="F21" s="6">
        <v>23000</v>
      </c>
    </row>
    <row r="22" spans="5:16">
      <c r="E22" s="6">
        <v>8</v>
      </c>
      <c r="F22" s="6">
        <v>23000</v>
      </c>
    </row>
    <row r="23" spans="5:16">
      <c r="E23" s="6">
        <v>9</v>
      </c>
      <c r="F23" s="6">
        <v>23000</v>
      </c>
    </row>
    <row r="24" spans="5:16">
      <c r="E24" s="6">
        <v>10</v>
      </c>
      <c r="F24" s="6">
        <v>23000</v>
      </c>
    </row>
    <row r="25" spans="5:16">
      <c r="E25" s="6">
        <v>11</v>
      </c>
      <c r="F25" s="6">
        <v>23000</v>
      </c>
    </row>
    <row r="26" spans="5:16">
      <c r="E26" s="6">
        <v>12</v>
      </c>
      <c r="F26" s="6">
        <v>23000</v>
      </c>
    </row>
    <row r="27" spans="5:16">
      <c r="E27" s="6">
        <v>13</v>
      </c>
      <c r="F27" s="6">
        <v>23000</v>
      </c>
    </row>
    <row r="28" spans="5:16">
      <c r="E28" s="6">
        <v>14</v>
      </c>
      <c r="F28" s="6">
        <v>23000</v>
      </c>
    </row>
    <row r="29" spans="5:16">
      <c r="E29" s="6">
        <v>15</v>
      </c>
      <c r="F29" s="6">
        <v>23000</v>
      </c>
    </row>
    <row r="30" spans="5:16">
      <c r="E30" s="6">
        <v>16</v>
      </c>
      <c r="F30" s="6">
        <v>23000</v>
      </c>
    </row>
    <row r="31" spans="5:16">
      <c r="E31" s="6">
        <v>17</v>
      </c>
      <c r="F31" s="6">
        <v>23000</v>
      </c>
    </row>
    <row r="32" spans="5:16">
      <c r="E32" s="6">
        <v>18</v>
      </c>
      <c r="F32" s="6">
        <v>23000</v>
      </c>
    </row>
    <row r="33" spans="5:6">
      <c r="E33" s="6">
        <v>19</v>
      </c>
      <c r="F33" s="6">
        <v>23000</v>
      </c>
    </row>
    <row r="34" spans="5:6">
      <c r="E34" s="6">
        <v>20</v>
      </c>
      <c r="F34" s="6">
        <v>23000</v>
      </c>
    </row>
    <row r="35" spans="5:6">
      <c r="E35" s="6">
        <v>21</v>
      </c>
      <c r="F35" s="6">
        <v>23000</v>
      </c>
    </row>
    <row r="36" spans="5:6">
      <c r="E36" s="6">
        <v>22</v>
      </c>
      <c r="F36" s="6">
        <v>23000</v>
      </c>
    </row>
    <row r="37" spans="5:6">
      <c r="E37" s="6">
        <v>23</v>
      </c>
      <c r="F37" s="6">
        <v>23000</v>
      </c>
    </row>
    <row r="38" spans="5:6">
      <c r="E38" s="6">
        <v>24</v>
      </c>
      <c r="F38" s="6">
        <v>623000</v>
      </c>
    </row>
    <row r="39" spans="5:6">
      <c r="F39" s="35">
        <f>SUM(F14:F38)</f>
        <v>160000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oleObject progId="Word.Document.12" shapeId="7170" r:id="rId4"/>
  </oleObjects>
</worksheet>
</file>

<file path=xl/worksheets/sheet8.xml><?xml version="1.0" encoding="utf-8"?>
<worksheet xmlns="http://schemas.openxmlformats.org/spreadsheetml/2006/main" xmlns:r="http://schemas.openxmlformats.org/officeDocument/2006/relationships">
  <dimension ref="B3:AC206"/>
  <sheetViews>
    <sheetView topLeftCell="D7" zoomScale="85" zoomScaleNormal="85" workbookViewId="0">
      <selection activeCell="I18" sqref="I18"/>
    </sheetView>
  </sheetViews>
  <sheetFormatPr defaultRowHeight="15"/>
  <cols>
    <col min="3" max="3" width="14.42578125" bestFit="1" customWidth="1"/>
    <col min="5" max="5" width="13" customWidth="1"/>
    <col min="6" max="6" width="13.85546875" customWidth="1"/>
    <col min="8" max="8" width="11.5703125" bestFit="1" customWidth="1"/>
    <col min="9" max="9" width="14.7109375" customWidth="1"/>
    <col min="11" max="11" width="17.42578125" customWidth="1"/>
    <col min="12" max="12" width="16.5703125" customWidth="1"/>
    <col min="13" max="13" width="16.42578125" customWidth="1"/>
    <col min="21" max="21" width="13.5703125" bestFit="1" customWidth="1"/>
    <col min="26" max="26" width="9.28515625" bestFit="1" customWidth="1"/>
    <col min="27" max="27" width="10.28515625" bestFit="1" customWidth="1"/>
  </cols>
  <sheetData>
    <row r="3" spans="2:29">
      <c r="M3" s="60"/>
      <c r="N3" s="67"/>
      <c r="O3" s="67"/>
      <c r="P3" s="67"/>
      <c r="Q3" s="67"/>
      <c r="R3" s="67"/>
      <c r="S3" s="61"/>
    </row>
    <row r="4" spans="2:29">
      <c r="M4" s="85"/>
      <c r="N4" s="84"/>
      <c r="O4" s="84"/>
      <c r="P4" s="84"/>
      <c r="Q4" s="84"/>
      <c r="R4" s="84"/>
      <c r="S4" s="86"/>
    </row>
    <row r="5" spans="2:29">
      <c r="M5" s="85"/>
      <c r="N5" s="84"/>
      <c r="O5" s="84"/>
      <c r="P5" s="84"/>
      <c r="Q5" s="84"/>
      <c r="R5" s="84"/>
      <c r="S5" s="86"/>
    </row>
    <row r="6" spans="2:29">
      <c r="M6" s="85"/>
      <c r="N6" s="84"/>
      <c r="O6" s="84"/>
      <c r="P6" s="84"/>
      <c r="Q6" s="84"/>
      <c r="R6" s="84"/>
      <c r="S6" s="86"/>
    </row>
    <row r="7" spans="2:29">
      <c r="M7" s="85"/>
      <c r="N7" s="84"/>
      <c r="O7" s="84"/>
      <c r="P7" s="84"/>
      <c r="Q7" s="84"/>
      <c r="R7" s="84"/>
      <c r="S7" s="86"/>
      <c r="U7" s="60"/>
      <c r="V7" s="67"/>
      <c r="W7" s="67"/>
      <c r="X7" s="67"/>
      <c r="Y7" s="67"/>
      <c r="Z7" s="67"/>
      <c r="AA7" s="67"/>
      <c r="AB7" s="67"/>
      <c r="AC7" s="61"/>
    </row>
    <row r="8" spans="2:29">
      <c r="M8" s="85"/>
      <c r="N8" s="84"/>
      <c r="O8" s="84"/>
      <c r="P8" s="84"/>
      <c r="Q8" s="84"/>
      <c r="R8" s="84"/>
      <c r="S8" s="86"/>
      <c r="U8" s="85"/>
      <c r="V8" s="84"/>
      <c r="W8" s="84"/>
      <c r="X8" s="84"/>
      <c r="Y8" s="84"/>
      <c r="Z8" s="84"/>
      <c r="AA8" s="84"/>
      <c r="AB8" s="84"/>
      <c r="AC8" s="86"/>
    </row>
    <row r="9" spans="2:29">
      <c r="M9" s="85"/>
      <c r="N9" s="84"/>
      <c r="O9" s="84"/>
      <c r="P9" s="84"/>
      <c r="Q9" s="84"/>
      <c r="R9" s="84"/>
      <c r="S9" s="86"/>
      <c r="U9" s="85"/>
      <c r="V9" s="84"/>
      <c r="W9" s="84"/>
      <c r="X9" s="84"/>
      <c r="Y9" s="84"/>
      <c r="Z9" s="84"/>
      <c r="AA9" s="84"/>
      <c r="AB9" s="84"/>
      <c r="AC9" s="86"/>
    </row>
    <row r="10" spans="2:29">
      <c r="M10" s="85"/>
      <c r="N10" s="84"/>
      <c r="O10" s="84"/>
      <c r="P10" s="84"/>
      <c r="Q10" s="84"/>
      <c r="R10" s="84"/>
      <c r="S10" s="86"/>
      <c r="U10" s="85"/>
      <c r="V10" s="84"/>
      <c r="W10" s="84"/>
      <c r="X10" s="84"/>
      <c r="Y10" s="84"/>
      <c r="Z10" s="102"/>
      <c r="AA10" s="84"/>
      <c r="AB10" s="84"/>
      <c r="AC10" s="86"/>
    </row>
    <row r="11" spans="2:29">
      <c r="M11" s="85"/>
      <c r="N11" s="84"/>
      <c r="O11" s="84"/>
      <c r="P11" s="84"/>
      <c r="Q11" s="84"/>
      <c r="R11" s="84"/>
      <c r="S11" s="86"/>
      <c r="U11" s="85"/>
      <c r="V11" s="84"/>
      <c r="W11" s="84"/>
      <c r="X11" s="84"/>
      <c r="Y11" s="84"/>
      <c r="Z11" s="102"/>
      <c r="AA11" s="84"/>
      <c r="AB11" s="84"/>
      <c r="AC11" s="86"/>
    </row>
    <row r="12" spans="2:29">
      <c r="M12" s="85"/>
      <c r="N12" s="84"/>
      <c r="O12" s="84"/>
      <c r="P12" s="84"/>
      <c r="Q12" s="84"/>
      <c r="R12" s="84"/>
      <c r="S12" s="86"/>
      <c r="U12" s="85"/>
      <c r="V12" s="84"/>
      <c r="W12" s="84"/>
      <c r="X12" s="84"/>
      <c r="Y12" s="84"/>
      <c r="Z12" s="102"/>
      <c r="AA12" s="84"/>
      <c r="AB12" s="84"/>
      <c r="AC12" s="86"/>
    </row>
    <row r="13" spans="2:29">
      <c r="M13" s="85"/>
      <c r="N13" s="84"/>
      <c r="O13" s="84"/>
      <c r="P13" s="84"/>
      <c r="Q13" s="84"/>
      <c r="R13" s="84"/>
      <c r="S13" s="86"/>
      <c r="U13" s="85"/>
      <c r="V13" s="84"/>
      <c r="W13" s="84"/>
      <c r="X13" s="84"/>
      <c r="Y13" s="84"/>
      <c r="Z13" s="102"/>
      <c r="AA13" s="84"/>
      <c r="AB13" s="84"/>
      <c r="AC13" s="86"/>
    </row>
    <row r="14" spans="2:29">
      <c r="B14" s="6" t="s">
        <v>17</v>
      </c>
      <c r="C14" s="7">
        <v>320000</v>
      </c>
      <c r="F14" s="43"/>
      <c r="G14" s="43"/>
      <c r="H14" s="43"/>
      <c r="I14" s="43"/>
      <c r="J14" s="43"/>
      <c r="M14" s="85"/>
      <c r="N14" s="84"/>
      <c r="O14" s="84"/>
      <c r="P14" s="84"/>
      <c r="Q14" s="84"/>
      <c r="R14" s="84"/>
      <c r="S14" s="86"/>
      <c r="U14" s="85"/>
      <c r="V14" s="84"/>
      <c r="W14" s="84"/>
      <c r="X14" s="84"/>
      <c r="Y14" s="84"/>
      <c r="Z14" s="102"/>
      <c r="AA14" s="84"/>
      <c r="AB14" s="84"/>
      <c r="AC14" s="86"/>
    </row>
    <row r="15" spans="2:29">
      <c r="B15" s="6" t="s">
        <v>27</v>
      </c>
      <c r="C15" s="6">
        <v>180</v>
      </c>
      <c r="F15" s="43"/>
      <c r="G15" s="43"/>
      <c r="H15" s="43"/>
      <c r="I15" s="43"/>
      <c r="J15" s="60"/>
      <c r="K15" s="61"/>
      <c r="M15" s="85"/>
      <c r="N15" s="84"/>
      <c r="O15" s="84"/>
      <c r="P15" s="84"/>
      <c r="Q15" s="84"/>
      <c r="R15" s="95"/>
      <c r="S15" s="86"/>
      <c r="U15" s="85"/>
      <c r="V15" s="84"/>
      <c r="W15" s="84"/>
      <c r="X15" s="84"/>
      <c r="Y15" s="84"/>
      <c r="Z15" s="102"/>
      <c r="AA15" s="84"/>
      <c r="AB15" s="84"/>
      <c r="AC15" s="86"/>
    </row>
    <row r="16" spans="2:29" ht="18">
      <c r="B16" s="6" t="s">
        <v>31</v>
      </c>
      <c r="C16" s="6">
        <v>9.5000000000000001E-2</v>
      </c>
      <c r="F16" s="43"/>
      <c r="G16" s="43"/>
      <c r="H16" s="43"/>
      <c r="I16" s="43"/>
      <c r="J16" s="85"/>
      <c r="K16" s="86"/>
      <c r="M16" s="85"/>
      <c r="N16" s="84"/>
      <c r="O16" s="84"/>
      <c r="P16" s="84"/>
      <c r="Q16" s="84"/>
      <c r="R16" s="84"/>
      <c r="S16" s="86"/>
      <c r="U16" s="85"/>
      <c r="V16" s="84"/>
      <c r="W16" s="84"/>
      <c r="X16" s="84"/>
      <c r="Y16" s="84"/>
      <c r="Z16" s="102"/>
      <c r="AA16" s="84"/>
      <c r="AB16" s="84"/>
      <c r="AC16" s="86"/>
    </row>
    <row r="17" spans="2:29" ht="18">
      <c r="B17" s="6" t="s">
        <v>74</v>
      </c>
      <c r="C17" s="98">
        <v>0.13</v>
      </c>
      <c r="F17" s="43"/>
      <c r="G17" s="43"/>
      <c r="H17" s="43"/>
      <c r="I17" s="43"/>
      <c r="J17" s="62"/>
      <c r="K17" s="63"/>
      <c r="M17" s="85"/>
      <c r="N17" s="84"/>
      <c r="O17" s="84"/>
      <c r="P17" s="84"/>
      <c r="Q17" s="84"/>
      <c r="R17" s="84"/>
      <c r="S17" s="86"/>
      <c r="U17" s="62"/>
      <c r="V17" s="77"/>
      <c r="W17" s="77"/>
      <c r="X17" s="77"/>
      <c r="Y17" s="77"/>
      <c r="Z17" s="103"/>
      <c r="AA17" s="77"/>
      <c r="AB17" s="77"/>
      <c r="AC17" s="63"/>
    </row>
    <row r="18" spans="2:29" ht="18">
      <c r="B18" s="8" t="s">
        <v>32</v>
      </c>
      <c r="C18" s="8">
        <f>1+C16</f>
        <v>1.095</v>
      </c>
      <c r="F18" s="43"/>
      <c r="G18" s="43"/>
      <c r="H18" s="43"/>
      <c r="I18" s="43"/>
      <c r="J18" s="43"/>
      <c r="M18" s="85"/>
      <c r="N18" s="84"/>
      <c r="O18" s="84"/>
      <c r="P18" s="84"/>
      <c r="Q18" s="84"/>
      <c r="R18" s="84"/>
      <c r="S18" s="86"/>
      <c r="Z18" s="2"/>
    </row>
    <row r="19" spans="2:29" ht="18">
      <c r="B19" s="8" t="s">
        <v>33</v>
      </c>
      <c r="C19" s="8">
        <f>C18^(1/12)</f>
        <v>1.0075915342905826</v>
      </c>
      <c r="F19" s="43"/>
      <c r="G19" s="43"/>
      <c r="H19" s="43"/>
      <c r="I19" s="43"/>
      <c r="J19" s="43"/>
      <c r="M19" s="85"/>
      <c r="N19" s="84"/>
      <c r="O19" s="84"/>
      <c r="P19" s="84"/>
      <c r="Q19" s="84"/>
      <c r="R19" s="84"/>
      <c r="S19" s="86"/>
      <c r="Z19" s="2"/>
    </row>
    <row r="20" spans="2:29">
      <c r="B20" s="8" t="s">
        <v>16</v>
      </c>
      <c r="C20" s="8">
        <f>((C19-1)*(C19^C15)*C14)/(C19^C15-1)</f>
        <v>3266.5958435519842</v>
      </c>
      <c r="H20" s="1"/>
      <c r="M20" s="85"/>
      <c r="N20" s="84"/>
      <c r="O20" s="84"/>
      <c r="P20" s="84"/>
      <c r="Q20" s="84"/>
      <c r="R20" s="84"/>
      <c r="S20" s="86"/>
      <c r="Z20" s="2"/>
    </row>
    <row r="21" spans="2:29" ht="18">
      <c r="B21" s="97" t="s">
        <v>75</v>
      </c>
      <c r="C21" s="99">
        <f>1+C17</f>
        <v>1.1299999999999999</v>
      </c>
      <c r="M21" s="85"/>
      <c r="N21" s="84"/>
      <c r="O21" s="84"/>
      <c r="P21" s="84"/>
      <c r="Q21" s="84"/>
      <c r="R21" s="84"/>
      <c r="S21" s="86"/>
      <c r="Z21" s="2"/>
    </row>
    <row r="22" spans="2:29" ht="18">
      <c r="B22" s="8" t="s">
        <v>76</v>
      </c>
      <c r="C22" s="8">
        <f>C21^(1/12)</f>
        <v>1.0102368443581764</v>
      </c>
      <c r="M22" s="62"/>
      <c r="N22" s="77"/>
      <c r="O22" s="77"/>
      <c r="P22" s="77"/>
      <c r="Q22" s="77"/>
      <c r="R22" s="77"/>
      <c r="S22" s="63"/>
      <c r="Z22" s="2"/>
    </row>
    <row r="23" spans="2:29">
      <c r="Z23" s="2"/>
    </row>
    <row r="24" spans="2:29" ht="18">
      <c r="C24" s="9" t="s">
        <v>7</v>
      </c>
      <c r="D24" s="9" t="s">
        <v>71</v>
      </c>
      <c r="E24" s="9" t="s">
        <v>72</v>
      </c>
      <c r="F24" s="9" t="s">
        <v>73</v>
      </c>
      <c r="G24" s="9" t="s">
        <v>1</v>
      </c>
      <c r="H24" s="8" t="s">
        <v>8</v>
      </c>
      <c r="I24" s="8" t="s">
        <v>11</v>
      </c>
      <c r="K24" s="9" t="s">
        <v>69</v>
      </c>
      <c r="L24" s="101">
        <f>SUM(H26:H205)</f>
        <v>268080.40431611368</v>
      </c>
      <c r="Z24" s="2"/>
    </row>
    <row r="25" spans="2:29">
      <c r="C25" s="9">
        <v>0</v>
      </c>
      <c r="D25" s="9">
        <f t="shared" ref="D25:D56" si="0">((($C$19^($C$15))-($C$19^(C25)))*$C$14)/($C$19^$C$15-1)</f>
        <v>320000</v>
      </c>
      <c r="E25" s="9">
        <f t="shared" ref="E25:E56" si="1">(($C$19-1)*($C$19^$C$15-$C$19^C25)*$C$14)/($C$19^$C$15-1)</f>
        <v>2429.2909729864223</v>
      </c>
      <c r="F25" s="9"/>
      <c r="G25" s="96">
        <v>3267</v>
      </c>
      <c r="H25" s="8">
        <v>0</v>
      </c>
      <c r="I25" s="8">
        <f>C25*H25</f>
        <v>0</v>
      </c>
      <c r="Z25" s="2"/>
    </row>
    <row r="26" spans="2:29">
      <c r="C26" s="9">
        <v>1</v>
      </c>
      <c r="D26" s="9">
        <f t="shared" si="0"/>
        <v>319162.6951294344</v>
      </c>
      <c r="E26" s="9">
        <f t="shared" si="1"/>
        <v>2422.9345443498519</v>
      </c>
      <c r="F26" s="9">
        <f t="shared" ref="F26:F57" si="2">(($C$19-1)*($C$19^(C26-1))*$C$14)/($C$19^$C$15-1)</f>
        <v>837.30487056556217</v>
      </c>
      <c r="G26" s="96">
        <f t="shared" ref="G26:G57" si="3">(($C$19-1)*($C$19^$C$15)*$C$14)/($C$19^$C$15-1)</f>
        <v>3266.5958435519842</v>
      </c>
      <c r="H26" s="100">
        <f>(G26)/($C$22^C26)</f>
        <v>3233.4950579112146</v>
      </c>
      <c r="I26" s="8">
        <f t="shared" ref="I26:I89" si="4">C26*H26</f>
        <v>3233.4950579112146</v>
      </c>
      <c r="K26" s="8" t="s">
        <v>79</v>
      </c>
      <c r="L26" s="8">
        <f>SUM(I25:I205)</f>
        <v>17272019.683779471</v>
      </c>
      <c r="Z26" s="2"/>
    </row>
    <row r="27" spans="2:29">
      <c r="C27" s="9">
        <v>2</v>
      </c>
      <c r="D27" s="9">
        <f t="shared" si="0"/>
        <v>318319.03383023234</v>
      </c>
      <c r="E27" s="9">
        <f t="shared" si="1"/>
        <v>2416.5298606673214</v>
      </c>
      <c r="F27" s="9">
        <f t="shared" si="2"/>
        <v>843.66129920213234</v>
      </c>
      <c r="G27" s="96">
        <f t="shared" si="3"/>
        <v>3266.5958435519842</v>
      </c>
      <c r="H27" s="100">
        <f t="shared" ref="H27:H90" si="5">(G27)/($C$22^C27)</f>
        <v>3200.7296862801695</v>
      </c>
      <c r="I27" s="8">
        <f t="shared" si="4"/>
        <v>6401.459372560339</v>
      </c>
      <c r="Z27" s="2"/>
    </row>
    <row r="28" spans="2:29">
      <c r="C28" s="9">
        <v>3</v>
      </c>
      <c r="D28" s="9">
        <f t="shared" si="0"/>
        <v>317468.96784734767</v>
      </c>
      <c r="E28" s="9">
        <f t="shared" si="1"/>
        <v>2410.0765556089946</v>
      </c>
      <c r="F28" s="9">
        <f t="shared" si="2"/>
        <v>850.06598288466284</v>
      </c>
      <c r="G28" s="96">
        <f t="shared" si="3"/>
        <v>3266.5958435519842</v>
      </c>
      <c r="H28" s="100">
        <f t="shared" si="5"/>
        <v>3168.2963298707014</v>
      </c>
      <c r="I28" s="8">
        <f t="shared" si="4"/>
        <v>9504.8889896121036</v>
      </c>
      <c r="Z28" s="2"/>
    </row>
    <row r="29" spans="2:29">
      <c r="C29" s="9">
        <v>4</v>
      </c>
      <c r="D29" s="9">
        <f t="shared" si="0"/>
        <v>316612.44855940464</v>
      </c>
      <c r="E29" s="9">
        <f t="shared" si="1"/>
        <v>2403.5742600640301</v>
      </c>
      <c r="F29" s="9">
        <f t="shared" si="2"/>
        <v>856.51928794298965</v>
      </c>
      <c r="G29" s="96">
        <f t="shared" si="3"/>
        <v>3266.5958435519842</v>
      </c>
      <c r="H29" s="100">
        <f t="shared" si="5"/>
        <v>3136.1916243349674</v>
      </c>
      <c r="I29" s="8">
        <f t="shared" si="4"/>
        <v>12544.76649733987</v>
      </c>
      <c r="Z29" s="2"/>
    </row>
    <row r="30" spans="2:29">
      <c r="C30" s="9">
        <v>5</v>
      </c>
      <c r="D30" s="9">
        <f t="shared" si="0"/>
        <v>315749.42697591672</v>
      </c>
      <c r="E30" s="9">
        <f t="shared" si="1"/>
        <v>2397.0226021194685</v>
      </c>
      <c r="F30" s="9">
        <f t="shared" si="2"/>
        <v>863.02158348795399</v>
      </c>
      <c r="G30" s="96">
        <f t="shared" si="3"/>
        <v>3266.5958435519842</v>
      </c>
      <c r="H30" s="100">
        <f t="shared" si="5"/>
        <v>3104.4122394164438</v>
      </c>
      <c r="I30" s="8">
        <f t="shared" si="4"/>
        <v>15522.061197082219</v>
      </c>
      <c r="K30" s="120" t="s">
        <v>78</v>
      </c>
      <c r="L30" s="121"/>
      <c r="M30" s="122"/>
      <c r="Z30" s="2"/>
    </row>
    <row r="31" spans="2:29" ht="20.25">
      <c r="C31" s="9">
        <v>6</v>
      </c>
      <c r="D31" s="9">
        <f t="shared" si="0"/>
        <v>314879.85373448418</v>
      </c>
      <c r="E31" s="9">
        <f t="shared" si="1"/>
        <v>2390.4212070389603</v>
      </c>
      <c r="F31" s="9">
        <f t="shared" si="2"/>
        <v>869.57324143251583</v>
      </c>
      <c r="G31" s="96">
        <f t="shared" si="3"/>
        <v>3266.5958435519842</v>
      </c>
      <c r="H31" s="100">
        <f t="shared" si="5"/>
        <v>3072.9548786044707</v>
      </c>
      <c r="I31" s="8">
        <f t="shared" si="4"/>
        <v>18437.729271626824</v>
      </c>
      <c r="K31" s="106" t="s">
        <v>77</v>
      </c>
      <c r="L31" s="104">
        <f>L26/L24</f>
        <v>64.428505051837874</v>
      </c>
      <c r="M31" s="50" t="s">
        <v>80</v>
      </c>
      <c r="Z31" s="2"/>
    </row>
    <row r="32" spans="2:29">
      <c r="C32" s="9">
        <v>7</v>
      </c>
      <c r="D32" s="9">
        <f t="shared" si="0"/>
        <v>314003.67909797112</v>
      </c>
      <c r="E32" s="9">
        <f t="shared" si="1"/>
        <v>2383.7696972413332</v>
      </c>
      <c r="F32" s="9">
        <f t="shared" si="2"/>
        <v>876.17463651302376</v>
      </c>
      <c r="G32" s="96">
        <f t="shared" si="3"/>
        <v>3266.5958435519842</v>
      </c>
      <c r="H32" s="100">
        <f t="shared" si="5"/>
        <v>3041.8162787923065</v>
      </c>
      <c r="I32" s="8">
        <f t="shared" si="4"/>
        <v>21292.713951546146</v>
      </c>
      <c r="Z32" s="2"/>
    </row>
    <row r="33" spans="3:26">
      <c r="C33" s="9">
        <v>8</v>
      </c>
      <c r="D33" s="9">
        <f t="shared" si="0"/>
        <v>313120.85295166052</v>
      </c>
      <c r="E33" s="9">
        <f t="shared" si="1"/>
        <v>2377.0676922789926</v>
      </c>
      <c r="F33" s="9">
        <f t="shared" si="2"/>
        <v>882.82614631065098</v>
      </c>
      <c r="G33" s="96">
        <f t="shared" si="3"/>
        <v>3266.5958435519842</v>
      </c>
      <c r="H33" s="100">
        <f t="shared" si="5"/>
        <v>3010.9932099386378</v>
      </c>
      <c r="I33" s="8">
        <f t="shared" si="4"/>
        <v>24087.945679509103</v>
      </c>
      <c r="K33" s="120" t="s">
        <v>81</v>
      </c>
      <c r="L33" s="121"/>
      <c r="M33" s="122"/>
      <c r="Z33" s="2"/>
    </row>
    <row r="34" spans="3:26" ht="20.25">
      <c r="C34" s="9">
        <v>9</v>
      </c>
      <c r="D34" s="9">
        <f t="shared" si="0"/>
        <v>312231.32480038755</v>
      </c>
      <c r="E34" s="9">
        <f t="shared" si="1"/>
        <v>2370.3148088161656</v>
      </c>
      <c r="F34" s="9">
        <f t="shared" si="2"/>
        <v>889.52815127299118</v>
      </c>
      <c r="G34" s="96">
        <f t="shared" si="3"/>
        <v>3266.5958435519842</v>
      </c>
      <c r="H34" s="100">
        <f t="shared" si="5"/>
        <v>2980.4824747325288</v>
      </c>
      <c r="I34" s="8">
        <f t="shared" si="4"/>
        <v>26824.342272592759</v>
      </c>
      <c r="K34" s="106" t="s">
        <v>82</v>
      </c>
      <c r="L34" s="105">
        <f>L31/C22</f>
        <v>63.775643713302287</v>
      </c>
      <c r="M34" s="80" t="s">
        <v>80</v>
      </c>
      <c r="Z34" s="2"/>
    </row>
    <row r="35" spans="3:26">
      <c r="C35" s="9">
        <v>10</v>
      </c>
      <c r="D35" s="9">
        <f t="shared" si="0"/>
        <v>311335.0437656517</v>
      </c>
      <c r="E35" s="9">
        <f t="shared" si="1"/>
        <v>2363.5106606069699</v>
      </c>
      <c r="F35" s="9">
        <f t="shared" si="2"/>
        <v>896.28103473581859</v>
      </c>
      <c r="G35" s="96">
        <f t="shared" si="3"/>
        <v>3266.5958435519842</v>
      </c>
      <c r="H35" s="100">
        <f t="shared" si="5"/>
        <v>2950.2809082617532</v>
      </c>
      <c r="I35" s="8">
        <f t="shared" si="4"/>
        <v>29502.809082617532</v>
      </c>
      <c r="Z35" s="2"/>
    </row>
    <row r="36" spans="3:26">
      <c r="C36" s="9">
        <v>11</v>
      </c>
      <c r="D36" s="9">
        <f t="shared" si="0"/>
        <v>310431.95858270663</v>
      </c>
      <c r="E36" s="9">
        <f t="shared" si="1"/>
        <v>2356.6548584733255</v>
      </c>
      <c r="F36" s="9">
        <f t="shared" si="2"/>
        <v>903.08518294501448</v>
      </c>
      <c r="G36" s="96">
        <f t="shared" si="3"/>
        <v>3266.5958435519842</v>
      </c>
      <c r="H36" s="100">
        <f t="shared" si="5"/>
        <v>2920.3853776845031</v>
      </c>
      <c r="I36" s="8">
        <f t="shared" si="4"/>
        <v>32124.239154529532</v>
      </c>
      <c r="Z36" s="2"/>
    </row>
    <row r="37" spans="3:26">
      <c r="C37" s="9">
        <v>12</v>
      </c>
      <c r="D37" s="9">
        <f t="shared" si="0"/>
        <v>309522.01759762806</v>
      </c>
      <c r="E37" s="9">
        <f t="shared" si="1"/>
        <v>2349.7470102826942</v>
      </c>
      <c r="F37" s="9">
        <f t="shared" si="2"/>
        <v>909.94098507865863</v>
      </c>
      <c r="G37" s="96">
        <f t="shared" si="3"/>
        <v>3266.5958435519842</v>
      </c>
      <c r="H37" s="100">
        <f t="shared" si="5"/>
        <v>2890.7927819044071</v>
      </c>
      <c r="I37" s="8">
        <f t="shared" si="4"/>
        <v>34689.513382852885</v>
      </c>
      <c r="Z37" s="2"/>
    </row>
    <row r="38" spans="3:26">
      <c r="C38" s="9">
        <v>13</v>
      </c>
      <c r="D38" s="9">
        <f t="shared" si="0"/>
        <v>308605.16876435874</v>
      </c>
      <c r="E38" s="9">
        <f t="shared" si="1"/>
        <v>2342.7867209256497</v>
      </c>
      <c r="F38" s="9">
        <f t="shared" si="2"/>
        <v>916.84883326928968</v>
      </c>
      <c r="G38" s="96">
        <f t="shared" si="3"/>
        <v>3266.5958435519842</v>
      </c>
      <c r="H38" s="100">
        <f t="shared" si="5"/>
        <v>2861.5000512488591</v>
      </c>
      <c r="I38" s="8">
        <f t="shared" si="4"/>
        <v>37199.500666235166</v>
      </c>
      <c r="Z38" s="2"/>
    </row>
    <row r="39" spans="3:26">
      <c r="C39" s="9">
        <v>14</v>
      </c>
      <c r="D39" s="9">
        <f t="shared" si="0"/>
        <v>307681.35964173242</v>
      </c>
      <c r="E39" s="9">
        <f t="shared" si="1"/>
        <v>2335.7735922932793</v>
      </c>
      <c r="F39" s="9">
        <f t="shared" si="2"/>
        <v>923.8091226263341</v>
      </c>
      <c r="G39" s="96">
        <f t="shared" si="3"/>
        <v>3266.5958435519842</v>
      </c>
      <c r="H39" s="100">
        <f t="shared" si="5"/>
        <v>2832.5041471505888</v>
      </c>
      <c r="I39" s="8">
        <f t="shared" si="4"/>
        <v>39655.05806010824</v>
      </c>
      <c r="Z39" s="2"/>
    </row>
    <row r="40" spans="3:26">
      <c r="C40" s="9">
        <v>15</v>
      </c>
      <c r="D40" s="9">
        <f t="shared" si="0"/>
        <v>306750.53739047376</v>
      </c>
      <c r="E40" s="9">
        <f t="shared" si="1"/>
        <v>2328.7072232544119</v>
      </c>
      <c r="F40" s="9">
        <f t="shared" si="2"/>
        <v>930.82225125870491</v>
      </c>
      <c r="G40" s="96">
        <f t="shared" si="3"/>
        <v>3266.5958435519842</v>
      </c>
      <c r="H40" s="100">
        <f t="shared" si="5"/>
        <v>2803.8020618324758</v>
      </c>
      <c r="I40" s="8">
        <f t="shared" si="4"/>
        <v>42057.03092748714</v>
      </c>
      <c r="Z40" s="2"/>
    </row>
    <row r="41" spans="3:26">
      <c r="C41" s="9">
        <v>16</v>
      </c>
      <c r="D41" s="9">
        <f t="shared" si="0"/>
        <v>305812.64877017617</v>
      </c>
      <c r="E41" s="9">
        <f t="shared" si="1"/>
        <v>2321.5872096326752</v>
      </c>
      <c r="F41" s="9">
        <f t="shared" si="2"/>
        <v>937.88862029757252</v>
      </c>
      <c r="G41" s="96">
        <f t="shared" si="3"/>
        <v>3266.5958435519842</v>
      </c>
      <c r="H41" s="100">
        <f t="shared" si="5"/>
        <v>2775.3908179955429</v>
      </c>
      <c r="I41" s="8">
        <f t="shared" si="4"/>
        <v>44406.253087928686</v>
      </c>
      <c r="Z41" s="2"/>
    </row>
    <row r="42" spans="3:26">
      <c r="C42" s="9">
        <v>17</v>
      </c>
      <c r="D42" s="9">
        <f t="shared" si="0"/>
        <v>304867.64013625681</v>
      </c>
      <c r="E42" s="9">
        <f t="shared" si="1"/>
        <v>2314.4131441833806</v>
      </c>
      <c r="F42" s="9">
        <f t="shared" si="2"/>
        <v>945.00863391930852</v>
      </c>
      <c r="G42" s="96">
        <f t="shared" si="3"/>
        <v>3266.5958435519842</v>
      </c>
      <c r="H42" s="100">
        <f t="shared" si="5"/>
        <v>2747.2674685101238</v>
      </c>
      <c r="I42" s="8">
        <f t="shared" si="4"/>
        <v>46703.546964672103</v>
      </c>
      <c r="Z42" s="2"/>
    </row>
    <row r="43" spans="3:26">
      <c r="C43" s="9">
        <v>18</v>
      </c>
      <c r="D43" s="9">
        <f t="shared" si="0"/>
        <v>303915.45743688825</v>
      </c>
      <c r="E43" s="9">
        <f t="shared" si="1"/>
        <v>2307.1846165702245</v>
      </c>
      <c r="F43" s="9">
        <f t="shared" si="2"/>
        <v>952.18269936860372</v>
      </c>
      <c r="G43" s="96">
        <f t="shared" si="3"/>
        <v>3266.5958435519842</v>
      </c>
      <c r="H43" s="100">
        <f t="shared" si="5"/>
        <v>2719.4290961101474</v>
      </c>
      <c r="I43" s="8">
        <f t="shared" si="4"/>
        <v>48949.723729982652</v>
      </c>
      <c r="Z43" s="2"/>
    </row>
    <row r="44" spans="3:26">
      <c r="C44" s="9">
        <v>19</v>
      </c>
      <c r="D44" s="9">
        <f t="shared" si="0"/>
        <v>302956.04620990652</v>
      </c>
      <c r="E44" s="9">
        <f t="shared" si="1"/>
        <v>2299.9012133418223</v>
      </c>
      <c r="F44" s="9">
        <f t="shared" si="2"/>
        <v>959.4112269817598</v>
      </c>
      <c r="G44" s="96">
        <f t="shared" si="3"/>
        <v>3266.5958435519842</v>
      </c>
      <c r="H44" s="100">
        <f t="shared" si="5"/>
        <v>2691.8728130905333</v>
      </c>
      <c r="I44" s="8">
        <f t="shared" si="4"/>
        <v>51145.583448720135</v>
      </c>
      <c r="Z44" s="2"/>
    </row>
    <row r="45" spans="3:26">
      <c r="C45" s="9">
        <v>20</v>
      </c>
      <c r="D45" s="9">
        <f t="shared" si="0"/>
        <v>301989.35157969635</v>
      </c>
      <c r="E45" s="9">
        <f t="shared" si="1"/>
        <v>2292.5625179080603</v>
      </c>
      <c r="F45" s="9">
        <f t="shared" si="2"/>
        <v>966.69463021016179</v>
      </c>
      <c r="G45" s="96">
        <f t="shared" si="3"/>
        <v>3266.5958435519842</v>
      </c>
      <c r="H45" s="100">
        <f t="shared" si="5"/>
        <v>2664.5957610076407</v>
      </c>
      <c r="I45" s="8">
        <f t="shared" si="4"/>
        <v>53291.915220152812</v>
      </c>
      <c r="Z45" s="2"/>
    </row>
    <row r="46" spans="3:26">
      <c r="C46" s="9">
        <v>21</v>
      </c>
      <c r="D46" s="9">
        <f t="shared" si="0"/>
        <v>301015.31825405237</v>
      </c>
      <c r="E46" s="9">
        <f t="shared" si="1"/>
        <v>2285.1681105162634</v>
      </c>
      <c r="F46" s="9">
        <f t="shared" si="2"/>
        <v>974.03332564392417</v>
      </c>
      <c r="G46" s="96">
        <f t="shared" si="3"/>
        <v>3266.5958435519842</v>
      </c>
      <c r="H46" s="100">
        <f t="shared" si="5"/>
        <v>2637.5951103827656</v>
      </c>
      <c r="I46" s="8">
        <f t="shared" si="4"/>
        <v>55389.497318038077</v>
      </c>
      <c r="Z46" s="2"/>
    </row>
    <row r="47" spans="3:26">
      <c r="C47" s="9">
        <v>22</v>
      </c>
      <c r="D47" s="9">
        <f t="shared" si="0"/>
        <v>300033.89052101673</v>
      </c>
      <c r="E47" s="9">
        <f t="shared" si="1"/>
        <v>2277.7175682271945</v>
      </c>
      <c r="F47" s="9">
        <f t="shared" si="2"/>
        <v>981.42773303572028</v>
      </c>
      <c r="G47" s="96">
        <f t="shared" si="3"/>
        <v>3266.5958435519842</v>
      </c>
      <c r="H47" s="100">
        <f t="shared" si="5"/>
        <v>2610.8680604086285</v>
      </c>
      <c r="I47" s="8">
        <f t="shared" si="4"/>
        <v>57439.097328989825</v>
      </c>
      <c r="Z47" s="2"/>
    </row>
    <row r="48" spans="3:26">
      <c r="C48" s="9">
        <v>23</v>
      </c>
      <c r="D48" s="9">
        <f t="shared" si="0"/>
        <v>299045.01224569185</v>
      </c>
      <c r="E48" s="9">
        <f t="shared" si="1"/>
        <v>2270.2104648908544</v>
      </c>
      <c r="F48" s="9">
        <f t="shared" si="2"/>
        <v>988.87827532478946</v>
      </c>
      <c r="G48" s="96">
        <f t="shared" si="3"/>
        <v>3266.5958435519842</v>
      </c>
      <c r="H48" s="100">
        <f t="shared" si="5"/>
        <v>2584.4118386588493</v>
      </c>
      <c r="I48" s="8">
        <f t="shared" si="4"/>
        <v>59441.472289153535</v>
      </c>
      <c r="Z48" s="2"/>
    </row>
    <row r="49" spans="3:26">
      <c r="C49" s="9">
        <v>24</v>
      </c>
      <c r="D49" s="9">
        <f t="shared" si="0"/>
        <v>298048.62686703081</v>
      </c>
      <c r="E49" s="9">
        <f t="shared" si="1"/>
        <v>2262.6463711221136</v>
      </c>
      <c r="F49" s="9">
        <f t="shared" si="2"/>
        <v>996.38537866112995</v>
      </c>
      <c r="G49" s="96">
        <f t="shared" si="3"/>
        <v>3266.5958435519842</v>
      </c>
      <c r="H49" s="100">
        <f t="shared" si="5"/>
        <v>2558.2237008003576</v>
      </c>
      <c r="I49" s="8">
        <f t="shared" si="4"/>
        <v>61397.368819208583</v>
      </c>
      <c r="Z49" s="2"/>
    </row>
    <row r="50" spans="3:26">
      <c r="C50" s="9">
        <v>25</v>
      </c>
      <c r="D50" s="9">
        <f t="shared" si="0"/>
        <v>297044.67739460088</v>
      </c>
      <c r="E50" s="9">
        <f t="shared" si="1"/>
        <v>2255.0248542761497</v>
      </c>
      <c r="F50" s="9">
        <f t="shared" si="2"/>
        <v>1003.949472429871</v>
      </c>
      <c r="G50" s="96">
        <f t="shared" si="3"/>
        <v>3266.5958435519842</v>
      </c>
      <c r="H50" s="100">
        <f t="shared" si="5"/>
        <v>2532.3009303087219</v>
      </c>
      <c r="I50" s="8">
        <f t="shared" si="4"/>
        <v>63307.52325771805</v>
      </c>
      <c r="Z50" s="2"/>
    </row>
    <row r="51" spans="3:26">
      <c r="C51" s="9">
        <v>26</v>
      </c>
      <c r="D51" s="9">
        <f t="shared" si="0"/>
        <v>296033.106405325</v>
      </c>
      <c r="E51" s="9">
        <f t="shared" si="1"/>
        <v>2247.3454784237033</v>
      </c>
      <c r="F51" s="9">
        <f t="shared" si="2"/>
        <v>1011.5709892758348</v>
      </c>
      <c r="G51" s="96">
        <f t="shared" si="3"/>
        <v>3266.5958435519842</v>
      </c>
      <c r="H51" s="100">
        <f t="shared" si="5"/>
        <v>2506.6408381863585</v>
      </c>
      <c r="I51" s="8">
        <f t="shared" si="4"/>
        <v>65172.66179284532</v>
      </c>
      <c r="Z51" s="2"/>
    </row>
    <row r="52" spans="3:26">
      <c r="C52" s="9">
        <v>27</v>
      </c>
      <c r="D52" s="9">
        <f t="shared" si="0"/>
        <v>295013.85604019673</v>
      </c>
      <c r="E52" s="9">
        <f t="shared" si="1"/>
        <v>2239.6078043261427</v>
      </c>
      <c r="F52" s="9">
        <f t="shared" si="2"/>
        <v>1019.2503651282806</v>
      </c>
      <c r="G52" s="96">
        <f t="shared" si="3"/>
        <v>3266.5958435519842</v>
      </c>
      <c r="H52" s="100">
        <f t="shared" si="5"/>
        <v>2481.2407626836039</v>
      </c>
      <c r="I52" s="8">
        <f t="shared" si="4"/>
        <v>66993.500592457305</v>
      </c>
      <c r="Z52" s="2"/>
    </row>
    <row r="53" spans="3:26">
      <c r="C53" s="9">
        <v>28</v>
      </c>
      <c r="D53" s="9">
        <f t="shared" si="0"/>
        <v>293986.86800097092</v>
      </c>
      <c r="E53" s="9">
        <f t="shared" si="1"/>
        <v>2231.8113894103421</v>
      </c>
      <c r="F53" s="9">
        <f t="shared" si="2"/>
        <v>1026.988039225841</v>
      </c>
      <c r="G53" s="96">
        <f t="shared" si="3"/>
        <v>3266.5958435519842</v>
      </c>
      <c r="H53" s="100">
        <f t="shared" si="5"/>
        <v>2456.0980690226011</v>
      </c>
      <c r="I53" s="8">
        <f t="shared" si="4"/>
        <v>68770.745932632824</v>
      </c>
      <c r="Z53" s="2"/>
    </row>
    <row r="54" spans="3:26">
      <c r="C54" s="9">
        <v>29</v>
      </c>
      <c r="D54" s="9">
        <f t="shared" si="0"/>
        <v>292952.08354682929</v>
      </c>
      <c r="E54" s="9">
        <f t="shared" si="1"/>
        <v>2223.955787743364</v>
      </c>
      <c r="F54" s="9">
        <f t="shared" si="2"/>
        <v>1034.7844541416418</v>
      </c>
      <c r="G54" s="96">
        <f t="shared" si="3"/>
        <v>3266.5958435519842</v>
      </c>
      <c r="H54" s="100">
        <f t="shared" si="5"/>
        <v>2431.2101491240001</v>
      </c>
      <c r="I54" s="8">
        <f t="shared" si="4"/>
        <v>70505.094324596008</v>
      </c>
      <c r="Z54" s="2"/>
    </row>
    <row r="55" spans="3:26">
      <c r="C55" s="9">
        <v>30</v>
      </c>
      <c r="D55" s="9">
        <f t="shared" si="0"/>
        <v>291909.44349102071</v>
      </c>
      <c r="E55" s="9">
        <f t="shared" si="1"/>
        <v>2216.0405500069583</v>
      </c>
      <c r="F55" s="9">
        <f t="shared" si="2"/>
        <v>1042.64005580862</v>
      </c>
      <c r="G55" s="96">
        <f t="shared" si="3"/>
        <v>3266.5958435519842</v>
      </c>
      <c r="H55" s="100">
        <f t="shared" si="5"/>
        <v>2406.5744213364105</v>
      </c>
      <c r="I55" s="8">
        <f t="shared" si="4"/>
        <v>72197.232640092319</v>
      </c>
      <c r="Z55" s="2"/>
    </row>
    <row r="56" spans="3:26">
      <c r="C56" s="9">
        <v>31</v>
      </c>
      <c r="D56" s="9">
        <f t="shared" si="0"/>
        <v>290858.8881974757</v>
      </c>
      <c r="E56" s="9">
        <f t="shared" si="1"/>
        <v>2208.0652234718586</v>
      </c>
      <c r="F56" s="9">
        <f t="shared" si="2"/>
        <v>1050.555293545026</v>
      </c>
      <c r="G56" s="96">
        <f t="shared" si="3"/>
        <v>3266.5958435519842</v>
      </c>
      <c r="H56" s="100">
        <f t="shared" si="5"/>
        <v>2382.1883301686107</v>
      </c>
      <c r="I56" s="8">
        <f t="shared" si="4"/>
        <v>73847.838235226925</v>
      </c>
      <c r="Z56" s="2"/>
    </row>
    <row r="57" spans="3:26">
      <c r="C57" s="9">
        <v>32</v>
      </c>
      <c r="D57" s="9">
        <f t="shared" ref="D57:D88" si="6">((($C$19^($C$15))-($C$19^(C57)))*$C$14)/($C$19^$C$15-1)</f>
        <v>289800.35757739557</v>
      </c>
      <c r="E57" s="9">
        <f t="shared" ref="E57:E88" si="7">(($C$19-1)*($C$19^$C$15-$C$19^C57)*$C$14)/($C$19^$C$15-1)</f>
        <v>2200.0293519718884</v>
      </c>
      <c r="F57" s="9">
        <f t="shared" si="2"/>
        <v>1058.530620080126</v>
      </c>
      <c r="G57" s="96">
        <f t="shared" si="3"/>
        <v>3266.5958435519842</v>
      </c>
      <c r="H57" s="100">
        <f t="shared" si="5"/>
        <v>2358.0493460244579</v>
      </c>
      <c r="I57" s="8">
        <f t="shared" si="4"/>
        <v>75457.579072782653</v>
      </c>
      <c r="Z57" s="2"/>
    </row>
    <row r="58" spans="3:26">
      <c r="C58" s="9">
        <v>33</v>
      </c>
      <c r="D58" s="9">
        <f t="shared" si="6"/>
        <v>288733.79108581546</v>
      </c>
      <c r="E58" s="9">
        <f t="shared" si="7"/>
        <v>2191.9324758778721</v>
      </c>
      <c r="F58" s="9">
        <f t="shared" ref="F58:F89" si="8">(($C$19-1)*($C$19^(C58-1))*$C$14)/($C$19^$C$15-1)</f>
        <v>1066.5664915800958</v>
      </c>
      <c r="G58" s="96">
        <f t="shared" ref="G58:G89" si="9">(($C$19-1)*($C$19^$C$15)*$C$14)/($C$19^$C$15-1)</f>
        <v>3266.5958435519842</v>
      </c>
      <c r="H58" s="100">
        <f t="shared" si="5"/>
        <v>2334.1549649404974</v>
      </c>
      <c r="I58" s="8">
        <f t="shared" si="4"/>
        <v>77027.113843036408</v>
      </c>
      <c r="Z58" s="2"/>
    </row>
    <row r="59" spans="3:26">
      <c r="C59" s="9">
        <v>34</v>
      </c>
      <c r="D59" s="9">
        <f t="shared" si="6"/>
        <v>287659.12771814136</v>
      </c>
      <c r="E59" s="9">
        <f t="shared" si="7"/>
        <v>2183.7741320713408</v>
      </c>
      <c r="F59" s="9">
        <f t="shared" si="8"/>
        <v>1074.6633676741126</v>
      </c>
      <c r="G59" s="96">
        <f t="shared" si="9"/>
        <v>3266.5958435519842</v>
      </c>
      <c r="H59" s="100">
        <f t="shared" si="5"/>
        <v>2310.5027083262166</v>
      </c>
      <c r="I59" s="8">
        <f t="shared" si="4"/>
        <v>78557.092083091367</v>
      </c>
      <c r="Z59" s="2"/>
    </row>
    <row r="60" spans="3:26">
      <c r="C60" s="9">
        <v>35</v>
      </c>
      <c r="D60" s="9">
        <f t="shared" si="6"/>
        <v>286576.30600666068</v>
      </c>
      <c r="E60" s="9">
        <f t="shared" si="7"/>
        <v>2175.5538539180479</v>
      </c>
      <c r="F60" s="9">
        <f t="shared" si="8"/>
        <v>1082.8217114806432</v>
      </c>
      <c r="G60" s="96">
        <f t="shared" si="9"/>
        <v>3266.5958435519842</v>
      </c>
      <c r="H60" s="100">
        <f t="shared" si="5"/>
        <v>2287.090122706943</v>
      </c>
      <c r="I60" s="8">
        <f t="shared" si="4"/>
        <v>80048.154294742999</v>
      </c>
      <c r="Z60" s="2"/>
    </row>
    <row r="61" spans="3:26">
      <c r="C61" s="9">
        <v>36</v>
      </c>
      <c r="D61" s="9">
        <f t="shared" si="6"/>
        <v>285485.26401702681</v>
      </c>
      <c r="E61" s="9">
        <f t="shared" si="7"/>
        <v>2167.271171241277</v>
      </c>
      <c r="F61" s="9">
        <f t="shared" si="8"/>
        <v>1091.0419896339363</v>
      </c>
      <c r="G61" s="96">
        <f t="shared" si="9"/>
        <v>3266.5958435519842</v>
      </c>
      <c r="H61" s="100">
        <f t="shared" si="5"/>
        <v>2263.9147794693399</v>
      </c>
      <c r="I61" s="8">
        <f t="shared" si="4"/>
        <v>81500.932060896244</v>
      </c>
      <c r="Z61" s="2"/>
    </row>
    <row r="62" spans="3:26">
      <c r="C62" s="9">
        <v>37</v>
      </c>
      <c r="D62" s="9">
        <f t="shared" si="6"/>
        <v>284385.93934471608</v>
      </c>
      <c r="E62" s="9">
        <f t="shared" si="7"/>
        <v>2158.9256102949471</v>
      </c>
      <c r="F62" s="9">
        <f t="shared" si="8"/>
        <v>1099.3246723107075</v>
      </c>
      <c r="G62" s="96">
        <f t="shared" si="9"/>
        <v>3266.5958435519842</v>
      </c>
      <c r="H62" s="100">
        <f t="shared" si="5"/>
        <v>2240.9742746094853</v>
      </c>
      <c r="I62" s="8">
        <f t="shared" si="4"/>
        <v>82916.048160550956</v>
      </c>
      <c r="Z62" s="2"/>
    </row>
    <row r="63" spans="3:26">
      <c r="C63" s="9">
        <v>38</v>
      </c>
      <c r="D63" s="9">
        <f t="shared" si="6"/>
        <v>283278.26911145897</v>
      </c>
      <c r="E63" s="9">
        <f t="shared" si="7"/>
        <v>2150.5166937365179</v>
      </c>
      <c r="F63" s="9">
        <f t="shared" si="8"/>
        <v>1107.6702332570378</v>
      </c>
      <c r="G63" s="96">
        <f t="shared" si="9"/>
        <v>3266.5958435519842</v>
      </c>
      <c r="H63" s="100">
        <f t="shared" si="5"/>
        <v>2218.2662284835005</v>
      </c>
      <c r="I63" s="8">
        <f t="shared" si="4"/>
        <v>84294.116682373016</v>
      </c>
      <c r="Z63" s="2"/>
    </row>
    <row r="64" spans="3:26">
      <c r="C64" s="9">
        <v>39</v>
      </c>
      <c r="D64" s="9">
        <f t="shared" si="6"/>
        <v>282162.18996164354</v>
      </c>
      <c r="E64" s="9">
        <f t="shared" si="7"/>
        <v>2142.0439405996894</v>
      </c>
      <c r="F64" s="9">
        <f t="shared" si="8"/>
        <v>1116.0791498154661</v>
      </c>
      <c r="G64" s="96">
        <f t="shared" si="9"/>
        <v>3266.5958435519842</v>
      </c>
      <c r="H64" s="100">
        <f t="shared" si="5"/>
        <v>2195.788285560709</v>
      </c>
      <c r="I64" s="8">
        <f t="shared" si="4"/>
        <v>85635.743136867648</v>
      </c>
      <c r="Z64" s="2"/>
    </row>
    <row r="65" spans="3:26">
      <c r="C65" s="9">
        <v>40</v>
      </c>
      <c r="D65" s="9">
        <f t="shared" si="6"/>
        <v>281037.63805869129</v>
      </c>
      <c r="E65" s="9">
        <f t="shared" si="7"/>
        <v>2133.5068662668878</v>
      </c>
      <c r="F65" s="9">
        <f t="shared" si="8"/>
        <v>1124.5519029522943</v>
      </c>
      <c r="G65" s="96">
        <f t="shared" si="9"/>
        <v>3266.5958435519842</v>
      </c>
      <c r="H65" s="100">
        <f t="shared" si="5"/>
        <v>2173.5381141792905</v>
      </c>
      <c r="I65" s="8">
        <f t="shared" si="4"/>
        <v>86941.524567171611</v>
      </c>
      <c r="Z65" s="2"/>
    </row>
    <row r="66" spans="3:26">
      <c r="C66" s="9">
        <v>41</v>
      </c>
      <c r="D66" s="9">
        <f t="shared" si="6"/>
        <v>279904.54908140621</v>
      </c>
      <c r="E66" s="9">
        <f t="shared" si="7"/>
        <v>2124.904982441547</v>
      </c>
      <c r="F66" s="9">
        <f t="shared" si="8"/>
        <v>1133.0889772850967</v>
      </c>
      <c r="G66" s="96">
        <f t="shared" si="9"/>
        <v>3266.5958435519842</v>
      </c>
      <c r="H66" s="100">
        <f t="shared" si="5"/>
        <v>2151.5134063044225</v>
      </c>
      <c r="I66" s="8">
        <f t="shared" si="4"/>
        <v>88212.049658481323</v>
      </c>
      <c r="Z66" s="2"/>
    </row>
    <row r="67" spans="3:26">
      <c r="C67" s="9">
        <v>42</v>
      </c>
      <c r="D67" s="9">
        <f t="shared" si="6"/>
        <v>278762.85822029575</v>
      </c>
      <c r="E67" s="9">
        <f t="shared" si="7"/>
        <v>2116.2377971201822</v>
      </c>
      <c r="F67" s="9">
        <f t="shared" si="8"/>
        <v>1141.6908611104375</v>
      </c>
      <c r="G67" s="96">
        <f t="shared" si="9"/>
        <v>3266.5958435519842</v>
      </c>
      <c r="H67" s="100">
        <f t="shared" si="5"/>
        <v>2129.7118772888562</v>
      </c>
      <c r="I67" s="8">
        <f t="shared" si="4"/>
        <v>89447.898846131953</v>
      </c>
      <c r="Z67" s="2"/>
    </row>
    <row r="68" spans="3:26">
      <c r="C68" s="9">
        <v>43</v>
      </c>
      <c r="D68" s="9">
        <f t="shared" si="6"/>
        <v>277612.5001738639</v>
      </c>
      <c r="E68" s="9">
        <f t="shared" si="7"/>
        <v>2107.5048145642472</v>
      </c>
      <c r="F68" s="9">
        <f t="shared" si="8"/>
        <v>1150.3580464318022</v>
      </c>
      <c r="G68" s="96">
        <f t="shared" si="9"/>
        <v>3266.5958435519842</v>
      </c>
      <c r="H68" s="100">
        <f t="shared" si="5"/>
        <v>2108.131265635936</v>
      </c>
      <c r="I68" s="8">
        <f t="shared" si="4"/>
        <v>90649.644422345242</v>
      </c>
      <c r="Z68" s="2"/>
    </row>
    <row r="69" spans="3:26">
      <c r="C69" s="9">
        <v>44</v>
      </c>
      <c r="D69" s="9">
        <f t="shared" si="6"/>
        <v>276453.40914487623</v>
      </c>
      <c r="E69" s="9">
        <f t="shared" si="7"/>
        <v>2098.7055352717803</v>
      </c>
      <c r="F69" s="9">
        <f t="shared" si="8"/>
        <v>1159.091028987737</v>
      </c>
      <c r="G69" s="96">
        <f t="shared" si="9"/>
        <v>3266.5958435519842</v>
      </c>
      <c r="H69" s="100">
        <f t="shared" si="5"/>
        <v>2086.7693327650045</v>
      </c>
      <c r="I69" s="8">
        <f t="shared" si="4"/>
        <v>91817.850641660203</v>
      </c>
      <c r="Z69" s="2"/>
    </row>
    <row r="70" spans="3:26">
      <c r="C70" s="9">
        <v>45</v>
      </c>
      <c r="D70" s="9">
        <f t="shared" si="6"/>
        <v>275285.51883659599</v>
      </c>
      <c r="E70" s="9">
        <f t="shared" si="7"/>
        <v>2089.8394559488324</v>
      </c>
      <c r="F70" s="9">
        <f t="shared" si="8"/>
        <v>1167.890308280204</v>
      </c>
      <c r="G70" s="96">
        <f t="shared" si="9"/>
        <v>3266.5958435519842</v>
      </c>
      <c r="H70" s="100">
        <f t="shared" si="5"/>
        <v>2065.623862779199</v>
      </c>
      <c r="I70" s="8">
        <f t="shared" si="4"/>
        <v>92953.073825063955</v>
      </c>
      <c r="Z70" s="2"/>
    </row>
    <row r="71" spans="3:26">
      <c r="C71" s="9">
        <v>46</v>
      </c>
      <c r="D71" s="9">
        <f t="shared" si="6"/>
        <v>274108.76244899281</v>
      </c>
      <c r="E71" s="9">
        <f t="shared" si="7"/>
        <v>2080.9060694806808</v>
      </c>
      <c r="F71" s="9">
        <f t="shared" si="8"/>
        <v>1176.756387603152</v>
      </c>
      <c r="G71" s="96">
        <f t="shared" si="9"/>
        <v>3266.5958435519842</v>
      </c>
      <c r="H71" s="100">
        <f t="shared" si="5"/>
        <v>2044.6926622355875</v>
      </c>
      <c r="I71" s="8">
        <f t="shared" si="4"/>
        <v>94055.862462837031</v>
      </c>
      <c r="Z71" s="2"/>
    </row>
    <row r="72" spans="3:26">
      <c r="C72" s="9">
        <v>47</v>
      </c>
      <c r="D72" s="9">
        <f t="shared" si="6"/>
        <v>272923.0726749216</v>
      </c>
      <c r="E72" s="9">
        <f t="shared" si="7"/>
        <v>2071.9048649028259</v>
      </c>
      <c r="F72" s="9">
        <f t="shared" si="8"/>
        <v>1185.6897740713034</v>
      </c>
      <c r="G72" s="96">
        <f t="shared" si="9"/>
        <v>3266.5958435519842</v>
      </c>
      <c r="H72" s="100">
        <f t="shared" si="5"/>
        <v>2023.9735599176468</v>
      </c>
      <c r="I72" s="8">
        <f t="shared" si="4"/>
        <v>95126.757316129399</v>
      </c>
      <c r="Z72" s="2"/>
    </row>
    <row r="73" spans="3:26">
      <c r="C73" s="9">
        <v>48</v>
      </c>
      <c r="D73" s="9">
        <f t="shared" si="6"/>
        <v>271728.38169627235</v>
      </c>
      <c r="E73" s="9">
        <f t="shared" si="7"/>
        <v>2062.8353273717607</v>
      </c>
      <c r="F73" s="9">
        <f t="shared" si="8"/>
        <v>1194.6909786491588</v>
      </c>
      <c r="G73" s="96">
        <f t="shared" si="9"/>
        <v>3266.5958435519842</v>
      </c>
      <c r="H73" s="100">
        <f t="shared" si="5"/>
        <v>2003.4644066100329</v>
      </c>
      <c r="I73" s="8">
        <f t="shared" si="4"/>
        <v>96166.291517281585</v>
      </c>
      <c r="Z73" s="2"/>
    </row>
    <row r="74" spans="3:26">
      <c r="C74" s="9">
        <v>49</v>
      </c>
      <c r="D74" s="9">
        <f t="shared" si="6"/>
        <v>270524.62118009216</v>
      </c>
      <c r="E74" s="9">
        <f t="shared" si="7"/>
        <v>2053.6969381355293</v>
      </c>
      <c r="F74" s="9">
        <f t="shared" si="8"/>
        <v>1203.7605161802235</v>
      </c>
      <c r="G74" s="96">
        <f t="shared" si="9"/>
        <v>3266.5958435519842</v>
      </c>
      <c r="H74" s="100">
        <f t="shared" si="5"/>
        <v>1983.1630748756486</v>
      </c>
      <c r="I74" s="8">
        <f t="shared" si="4"/>
        <v>97174.990668906787</v>
      </c>
      <c r="Z74" s="2"/>
    </row>
    <row r="75" spans="3:26">
      <c r="C75" s="9">
        <v>50</v>
      </c>
      <c r="D75" s="9">
        <f t="shared" si="6"/>
        <v>269311.72227467573</v>
      </c>
      <c r="E75" s="9">
        <f t="shared" si="7"/>
        <v>2044.4891745040502</v>
      </c>
      <c r="F75" s="9">
        <f t="shared" si="8"/>
        <v>1212.8989054164549</v>
      </c>
      <c r="G75" s="96">
        <f t="shared" si="9"/>
        <v>3266.5958435519842</v>
      </c>
      <c r="H75" s="100">
        <f t="shared" si="5"/>
        <v>1963.0674588349539</v>
      </c>
      <c r="I75" s="8">
        <f t="shared" si="4"/>
        <v>98153.372941747686</v>
      </c>
      <c r="Z75" s="2"/>
    </row>
    <row r="76" spans="3:26">
      <c r="C76" s="9">
        <v>51</v>
      </c>
      <c r="D76" s="9">
        <f t="shared" si="6"/>
        <v>268089.61560562777</v>
      </c>
      <c r="E76" s="9">
        <f t="shared" si="7"/>
        <v>2035.211509819223</v>
      </c>
      <c r="F76" s="9">
        <f t="shared" si="8"/>
        <v>1222.1066690479338</v>
      </c>
      <c r="G76" s="96">
        <f t="shared" si="9"/>
        <v>3266.5958435519842</v>
      </c>
      <c r="H76" s="100">
        <f t="shared" si="5"/>
        <v>1943.1754739475273</v>
      </c>
      <c r="I76" s="8">
        <f t="shared" si="4"/>
        <v>99101.949171323897</v>
      </c>
      <c r="Z76" s="2"/>
    </row>
    <row r="77" spans="3:26">
      <c r="C77" s="9">
        <v>52</v>
      </c>
      <c r="D77" s="9">
        <f t="shared" si="6"/>
        <v>266858.23127189506</v>
      </c>
      <c r="E77" s="9">
        <f t="shared" si="7"/>
        <v>2025.863413424805</v>
      </c>
      <c r="F77" s="9">
        <f t="shared" si="8"/>
        <v>1231.3843337327612</v>
      </c>
      <c r="G77" s="96">
        <f t="shared" si="9"/>
        <v>3266.5958435519842</v>
      </c>
      <c r="H77" s="100">
        <f t="shared" si="5"/>
        <v>1923.4850567958301</v>
      </c>
      <c r="I77" s="8">
        <f t="shared" si="4"/>
        <v>100021.22295338317</v>
      </c>
      <c r="Z77" s="2"/>
    </row>
    <row r="78" spans="3:26">
      <c r="C78" s="9">
        <v>53</v>
      </c>
      <c r="D78" s="9">
        <f t="shared" si="6"/>
        <v>265617.49884176784</v>
      </c>
      <c r="E78" s="9">
        <f t="shared" si="7"/>
        <v>2016.4443506360567</v>
      </c>
      <c r="F78" s="9">
        <f t="shared" si="8"/>
        <v>1240.7324301271792</v>
      </c>
      <c r="G78" s="96">
        <f t="shared" si="9"/>
        <v>3266.5958435519842</v>
      </c>
      <c r="H78" s="100">
        <f t="shared" si="5"/>
        <v>1903.9941648711679</v>
      </c>
      <c r="I78" s="8">
        <f t="shared" si="4"/>
        <v>100911.69073817189</v>
      </c>
      <c r="Z78" s="2"/>
    </row>
    <row r="79" spans="3:26">
      <c r="C79" s="9">
        <v>54</v>
      </c>
      <c r="D79" s="9">
        <f t="shared" si="6"/>
        <v>264367.34734885191</v>
      </c>
      <c r="E79" s="9">
        <f t="shared" si="7"/>
        <v>2006.9537827091622</v>
      </c>
      <c r="F79" s="9">
        <f t="shared" si="8"/>
        <v>1250.1514929159277</v>
      </c>
      <c r="G79" s="96">
        <f t="shared" si="9"/>
        <v>3266.5958435519842</v>
      </c>
      <c r="H79" s="100">
        <f t="shared" si="5"/>
        <v>1884.7007763618176</v>
      </c>
      <c r="I79" s="8">
        <f t="shared" si="4"/>
        <v>101773.84192353814</v>
      </c>
      <c r="Z79" s="2"/>
    </row>
    <row r="80" spans="3:26">
      <c r="C80" s="9">
        <v>55</v>
      </c>
      <c r="D80" s="9">
        <f t="shared" si="6"/>
        <v>263107.70528800914</v>
      </c>
      <c r="E80" s="9">
        <f t="shared" si="7"/>
        <v>1997.3911668104142</v>
      </c>
      <c r="F80" s="9">
        <f t="shared" si="8"/>
        <v>1259.6420608428218</v>
      </c>
      <c r="G80" s="96">
        <f t="shared" si="9"/>
        <v>3266.5958435519842</v>
      </c>
      <c r="H80" s="100">
        <f t="shared" si="5"/>
        <v>1865.602889943304</v>
      </c>
      <c r="I80" s="8">
        <f t="shared" si="4"/>
        <v>102608.15894688173</v>
      </c>
      <c r="Z80" s="2"/>
    </row>
    <row r="81" spans="3:26">
      <c r="C81" s="9">
        <v>56</v>
      </c>
      <c r="D81" s="9">
        <f t="shared" si="6"/>
        <v>261838.50061126755</v>
      </c>
      <c r="E81" s="9">
        <f t="shared" si="7"/>
        <v>1987.7559559851622</v>
      </c>
      <c r="F81" s="9">
        <f t="shared" si="8"/>
        <v>1269.20467674157</v>
      </c>
      <c r="G81" s="96">
        <f t="shared" si="9"/>
        <v>3266.5958435519842</v>
      </c>
      <c r="H81" s="100">
        <f t="shared" si="5"/>
        <v>1846.6985245707986</v>
      </c>
      <c r="I81" s="8">
        <f t="shared" si="4"/>
        <v>103415.11737596472</v>
      </c>
      <c r="Z81" s="2"/>
    </row>
    <row r="82" spans="3:26">
      <c r="C82" s="9">
        <v>57</v>
      </c>
      <c r="D82" s="9">
        <f t="shared" si="6"/>
        <v>260559.66072370068</v>
      </c>
      <c r="E82" s="9">
        <f t="shared" si="7"/>
        <v>1978.0475991265339</v>
      </c>
      <c r="F82" s="9">
        <f t="shared" si="8"/>
        <v>1278.8398875668215</v>
      </c>
      <c r="G82" s="96">
        <f t="shared" si="9"/>
        <v>3266.5958435519842</v>
      </c>
      <c r="H82" s="100">
        <f t="shared" si="5"/>
        <v>1827.9857192736251</v>
      </c>
      <c r="I82" s="8">
        <f t="shared" si="4"/>
        <v>104195.18599859663</v>
      </c>
      <c r="Z82" s="2"/>
    </row>
    <row r="83" spans="3:26">
      <c r="C83" s="9">
        <v>58</v>
      </c>
      <c r="D83" s="9">
        <f t="shared" si="6"/>
        <v>259271.11247927527</v>
      </c>
      <c r="E83" s="9">
        <f t="shared" si="7"/>
        <v>1968.2655409439085</v>
      </c>
      <c r="F83" s="9">
        <f t="shared" si="8"/>
        <v>1288.5482444254501</v>
      </c>
      <c r="G83" s="96">
        <f t="shared" si="9"/>
        <v>3266.5958435519842</v>
      </c>
      <c r="H83" s="100">
        <f t="shared" si="5"/>
        <v>1809.4625329518449</v>
      </c>
      <c r="I83" s="8">
        <f t="shared" si="4"/>
        <v>104948.826911207</v>
      </c>
      <c r="Z83" s="2"/>
    </row>
    <row r="84" spans="3:26">
      <c r="C84" s="9">
        <v>59</v>
      </c>
      <c r="D84" s="9">
        <f t="shared" si="6"/>
        <v>257972.78217666715</v>
      </c>
      <c r="E84" s="9">
        <f t="shared" si="7"/>
        <v>1958.4092219311563</v>
      </c>
      <c r="F84" s="9">
        <f t="shared" si="8"/>
        <v>1298.3303026080757</v>
      </c>
      <c r="G84" s="96">
        <f t="shared" si="9"/>
        <v>3266.5958435519842</v>
      </c>
      <c r="H84" s="100">
        <f t="shared" si="5"/>
        <v>1791.1270441749061</v>
      </c>
      <c r="I84" s="8">
        <f t="shared" si="4"/>
        <v>105676.49560631945</v>
      </c>
      <c r="Z84" s="2"/>
    </row>
    <row r="85" spans="3:26">
      <c r="C85" s="9">
        <v>60</v>
      </c>
      <c r="D85" s="9">
        <f t="shared" si="6"/>
        <v>256664.59555504637</v>
      </c>
      <c r="E85" s="9">
        <f t="shared" si="7"/>
        <v>1948.4780783346409</v>
      </c>
      <c r="F85" s="9">
        <f t="shared" si="8"/>
        <v>1308.1866216208275</v>
      </c>
      <c r="G85" s="96">
        <f t="shared" si="9"/>
        <v>3266.5958435519842</v>
      </c>
      <c r="H85" s="100">
        <f t="shared" si="5"/>
        <v>1772.9773509823276</v>
      </c>
      <c r="I85" s="8">
        <f t="shared" si="4"/>
        <v>106378.64105893965</v>
      </c>
      <c r="Z85" s="2"/>
    </row>
    <row r="86" spans="3:26">
      <c r="C86" s="9">
        <v>61</v>
      </c>
      <c r="D86" s="9">
        <f t="shared" si="6"/>
        <v>255346.47778982902</v>
      </c>
      <c r="E86" s="9">
        <f t="shared" si="7"/>
        <v>1938.4715421209669</v>
      </c>
      <c r="F86" s="9">
        <f t="shared" si="8"/>
        <v>1318.1177652173433</v>
      </c>
      <c r="G86" s="96">
        <f t="shared" si="9"/>
        <v>3266.5958435519842</v>
      </c>
      <c r="H86" s="100">
        <f t="shared" si="5"/>
        <v>1755.0115706864124</v>
      </c>
      <c r="I86" s="8">
        <f t="shared" si="4"/>
        <v>107055.70581187116</v>
      </c>
      <c r="Z86" s="2"/>
    </row>
    <row r="87" spans="3:26">
      <c r="C87" s="9">
        <v>62</v>
      </c>
      <c r="D87" s="9">
        <f t="shared" si="6"/>
        <v>254018.35348839802</v>
      </c>
      <c r="E87" s="9">
        <f t="shared" si="7"/>
        <v>1928.3890409444978</v>
      </c>
      <c r="F87" s="9">
        <f t="shared" si="8"/>
        <v>1328.1243014310169</v>
      </c>
      <c r="G87" s="96">
        <f t="shared" si="9"/>
        <v>3266.5958435519842</v>
      </c>
      <c r="H87" s="100">
        <f t="shared" si="5"/>
        <v>1737.227839676948</v>
      </c>
      <c r="I87" s="8">
        <f t="shared" si="4"/>
        <v>107708.12605997077</v>
      </c>
      <c r="Z87" s="2"/>
    </row>
    <row r="88" spans="3:26">
      <c r="C88" s="9">
        <v>63</v>
      </c>
      <c r="D88" s="9">
        <f t="shared" si="6"/>
        <v>252680.1466857905</v>
      </c>
      <c r="E88" s="9">
        <f t="shared" si="7"/>
        <v>1918.229998114612</v>
      </c>
      <c r="F88" s="9">
        <f t="shared" si="8"/>
        <v>1338.2068026074865</v>
      </c>
      <c r="G88" s="96">
        <f t="shared" si="9"/>
        <v>3266.5958435519842</v>
      </c>
      <c r="H88" s="100">
        <f t="shared" si="5"/>
        <v>1719.6243132278985</v>
      </c>
      <c r="I88" s="8">
        <f t="shared" si="4"/>
        <v>108336.3317333576</v>
      </c>
      <c r="Z88" s="2"/>
    </row>
    <row r="89" spans="3:26">
      <c r="C89" s="9">
        <v>64</v>
      </c>
      <c r="D89" s="9">
        <f t="shared" ref="D89:D120" si="10">((($C$19^($C$15))-($C$19^(C89)))*$C$14)/($C$19^$C$15-1)</f>
        <v>251331.78084035317</v>
      </c>
      <c r="E89" s="9">
        <f t="shared" ref="E89:E120" si="11">(($C$19-1)*($C$19^$C$15-$C$19^C89)*$C$14)/($C$19^$C$15-1)</f>
        <v>1907.9938325627243</v>
      </c>
      <c r="F89" s="9">
        <f t="shared" si="8"/>
        <v>1348.3658454373717</v>
      </c>
      <c r="G89" s="96">
        <f t="shared" si="9"/>
        <v>3266.5958435519842</v>
      </c>
      <c r="H89" s="100">
        <f t="shared" si="5"/>
        <v>1702.1991653060422</v>
      </c>
      <c r="I89" s="8">
        <f t="shared" si="4"/>
        <v>108940.7465795867</v>
      </c>
      <c r="Z89" s="2"/>
    </row>
    <row r="90" spans="3:26">
      <c r="C90" s="9">
        <v>65</v>
      </c>
      <c r="D90" s="9">
        <f t="shared" si="10"/>
        <v>249973.1788293639</v>
      </c>
      <c r="E90" s="9">
        <f t="shared" si="11"/>
        <v>1897.6799588090448</v>
      </c>
      <c r="F90" s="9">
        <f t="shared" ref="F90:F121" si="12">(($C$19-1)*($C$19^(C90-1))*$C$14)/($C$19^$C$15-1)</f>
        <v>1358.60201098926</v>
      </c>
      <c r="G90" s="96">
        <f t="shared" ref="G90:G121" si="13">(($C$19-1)*($C$19^$C$15)*$C$14)/($C$19^$C$15-1)</f>
        <v>3266.5958435519842</v>
      </c>
      <c r="H90" s="100">
        <f t="shared" si="5"/>
        <v>1684.9505883815625</v>
      </c>
      <c r="I90" s="8">
        <f t="shared" ref="I90:I153" si="14">C90*H90</f>
        <v>109521.78824480156</v>
      </c>
      <c r="Z90" s="2"/>
    </row>
    <row r="91" spans="3:26">
      <c r="C91" s="9">
        <v>66</v>
      </c>
      <c r="D91" s="9">
        <f t="shared" si="10"/>
        <v>248604.262944621</v>
      </c>
      <c r="E91" s="9">
        <f t="shared" si="11"/>
        <v>1887.287786929096</v>
      </c>
      <c r="F91" s="9">
        <f t="shared" si="12"/>
        <v>1368.9158847429394</v>
      </c>
      <c r="G91" s="96">
        <f t="shared" si="13"/>
        <v>3266.5958435519842</v>
      </c>
      <c r="H91" s="100">
        <f t="shared" ref="H91:H154" si="15">(G91)/($C$22^C91)</f>
        <v>1667.8767932405444</v>
      </c>
      <c r="I91" s="8">
        <f t="shared" si="14"/>
        <v>110079.86835387594</v>
      </c>
      <c r="Z91" s="2"/>
    </row>
    <row r="92" spans="3:26">
      <c r="C92" s="9">
        <v>67</v>
      </c>
      <c r="D92" s="9">
        <f t="shared" si="10"/>
        <v>247224.95488799809</v>
      </c>
      <c r="E92" s="9">
        <f t="shared" si="11"/>
        <v>1876.8167225199661</v>
      </c>
      <c r="F92" s="9">
        <f t="shared" si="12"/>
        <v>1379.3080566228884</v>
      </c>
      <c r="G92" s="96">
        <f t="shared" si="13"/>
        <v>3266.5958435519842</v>
      </c>
      <c r="H92" s="100">
        <f t="shared" si="15"/>
        <v>1650.9760087993818</v>
      </c>
      <c r="I92" s="8">
        <f t="shared" si="14"/>
        <v>110615.39258955859</v>
      </c>
      <c r="Z92" s="2"/>
    </row>
    <row r="93" spans="3:26">
      <c r="C93" s="9">
        <v>68</v>
      </c>
      <c r="D93" s="9">
        <f t="shared" si="10"/>
        <v>245835.17576696607</v>
      </c>
      <c r="E93" s="9">
        <f t="shared" si="11"/>
        <v>1866.2661666663162</v>
      </c>
      <c r="F93" s="9">
        <f t="shared" si="12"/>
        <v>1389.7791210320181</v>
      </c>
      <c r="G93" s="96">
        <f t="shared" si="13"/>
        <v>3266.5958435519842</v>
      </c>
      <c r="H93" s="100">
        <f t="shared" si="15"/>
        <v>1634.2464819210584</v>
      </c>
      <c r="I93" s="8">
        <f t="shared" si="14"/>
        <v>111128.76077063197</v>
      </c>
      <c r="Z93" s="2"/>
    </row>
    <row r="94" spans="3:26">
      <c r="C94" s="9">
        <v>69</v>
      </c>
      <c r="D94" s="9">
        <f t="shared" si="10"/>
        <v>244434.84609008039</v>
      </c>
      <c r="E94" s="9">
        <f t="shared" si="11"/>
        <v>1855.6355159061179</v>
      </c>
      <c r="F94" s="9">
        <f t="shared" si="12"/>
        <v>1400.3296768856681</v>
      </c>
      <c r="G94" s="96">
        <f t="shared" si="13"/>
        <v>3266.5958435519842</v>
      </c>
      <c r="H94" s="100">
        <f t="shared" si="15"/>
        <v>1617.6864772332945</v>
      </c>
      <c r="I94" s="8">
        <f t="shared" si="14"/>
        <v>111620.36692909732</v>
      </c>
      <c r="Z94" s="2"/>
    </row>
    <row r="95" spans="3:26">
      <c r="C95" s="9">
        <v>70</v>
      </c>
      <c r="D95" s="9">
        <f t="shared" si="10"/>
        <v>243023.88576243457</v>
      </c>
      <c r="E95" s="9">
        <f t="shared" si="11"/>
        <v>1844.924162196143</v>
      </c>
      <c r="F95" s="9">
        <f t="shared" si="12"/>
        <v>1410.9603276458663</v>
      </c>
      <c r="G95" s="96">
        <f t="shared" si="13"/>
        <v>3266.5958435519842</v>
      </c>
      <c r="H95" s="100">
        <f t="shared" si="15"/>
        <v>1601.2942769485339</v>
      </c>
      <c r="I95" s="8">
        <f t="shared" si="14"/>
        <v>112090.59938639737</v>
      </c>
      <c r="Z95" s="2"/>
    </row>
    <row r="96" spans="3:26">
      <c r="C96" s="9">
        <v>71</v>
      </c>
      <c r="D96" s="9">
        <f t="shared" si="10"/>
        <v>241602.21408107868</v>
      </c>
      <c r="E96" s="9">
        <f t="shared" si="11"/>
        <v>1834.1314928771794</v>
      </c>
      <c r="F96" s="9">
        <f t="shared" si="12"/>
        <v>1421.6716813558412</v>
      </c>
      <c r="G96" s="96">
        <f t="shared" si="13"/>
        <v>3266.5958435519842</v>
      </c>
      <c r="H96" s="100">
        <f t="shared" si="15"/>
        <v>1585.0681806857558</v>
      </c>
      <c r="I96" s="8">
        <f t="shared" si="14"/>
        <v>112539.84082868866</v>
      </c>
      <c r="Z96" s="2"/>
    </row>
    <row r="97" spans="3:26">
      <c r="C97" s="9">
        <v>72</v>
      </c>
      <c r="D97" s="9">
        <f t="shared" si="10"/>
        <v>240169.74973040386</v>
      </c>
      <c r="E97" s="9">
        <f t="shared" si="11"/>
        <v>1823.2568906389949</v>
      </c>
      <c r="F97" s="9">
        <f t="shared" si="12"/>
        <v>1432.4643506748041</v>
      </c>
      <c r="G97" s="96">
        <f t="shared" si="13"/>
        <v>3266.5958435519842</v>
      </c>
      <c r="H97" s="100">
        <f t="shared" si="15"/>
        <v>1569.0065052940936</v>
      </c>
      <c r="I97" s="8">
        <f t="shared" si="14"/>
        <v>112968.46838117474</v>
      </c>
      <c r="Z97" s="2"/>
    </row>
    <row r="98" spans="3:26">
      <c r="C98" s="9">
        <v>73</v>
      </c>
      <c r="D98" s="9">
        <f t="shared" si="10"/>
        <v>238726.41077749094</v>
      </c>
      <c r="E98" s="9">
        <f t="shared" si="11"/>
        <v>1812.2997334850224</v>
      </c>
      <c r="F98" s="9">
        <f t="shared" si="12"/>
        <v>1443.3389529129893</v>
      </c>
      <c r="G98" s="96">
        <f t="shared" si="13"/>
        <v>3266.5958435519842</v>
      </c>
      <c r="H98" s="100">
        <f t="shared" si="15"/>
        <v>1553.1075846782392</v>
      </c>
      <c r="I98" s="8">
        <f t="shared" si="14"/>
        <v>113376.85368151146</v>
      </c>
      <c r="Z98" s="2"/>
    </row>
    <row r="99" spans="3:26">
      <c r="C99" s="9">
        <v>74</v>
      </c>
      <c r="D99" s="9">
        <f t="shared" si="10"/>
        <v>237272.11466742394</v>
      </c>
      <c r="E99" s="9">
        <f t="shared" si="11"/>
        <v>1801.2593946967884</v>
      </c>
      <c r="F99" s="9">
        <f t="shared" si="12"/>
        <v>1454.2961100669615</v>
      </c>
      <c r="G99" s="96">
        <f t="shared" si="13"/>
        <v>3266.5958435519842</v>
      </c>
      <c r="H99" s="100">
        <f t="shared" si="15"/>
        <v>1537.3697696256161</v>
      </c>
      <c r="I99" s="8">
        <f t="shared" si="14"/>
        <v>113765.36295229559</v>
      </c>
      <c r="Z99" s="2"/>
    </row>
    <row r="100" spans="3:26">
      <c r="C100" s="9">
        <v>75</v>
      </c>
      <c r="D100" s="9">
        <f t="shared" si="10"/>
        <v>235806.77821856871</v>
      </c>
      <c r="E100" s="9">
        <f t="shared" si="11"/>
        <v>1790.1352427980632</v>
      </c>
      <c r="F100" s="9">
        <f t="shared" si="12"/>
        <v>1465.3364488551961</v>
      </c>
      <c r="G100" s="96">
        <f t="shared" si="13"/>
        <v>3266.5958435519842</v>
      </c>
      <c r="H100" s="100">
        <f t="shared" si="15"/>
        <v>1521.7914276353063</v>
      </c>
      <c r="I100" s="8">
        <f t="shared" si="14"/>
        <v>114134.35707264797</v>
      </c>
      <c r="Z100" s="2"/>
    </row>
    <row r="101" spans="3:26">
      <c r="C101" s="9">
        <v>76</v>
      </c>
      <c r="D101" s="9">
        <f t="shared" si="10"/>
        <v>234330.31761781484</v>
      </c>
      <c r="E101" s="9">
        <f t="shared" si="11"/>
        <v>1778.9266415187462</v>
      </c>
      <c r="F101" s="9">
        <f t="shared" si="12"/>
        <v>1476.460600753921</v>
      </c>
      <c r="G101" s="96">
        <f t="shared" si="13"/>
        <v>3266.5958435519842</v>
      </c>
      <c r="H101" s="100">
        <f t="shared" si="15"/>
        <v>1506.3709427487081</v>
      </c>
      <c r="I101" s="8">
        <f t="shared" si="14"/>
        <v>114484.19164890182</v>
      </c>
      <c r="Z101" s="2"/>
    </row>
    <row r="102" spans="3:26">
      <c r="C102" s="9">
        <v>77</v>
      </c>
      <c r="D102" s="9">
        <f t="shared" si="10"/>
        <v>232842.64841578159</v>
      </c>
      <c r="E102" s="9">
        <f t="shared" si="11"/>
        <v>1767.632949758467</v>
      </c>
      <c r="F102" s="9">
        <f t="shared" si="12"/>
        <v>1487.6692020332382</v>
      </c>
      <c r="G102" s="96">
        <f t="shared" si="13"/>
        <v>3266.5958435519842</v>
      </c>
      <c r="H102" s="100">
        <f t="shared" si="15"/>
        <v>1491.1067153819117</v>
      </c>
      <c r="I102" s="8">
        <f t="shared" si="14"/>
        <v>114815.21708440721</v>
      </c>
      <c r="Z102" s="2"/>
    </row>
    <row r="103" spans="3:26">
      <c r="C103" s="9">
        <v>78</v>
      </c>
      <c r="D103" s="9">
        <f t="shared" si="10"/>
        <v>231343.68552198811</v>
      </c>
      <c r="E103" s="9">
        <f t="shared" si="11"/>
        <v>1756.2535215499229</v>
      </c>
      <c r="F103" s="9">
        <f t="shared" si="12"/>
        <v>1498.9628937935172</v>
      </c>
      <c r="G103" s="96">
        <f t="shared" si="13"/>
        <v>3266.5958435519842</v>
      </c>
      <c r="H103" s="100">
        <f t="shared" si="15"/>
        <v>1475.997162159772</v>
      </c>
      <c r="I103" s="8">
        <f t="shared" si="14"/>
        <v>115127.77864846222</v>
      </c>
      <c r="Z103" s="2"/>
    </row>
    <row r="104" spans="3:26">
      <c r="C104" s="9">
        <v>79</v>
      </c>
      <c r="D104" s="9">
        <f t="shared" si="10"/>
        <v>229833.34319998603</v>
      </c>
      <c r="E104" s="9">
        <f t="shared" si="11"/>
        <v>1744.7877060219262</v>
      </c>
      <c r="F104" s="9">
        <f t="shared" si="12"/>
        <v>1510.3423220020613</v>
      </c>
      <c r="G104" s="96">
        <f t="shared" si="13"/>
        <v>3266.5958435519842</v>
      </c>
      <c r="H104" s="100">
        <f t="shared" si="15"/>
        <v>1461.0407157516638</v>
      </c>
      <c r="I104" s="8">
        <f t="shared" si="14"/>
        <v>115422.21654438144</v>
      </c>
      <c r="Z104" s="2"/>
    </row>
    <row r="105" spans="3:26">
      <c r="C105" s="9">
        <v>80</v>
      </c>
      <c r="D105" s="9">
        <f t="shared" si="10"/>
        <v>228311.53506245598</v>
      </c>
      <c r="E105" s="9">
        <f t="shared" si="11"/>
        <v>1733.2348473621792</v>
      </c>
      <c r="F105" s="9">
        <f t="shared" si="12"/>
        <v>1521.808137530058</v>
      </c>
      <c r="G105" s="96">
        <f t="shared" si="13"/>
        <v>3266.5958435519842</v>
      </c>
      <c r="H105" s="100">
        <f t="shared" si="15"/>
        <v>1446.2358247088994</v>
      </c>
      <c r="I105" s="8">
        <f t="shared" si="14"/>
        <v>115698.86597671195</v>
      </c>
      <c r="Z105" s="2"/>
    </row>
    <row r="106" spans="3:26">
      <c r="C106" s="9">
        <v>81</v>
      </c>
      <c r="D106" s="9">
        <f t="shared" si="10"/>
        <v>226778.17406626619</v>
      </c>
      <c r="E106" s="9">
        <f t="shared" si="11"/>
        <v>1721.5942847797626</v>
      </c>
      <c r="F106" s="9">
        <f t="shared" si="12"/>
        <v>1533.3609961898048</v>
      </c>
      <c r="G106" s="96">
        <f t="shared" si="13"/>
        <v>3266.5958435519842</v>
      </c>
      <c r="H106" s="100">
        <f t="shared" si="15"/>
        <v>1431.5809533037989</v>
      </c>
      <c r="I106" s="8">
        <f t="shared" si="14"/>
        <v>115958.05721760771</v>
      </c>
      <c r="Z106" s="2"/>
    </row>
    <row r="107" spans="3:26">
      <c r="C107" s="9">
        <v>82</v>
      </c>
      <c r="D107" s="9">
        <f t="shared" si="10"/>
        <v>225233.17250749399</v>
      </c>
      <c r="E107" s="9">
        <f t="shared" si="11"/>
        <v>1709.86535246734</v>
      </c>
      <c r="F107" s="9">
        <f t="shared" si="12"/>
        <v>1545.0015587722219</v>
      </c>
      <c r="G107" s="96">
        <f t="shared" si="13"/>
        <v>3266.5958435519842</v>
      </c>
      <c r="H107" s="100">
        <f t="shared" si="15"/>
        <v>1417.074581370382</v>
      </c>
      <c r="I107" s="8">
        <f t="shared" si="14"/>
        <v>116200.11567237132</v>
      </c>
      <c r="Z107" s="2"/>
    </row>
    <row r="108" spans="3:26">
      <c r="C108" s="9">
        <v>83</v>
      </c>
      <c r="D108" s="9">
        <f t="shared" si="10"/>
        <v>223676.44201640927</v>
      </c>
      <c r="E108" s="9">
        <f t="shared" si="11"/>
        <v>1698.0473795630749</v>
      </c>
      <c r="F108" s="9">
        <f t="shared" si="12"/>
        <v>1556.7304910846442</v>
      </c>
      <c r="G108" s="96">
        <f t="shared" si="13"/>
        <v>3266.5958435519842</v>
      </c>
      <c r="H108" s="100">
        <f t="shared" si="15"/>
        <v>1402.7152041466848</v>
      </c>
      <c r="I108" s="8">
        <f t="shared" si="14"/>
        <v>116425.36194417483</v>
      </c>
      <c r="Z108" s="2"/>
    </row>
    <row r="109" spans="3:26">
      <c r="C109" s="9">
        <v>84</v>
      </c>
      <c r="D109" s="9">
        <f t="shared" si="10"/>
        <v>222107.8935524204</v>
      </c>
      <c r="E109" s="9">
        <f t="shared" si="11"/>
        <v>1686.1396901122625</v>
      </c>
      <c r="F109" s="9">
        <f t="shared" si="12"/>
        <v>1568.5484639889094</v>
      </c>
      <c r="G109" s="96">
        <f t="shared" si="13"/>
        <v>3266.5958435519842</v>
      </c>
      <c r="H109" s="100">
        <f t="shared" si="15"/>
        <v>1388.501332118665</v>
      </c>
      <c r="I109" s="8">
        <f t="shared" si="14"/>
        <v>116634.11189796786</v>
      </c>
      <c r="Z109" s="2"/>
    </row>
    <row r="110" spans="3:26">
      <c r="C110" s="9">
        <v>85</v>
      </c>
      <c r="D110" s="9">
        <f t="shared" si="10"/>
        <v>220527.43739898072</v>
      </c>
      <c r="E110" s="9">
        <f t="shared" si="11"/>
        <v>1674.1416030286628</v>
      </c>
      <c r="F110" s="9">
        <f t="shared" si="12"/>
        <v>1580.4561534397214</v>
      </c>
      <c r="G110" s="96">
        <f t="shared" si="13"/>
        <v>3266.5958435519842</v>
      </c>
      <c r="H110" s="100">
        <f t="shared" si="15"/>
        <v>1374.4314908656968</v>
      </c>
      <c r="I110" s="8">
        <f t="shared" si="14"/>
        <v>116826.67672358423</v>
      </c>
      <c r="Z110" s="2"/>
    </row>
    <row r="111" spans="3:26">
      <c r="C111" s="9">
        <v>86</v>
      </c>
      <c r="D111" s="9">
        <f t="shared" si="10"/>
        <v>218934.98315845741</v>
      </c>
      <c r="E111" s="9">
        <f t="shared" si="11"/>
        <v>1662.0524320555467</v>
      </c>
      <c r="F111" s="9">
        <f t="shared" si="12"/>
        <v>1592.4542405233212</v>
      </c>
      <c r="G111" s="96">
        <f t="shared" si="13"/>
        <v>3266.5958435519842</v>
      </c>
      <c r="H111" s="100">
        <f t="shared" si="15"/>
        <v>1360.5042209076232</v>
      </c>
      <c r="I111" s="8">
        <f t="shared" si="14"/>
        <v>117003.3629980556</v>
      </c>
      <c r="Z111" s="2"/>
    </row>
    <row r="112" spans="3:26">
      <c r="C112" s="9">
        <v>87</v>
      </c>
      <c r="D112" s="9">
        <f t="shared" si="10"/>
        <v>217330.43974696097</v>
      </c>
      <c r="E112" s="9">
        <f t="shared" si="11"/>
        <v>1649.8714857264433</v>
      </c>
      <c r="F112" s="9">
        <f t="shared" si="12"/>
        <v>1604.5434114964378</v>
      </c>
      <c r="G112" s="96">
        <f t="shared" si="13"/>
        <v>3266.5958435519842</v>
      </c>
      <c r="H112" s="100">
        <f t="shared" si="15"/>
        <v>1346.718077553367</v>
      </c>
      <c r="I112" s="8">
        <f t="shared" si="14"/>
        <v>117164.47274714294</v>
      </c>
      <c r="Z112" s="2"/>
    </row>
    <row r="113" spans="3:26">
      <c r="C113" s="9">
        <v>88</v>
      </c>
      <c r="D113" s="9">
        <f t="shared" si="10"/>
        <v>215713.71538913544</v>
      </c>
      <c r="E113" s="9">
        <f t="shared" si="11"/>
        <v>1637.5980673255904</v>
      </c>
      <c r="F113" s="9">
        <f t="shared" si="12"/>
        <v>1616.7243578255411</v>
      </c>
      <c r="G113" s="96">
        <f t="shared" si="13"/>
        <v>3266.5958435519842</v>
      </c>
      <c r="H113" s="100">
        <f t="shared" si="15"/>
        <v>1333.0716307510677</v>
      </c>
      <c r="I113" s="8">
        <f t="shared" si="14"/>
        <v>117310.30350609396</v>
      </c>
      <c r="Z113" s="2"/>
    </row>
    <row r="114" spans="3:26">
      <c r="C114" s="9">
        <v>89</v>
      </c>
      <c r="D114" s="9">
        <f t="shared" si="10"/>
        <v>214084.71761290901</v>
      </c>
      <c r="E114" s="9">
        <f t="shared" si="11"/>
        <v>1625.2314748480846</v>
      </c>
      <c r="F114" s="9">
        <f t="shared" si="12"/>
        <v>1628.9977762263936</v>
      </c>
      <c r="G114" s="96">
        <f t="shared" si="13"/>
        <v>3266.5958435519842</v>
      </c>
      <c r="H114" s="100">
        <f t="shared" si="15"/>
        <v>1319.5634649397434</v>
      </c>
      <c r="I114" s="8">
        <f t="shared" si="14"/>
        <v>117441.14837963716</v>
      </c>
      <c r="Z114" s="2"/>
    </row>
    <row r="115" spans="3:26">
      <c r="C115" s="9">
        <v>90</v>
      </c>
      <c r="D115" s="9">
        <f t="shared" si="10"/>
        <v>212443.35324420512</v>
      </c>
      <c r="E115" s="9">
        <f t="shared" si="11"/>
        <v>1612.7710009597288</v>
      </c>
      <c r="F115" s="9">
        <f t="shared" si="12"/>
        <v>1641.3643687038993</v>
      </c>
      <c r="G115" s="96">
        <f t="shared" si="13"/>
        <v>3266.5958435519842</v>
      </c>
      <c r="H115" s="100">
        <f t="shared" si="15"/>
        <v>1306.1921789024514</v>
      </c>
      <c r="I115" s="8">
        <f t="shared" si="14"/>
        <v>117557.29610122062</v>
      </c>
      <c r="Z115" s="2"/>
    </row>
    <row r="116" spans="3:26">
      <c r="C116" s="9">
        <v>91</v>
      </c>
      <c r="D116" s="9">
        <f t="shared" si="10"/>
        <v>210789.52840161283</v>
      </c>
      <c r="E116" s="9">
        <f t="shared" si="11"/>
        <v>1600.2159329565723</v>
      </c>
      <c r="F116" s="9">
        <f t="shared" si="12"/>
        <v>1653.8248425922552</v>
      </c>
      <c r="G116" s="96">
        <f t="shared" si="13"/>
        <v>3266.5958435519842</v>
      </c>
      <c r="H116" s="100">
        <f t="shared" si="15"/>
        <v>1292.9563856209397</v>
      </c>
      <c r="I116" s="8">
        <f t="shared" si="14"/>
        <v>117659.03109150552</v>
      </c>
      <c r="Z116" s="2"/>
    </row>
    <row r="117" spans="3:26">
      <c r="C117" s="9">
        <v>92</v>
      </c>
      <c r="D117" s="9">
        <f t="shared" si="10"/>
        <v>209123.14849101749</v>
      </c>
      <c r="E117" s="9">
        <f t="shared" si="11"/>
        <v>1587.5655527241495</v>
      </c>
      <c r="F117" s="9">
        <f t="shared" si="12"/>
        <v>1666.3799105954122</v>
      </c>
      <c r="G117" s="96">
        <f t="shared" si="13"/>
        <v>3266.5958435519842</v>
      </c>
      <c r="H117" s="100">
        <f t="shared" si="15"/>
        <v>1279.8547121317677</v>
      </c>
      <c r="I117" s="8">
        <f t="shared" si="14"/>
        <v>117746.63351612263</v>
      </c>
      <c r="Z117" s="2"/>
    </row>
    <row r="118" spans="3:26">
      <c r="C118" s="9">
        <v>93</v>
      </c>
      <c r="D118" s="9">
        <f t="shared" si="10"/>
        <v>207444.11820018961</v>
      </c>
      <c r="E118" s="9">
        <f t="shared" si="11"/>
        <v>1574.8191366964027</v>
      </c>
      <c r="F118" s="9">
        <f t="shared" si="12"/>
        <v>1679.0302908278347</v>
      </c>
      <c r="G118" s="96">
        <f t="shared" si="13"/>
        <v>3266.5958435519842</v>
      </c>
      <c r="H118" s="100">
        <f t="shared" si="15"/>
        <v>1266.885799383891</v>
      </c>
      <c r="I118" s="8">
        <f t="shared" si="14"/>
        <v>117820.37934270187</v>
      </c>
      <c r="Z118" s="2"/>
    </row>
    <row r="119" spans="3:26">
      <c r="C119" s="9">
        <v>94</v>
      </c>
      <c r="D119" s="9">
        <f t="shared" si="10"/>
        <v>205752.34149333407</v>
      </c>
      <c r="E119" s="9">
        <f t="shared" si="11"/>
        <v>1561.9759558143001</v>
      </c>
      <c r="F119" s="9">
        <f t="shared" si="12"/>
        <v>1691.7767068555813</v>
      </c>
      <c r="G119" s="96">
        <f t="shared" si="13"/>
        <v>3266.5958435519842</v>
      </c>
      <c r="H119" s="100">
        <f t="shared" si="15"/>
        <v>1254.0483020976817</v>
      </c>
      <c r="I119" s="8">
        <f t="shared" si="14"/>
        <v>117880.54039718208</v>
      </c>
      <c r="Z119" s="2"/>
    </row>
    <row r="120" spans="3:26">
      <c r="C120" s="9">
        <v>95</v>
      </c>
      <c r="D120" s="9">
        <f t="shared" si="10"/>
        <v>204047.72160559639</v>
      </c>
      <c r="E120" s="9">
        <f t="shared" si="11"/>
        <v>1549.0352754841306</v>
      </c>
      <c r="F120" s="9">
        <f t="shared" si="12"/>
        <v>1704.6198877376839</v>
      </c>
      <c r="G120" s="96">
        <f t="shared" si="13"/>
        <v>3266.5958435519842</v>
      </c>
      <c r="H120" s="100">
        <f t="shared" si="15"/>
        <v>1241.3408886253833</v>
      </c>
      <c r="I120" s="8">
        <f t="shared" si="14"/>
        <v>117927.38441941141</v>
      </c>
      <c r="Z120" s="2"/>
    </row>
    <row r="121" spans="3:26">
      <c r="C121" s="9">
        <v>96</v>
      </c>
      <c r="D121" s="9">
        <f t="shared" ref="D121:D152" si="16">((($C$19^($C$15))-($C$19^(C121)))*$C$14)/($C$19^$C$15-1)</f>
        <v>202330.16103752854</v>
      </c>
      <c r="E121" s="9">
        <f t="shared" ref="E121:E152" si="17">(($C$19-1)*($C$19^$C$15-$C$19^C121)*$C$14)/($C$19^$C$15-1)</f>
        <v>1535.9963555354911</v>
      </c>
      <c r="F121" s="9">
        <f t="shared" si="12"/>
        <v>1717.5605680678536</v>
      </c>
      <c r="G121" s="96">
        <f t="shared" si="13"/>
        <v>3266.5958435519842</v>
      </c>
      <c r="H121" s="100">
        <f t="shared" si="15"/>
        <v>1228.7622408129764</v>
      </c>
      <c r="I121" s="8">
        <f t="shared" si="14"/>
        <v>117961.17511804574</v>
      </c>
      <c r="Z121" s="2"/>
    </row>
    <row r="122" spans="3:26">
      <c r="C122" s="9">
        <v>97</v>
      </c>
      <c r="D122" s="9">
        <f t="shared" si="16"/>
        <v>200599.56154951203</v>
      </c>
      <c r="E122" s="9">
        <f t="shared" si="17"/>
        <v>1522.8584501789492</v>
      </c>
      <c r="F122" s="9">
        <f t="shared" ref="F122:F153" si="18">(($C$19-1)*($C$19^(C122-1))*$C$14)/($C$19^$C$15-1)</f>
        <v>1730.5994880164928</v>
      </c>
      <c r="G122" s="96">
        <f t="shared" ref="G122:G153" si="19">(($C$19-1)*($C$19^$C$15)*$C$14)/($C$19^$C$15-1)</f>
        <v>3266.5958435519842</v>
      </c>
      <c r="H122" s="100">
        <f t="shared" si="15"/>
        <v>1216.3110538634469</v>
      </c>
      <c r="I122" s="8">
        <f t="shared" si="14"/>
        <v>117982.17222475435</v>
      </c>
      <c r="Z122" s="2"/>
    </row>
    <row r="123" spans="3:26">
      <c r="C123" s="9">
        <v>98</v>
      </c>
      <c r="D123" s="9">
        <f t="shared" si="16"/>
        <v>198855.82415613902</v>
      </c>
      <c r="E123" s="9">
        <f t="shared" si="17"/>
        <v>1509.6208079633868</v>
      </c>
      <c r="F123" s="9">
        <f t="shared" si="18"/>
        <v>1743.737393373035</v>
      </c>
      <c r="G123" s="96">
        <f t="shared" si="19"/>
        <v>3266.5958435519842</v>
      </c>
      <c r="H123" s="100">
        <f t="shared" si="15"/>
        <v>1203.9860362014349</v>
      </c>
      <c r="I123" s="8">
        <f t="shared" si="14"/>
        <v>117990.63154774062</v>
      </c>
      <c r="Z123" s="2"/>
    </row>
    <row r="124" spans="3:26">
      <c r="C124" s="9">
        <v>99</v>
      </c>
      <c r="D124" s="9">
        <f t="shared" si="16"/>
        <v>197098.84912055038</v>
      </c>
      <c r="E124" s="9">
        <f t="shared" si="17"/>
        <v>1496.2826717330181</v>
      </c>
      <c r="F124" s="9">
        <f t="shared" si="18"/>
        <v>1756.9750355885972</v>
      </c>
      <c r="G124" s="96">
        <f t="shared" si="19"/>
        <v>3266.5958435519842</v>
      </c>
      <c r="H124" s="100">
        <f t="shared" si="15"/>
        <v>1191.7859093392613</v>
      </c>
      <c r="I124" s="8">
        <f t="shared" si="14"/>
        <v>117986.80502458687</v>
      </c>
      <c r="Z124" s="2"/>
    </row>
    <row r="125" spans="3:26">
      <c r="C125" s="9">
        <v>100</v>
      </c>
      <c r="D125" s="9">
        <f t="shared" si="16"/>
        <v>195328.53594873147</v>
      </c>
      <c r="E125" s="9">
        <f t="shared" si="17"/>
        <v>1482.8432785840848</v>
      </c>
      <c r="F125" s="9">
        <f t="shared" si="18"/>
        <v>1770.3131718189659</v>
      </c>
      <c r="G125" s="96">
        <f t="shared" si="19"/>
        <v>3266.5958435519842</v>
      </c>
      <c r="H125" s="100">
        <f t="shared" si="15"/>
        <v>1179.709407744306</v>
      </c>
      <c r="I125" s="8">
        <f t="shared" si="14"/>
        <v>117970.94077443059</v>
      </c>
      <c r="Z125" s="2"/>
    </row>
    <row r="126" spans="3:26">
      <c r="C126" s="9">
        <v>101</v>
      </c>
      <c r="D126" s="9">
        <f t="shared" si="16"/>
        <v>193544.78338376354</v>
      </c>
      <c r="E126" s="9">
        <f t="shared" si="17"/>
        <v>1469.3018598212163</v>
      </c>
      <c r="F126" s="9">
        <f t="shared" si="18"/>
        <v>1783.7525649678994</v>
      </c>
      <c r="G126" s="96">
        <f t="shared" si="19"/>
        <v>3266.5958435519842</v>
      </c>
      <c r="H126" s="100">
        <f t="shared" si="15"/>
        <v>1167.7552787077359</v>
      </c>
      <c r="I126" s="8">
        <f t="shared" si="14"/>
        <v>117943.28314948133</v>
      </c>
      <c r="Z126" s="2"/>
    </row>
    <row r="127" spans="3:26">
      <c r="C127" s="9">
        <v>102</v>
      </c>
      <c r="D127" s="9">
        <f t="shared" si="16"/>
        <v>191747.48940003282</v>
      </c>
      <c r="E127" s="9">
        <f t="shared" si="17"/>
        <v>1455.6576409134666</v>
      </c>
      <c r="F127" s="9">
        <f t="shared" si="18"/>
        <v>1797.2939837307679</v>
      </c>
      <c r="G127" s="96">
        <f t="shared" si="19"/>
        <v>3266.5958435519842</v>
      </c>
      <c r="H127" s="100">
        <f t="shared" si="15"/>
        <v>1155.9222822145575</v>
      </c>
      <c r="I127" s="8">
        <f t="shared" si="14"/>
        <v>117904.07278588487</v>
      </c>
      <c r="Z127" s="2"/>
    </row>
    <row r="128" spans="3:26">
      <c r="C128" s="9">
        <v>103</v>
      </c>
      <c r="D128" s="9">
        <f t="shared" si="16"/>
        <v>189936.55119739432</v>
      </c>
      <c r="E128" s="9">
        <f t="shared" si="17"/>
        <v>1441.9098414500106</v>
      </c>
      <c r="F128" s="9">
        <f t="shared" si="18"/>
        <v>1810.9382026385174</v>
      </c>
      <c r="G128" s="96">
        <f t="shared" si="19"/>
        <v>3266.5958435519842</v>
      </c>
      <c r="H128" s="100">
        <f t="shared" si="15"/>
        <v>1144.2091908149894</v>
      </c>
      <c r="I128" s="8">
        <f t="shared" si="14"/>
        <v>117853.54665394391</v>
      </c>
      <c r="Z128" s="2"/>
    </row>
    <row r="129" spans="3:26">
      <c r="C129" s="9">
        <v>104</v>
      </c>
      <c r="D129" s="9">
        <f t="shared" si="16"/>
        <v>188111.86519529231</v>
      </c>
      <c r="E129" s="9">
        <f t="shared" si="17"/>
        <v>1428.0576750955072</v>
      </c>
      <c r="F129" s="9">
        <f t="shared" si="18"/>
        <v>1824.6860021019736</v>
      </c>
      <c r="G129" s="96">
        <f t="shared" si="19"/>
        <v>3266.5958435519842</v>
      </c>
      <c r="H129" s="100">
        <f t="shared" si="15"/>
        <v>1132.6147894971382</v>
      </c>
      <c r="I129" s="8">
        <f t="shared" si="14"/>
        <v>117791.93810770237</v>
      </c>
      <c r="Z129" s="2"/>
    </row>
    <row r="130" spans="3:26">
      <c r="C130" s="9">
        <v>105</v>
      </c>
      <c r="D130" s="9">
        <f t="shared" si="16"/>
        <v>186273.32702683588</v>
      </c>
      <c r="E130" s="9">
        <f t="shared" si="17"/>
        <v>1414.1003495451253</v>
      </c>
      <c r="F130" s="9">
        <f t="shared" si="18"/>
        <v>1838.5381684564768</v>
      </c>
      <c r="G130" s="96">
        <f t="shared" si="19"/>
        <v>3266.5958435519842</v>
      </c>
      <c r="H130" s="100">
        <f t="shared" si="15"/>
        <v>1121.1378755609642</v>
      </c>
      <c r="I130" s="8">
        <f t="shared" si="14"/>
        <v>117719.47693390124</v>
      </c>
      <c r="Z130" s="2"/>
    </row>
    <row r="131" spans="3:26">
      <c r="C131" s="9">
        <v>106</v>
      </c>
      <c r="D131" s="9">
        <f t="shared" si="16"/>
        <v>184420.83153282898</v>
      </c>
      <c r="E131" s="9">
        <f t="shared" si="17"/>
        <v>1400.0370664792224</v>
      </c>
      <c r="F131" s="9">
        <f t="shared" si="18"/>
        <v>1852.495494006859</v>
      </c>
      <c r="G131" s="96">
        <f t="shared" si="19"/>
        <v>3266.5958435519842</v>
      </c>
      <c r="H131" s="100">
        <f t="shared" si="15"/>
        <v>1109.7772584935221</v>
      </c>
      <c r="I131" s="8">
        <f t="shared" si="14"/>
        <v>117636.38940031335</v>
      </c>
      <c r="Z131" s="2"/>
    </row>
    <row r="132" spans="3:26">
      <c r="C132" s="9">
        <v>107</v>
      </c>
      <c r="D132" s="9">
        <f t="shared" si="16"/>
        <v>182554.27275575622</v>
      </c>
      <c r="E132" s="9">
        <f t="shared" si="17"/>
        <v>1385.8670215176865</v>
      </c>
      <c r="F132" s="9">
        <f t="shared" si="18"/>
        <v>1866.5587770727618</v>
      </c>
      <c r="G132" s="96">
        <f t="shared" si="19"/>
        <v>3266.5958435519842</v>
      </c>
      <c r="H132" s="100">
        <f t="shared" si="15"/>
        <v>1098.5317598454706</v>
      </c>
      <c r="I132" s="8">
        <f t="shared" si="14"/>
        <v>117542.89830346535</v>
      </c>
      <c r="Z132" s="2"/>
    </row>
    <row r="133" spans="3:26">
      <c r="C133" s="9">
        <v>108</v>
      </c>
      <c r="D133" s="9">
        <f t="shared" si="16"/>
        <v>180673.54393372196</v>
      </c>
      <c r="E133" s="9">
        <f t="shared" si="17"/>
        <v>1371.5894041739264</v>
      </c>
      <c r="F133" s="9">
        <f t="shared" si="18"/>
        <v>1880.7288220342978</v>
      </c>
      <c r="G133" s="96">
        <f t="shared" si="19"/>
        <v>3266.5958435519842</v>
      </c>
      <c r="H133" s="100">
        <f t="shared" si="15"/>
        <v>1087.4002131088273</v>
      </c>
      <c r="I133" s="8">
        <f t="shared" si="14"/>
        <v>117439.22301575335</v>
      </c>
      <c r="Z133" s="2"/>
    </row>
    <row r="134" spans="3:26">
      <c r="C134" s="9">
        <v>109</v>
      </c>
      <c r="D134" s="9">
        <f t="shared" si="16"/>
        <v>178778.53749434388</v>
      </c>
      <c r="E134" s="9">
        <f t="shared" si="17"/>
        <v>1357.203397808513</v>
      </c>
      <c r="F134" s="9">
        <f t="shared" si="18"/>
        <v>1895.0064393780578</v>
      </c>
      <c r="G134" s="96">
        <f t="shared" si="19"/>
        <v>3266.5958435519842</v>
      </c>
      <c r="H134" s="100">
        <f t="shared" si="15"/>
        <v>1076.3814635959693</v>
      </c>
      <c r="I134" s="8">
        <f t="shared" si="14"/>
        <v>117325.57953196066</v>
      </c>
      <c r="Z134" s="2"/>
    </row>
    <row r="135" spans="3:26">
      <c r="C135" s="9">
        <v>110</v>
      </c>
      <c r="D135" s="9">
        <f t="shared" si="16"/>
        <v>176869.14504860036</v>
      </c>
      <c r="E135" s="9">
        <f t="shared" si="17"/>
        <v>1342.708179582472</v>
      </c>
      <c r="F135" s="9">
        <f t="shared" si="18"/>
        <v>1909.3924457434709</v>
      </c>
      <c r="G135" s="96">
        <f t="shared" si="19"/>
        <v>3266.5958435519842</v>
      </c>
      <c r="H135" s="100">
        <f t="shared" si="15"/>
        <v>1065.4743683198526</v>
      </c>
      <c r="I135" s="8">
        <f t="shared" si="14"/>
        <v>117202.18051518379</v>
      </c>
      <c r="Z135" s="2"/>
    </row>
    <row r="136" spans="3:26">
      <c r="C136" s="9">
        <v>111</v>
      </c>
      <c r="D136" s="9">
        <f t="shared" si="16"/>
        <v>174945.25738463094</v>
      </c>
      <c r="E136" s="9">
        <f t="shared" si="17"/>
        <v>1328.102920410219</v>
      </c>
      <c r="F136" s="9">
        <f t="shared" si="18"/>
        <v>1923.8876639695125</v>
      </c>
      <c r="G136" s="96">
        <f t="shared" si="19"/>
        <v>3266.5958435519842</v>
      </c>
      <c r="H136" s="100">
        <f t="shared" si="15"/>
        <v>1054.6777958754512</v>
      </c>
      <c r="I136" s="8">
        <f t="shared" si="14"/>
        <v>117069.23534217509</v>
      </c>
      <c r="Z136" s="2"/>
    </row>
    <row r="137" spans="3:26">
      <c r="C137" s="9">
        <v>112</v>
      </c>
      <c r="D137" s="9">
        <f t="shared" si="16"/>
        <v>173006.76446148913</v>
      </c>
      <c r="E137" s="9">
        <f t="shared" si="17"/>
        <v>1313.3867849121366</v>
      </c>
      <c r="F137" s="9">
        <f t="shared" si="18"/>
        <v>1938.492923141765</v>
      </c>
      <c r="G137" s="96">
        <f t="shared" si="19"/>
        <v>3266.5958435519842</v>
      </c>
      <c r="H137" s="100">
        <f t="shared" si="15"/>
        <v>1043.9906263223936</v>
      </c>
      <c r="I137" s="8">
        <f t="shared" si="14"/>
        <v>116926.95014810808</v>
      </c>
      <c r="Z137" s="2"/>
    </row>
    <row r="138" spans="3:26">
      <c r="C138" s="9">
        <v>113</v>
      </c>
      <c r="D138" s="9">
        <f t="shared" si="16"/>
        <v>171053.55540284928</v>
      </c>
      <c r="E138" s="9">
        <f t="shared" si="17"/>
        <v>1298.5589313667956</v>
      </c>
      <c r="F138" s="9">
        <f t="shared" si="18"/>
        <v>1953.2090586398476</v>
      </c>
      <c r="G138" s="96">
        <f t="shared" si="19"/>
        <v>3266.5958435519842</v>
      </c>
      <c r="H138" s="100">
        <f t="shared" si="15"/>
        <v>1033.4117510687918</v>
      </c>
      <c r="I138" s="8">
        <f t="shared" si="14"/>
        <v>116775.52787077347</v>
      </c>
      <c r="Z138" s="2"/>
    </row>
    <row r="139" spans="3:26">
      <c r="C139" s="9">
        <v>114</v>
      </c>
      <c r="D139" s="9">
        <f t="shared" si="16"/>
        <v>169085.51849066411</v>
      </c>
      <c r="E139" s="9">
        <f t="shared" si="17"/>
        <v>1283.6185116628096</v>
      </c>
      <c r="F139" s="9">
        <f t="shared" si="18"/>
        <v>1968.0369121851886</v>
      </c>
      <c r="G139" s="96">
        <f t="shared" si="19"/>
        <v>3266.5958435519842</v>
      </c>
      <c r="H139" s="100">
        <f t="shared" si="15"/>
        <v>1022.9400727562443</v>
      </c>
      <c r="I139" s="8">
        <f t="shared" si="14"/>
        <v>116615.16829421185</v>
      </c>
      <c r="Z139" s="2"/>
    </row>
    <row r="140" spans="3:26">
      <c r="C140" s="9">
        <v>115</v>
      </c>
      <c r="D140" s="9">
        <f t="shared" si="16"/>
        <v>167102.5411587749</v>
      </c>
      <c r="E140" s="9">
        <f t="shared" si="17"/>
        <v>1268.5646712503246</v>
      </c>
      <c r="F140" s="9">
        <f t="shared" si="18"/>
        <v>1982.9773318891744</v>
      </c>
      <c r="G140" s="96">
        <f t="shared" si="19"/>
        <v>3266.5958435519842</v>
      </c>
      <c r="H140" s="100">
        <f t="shared" si="15"/>
        <v>1012.574505146007</v>
      </c>
      <c r="I140" s="8">
        <f t="shared" si="14"/>
        <v>116446.0680917908</v>
      </c>
      <c r="Z140" s="2"/>
    </row>
    <row r="141" spans="3:26">
      <c r="C141" s="9">
        <v>116</v>
      </c>
      <c r="D141" s="9">
        <f t="shared" si="16"/>
        <v>165104.50998647331</v>
      </c>
      <c r="E141" s="9">
        <f t="shared" si="17"/>
        <v>1253.3965490921441</v>
      </c>
      <c r="F141" s="9">
        <f t="shared" si="18"/>
        <v>1998.0311723016596</v>
      </c>
      <c r="G141" s="96">
        <f t="shared" si="19"/>
        <v>3266.5958435519842</v>
      </c>
      <c r="H141" s="100">
        <f t="shared" si="15"/>
        <v>1002.3139730063158</v>
      </c>
      <c r="I141" s="8">
        <f t="shared" si="14"/>
        <v>116268.42086873263</v>
      </c>
      <c r="Z141" s="2"/>
    </row>
    <row r="142" spans="3:26">
      <c r="C142" s="9">
        <v>117</v>
      </c>
      <c r="D142" s="9">
        <f t="shared" si="16"/>
        <v>163091.31069201345</v>
      </c>
      <c r="E142" s="9">
        <f t="shared" si="17"/>
        <v>1238.1132776144755</v>
      </c>
      <c r="F142" s="9">
        <f t="shared" si="18"/>
        <v>2013.1992944598398</v>
      </c>
      <c r="G142" s="96">
        <f t="shared" si="19"/>
        <v>3266.5958435519842</v>
      </c>
      <c r="H142" s="100">
        <f t="shared" si="15"/>
        <v>992.15741200085199</v>
      </c>
      <c r="I142" s="8">
        <f t="shared" si="14"/>
        <v>116082.41720409968</v>
      </c>
      <c r="Z142" s="2"/>
    </row>
    <row r="143" spans="3:26">
      <c r="C143" s="9">
        <v>118</v>
      </c>
      <c r="D143" s="9">
        <f t="shared" si="16"/>
        <v>161062.82812607597</v>
      </c>
      <c r="E143" s="9">
        <f t="shared" si="17"/>
        <v>1222.7139826573123</v>
      </c>
      <c r="F143" s="9">
        <f t="shared" si="18"/>
        <v>2028.4825659375085</v>
      </c>
      <c r="G143" s="96">
        <f t="shared" si="19"/>
        <v>3266.5958435519842</v>
      </c>
      <c r="H143" s="100">
        <f t="shared" si="15"/>
        <v>982.10376857833694</v>
      </c>
      <c r="I143" s="8">
        <f t="shared" si="14"/>
        <v>115888.24469224375</v>
      </c>
      <c r="Z143" s="2"/>
    </row>
    <row r="144" spans="3:26">
      <c r="C144" s="9">
        <v>119</v>
      </c>
      <c r="D144" s="9">
        <f t="shared" si="16"/>
        <v>159018.94626518132</v>
      </c>
      <c r="E144" s="9">
        <f t="shared" si="17"/>
        <v>1207.197783424431</v>
      </c>
      <c r="F144" s="9">
        <f t="shared" si="18"/>
        <v>2043.8818608946719</v>
      </c>
      <c r="G144" s="96">
        <f t="shared" si="19"/>
        <v>3266.5958435519842</v>
      </c>
      <c r="H144" s="100">
        <f t="shared" si="15"/>
        <v>972.15199986324717</v>
      </c>
      <c r="I144" s="8">
        <f t="shared" si="14"/>
        <v>115686.08798372641</v>
      </c>
      <c r="Z144" s="2"/>
    </row>
    <row r="145" spans="3:26">
      <c r="C145" s="9">
        <v>120</v>
      </c>
      <c r="D145" s="9">
        <f t="shared" si="16"/>
        <v>156959.54820505375</v>
      </c>
      <c r="E145" s="9">
        <f t="shared" si="17"/>
        <v>1191.5637924330133</v>
      </c>
      <c r="F145" s="9">
        <f t="shared" si="18"/>
        <v>2059.398060127553</v>
      </c>
      <c r="G145" s="96">
        <f t="shared" si="19"/>
        <v>3266.5958435519842</v>
      </c>
      <c r="H145" s="100">
        <f t="shared" si="15"/>
        <v>962.30107354763368</v>
      </c>
      <c r="I145" s="8">
        <f t="shared" si="14"/>
        <v>115476.12882571603</v>
      </c>
      <c r="Z145" s="2"/>
    </row>
    <row r="146" spans="3:26">
      <c r="C146" s="9">
        <v>121</v>
      </c>
      <c r="D146" s="9">
        <f t="shared" si="16"/>
        <v>154884.51615393473</v>
      </c>
      <c r="E146" s="9">
        <f t="shared" si="17"/>
        <v>1175.8111154628853</v>
      </c>
      <c r="F146" s="9">
        <f t="shared" si="18"/>
        <v>2075.0320511189711</v>
      </c>
      <c r="G146" s="96">
        <f t="shared" si="19"/>
        <v>3266.5958435519842</v>
      </c>
      <c r="H146" s="100">
        <f t="shared" si="15"/>
        <v>952.54996778404256</v>
      </c>
      <c r="I146" s="8">
        <f t="shared" si="14"/>
        <v>115258.54610186916</v>
      </c>
      <c r="Z146" s="2"/>
    </row>
    <row r="147" spans="3:26">
      <c r="C147" s="9">
        <v>122</v>
      </c>
      <c r="D147" s="9">
        <f t="shared" si="16"/>
        <v>152793.73142584565</v>
      </c>
      <c r="E147" s="9">
        <f t="shared" si="17"/>
        <v>1159.9388515053708</v>
      </c>
      <c r="F147" s="9">
        <f t="shared" si="18"/>
        <v>2090.7847280890987</v>
      </c>
      <c r="G147" s="96">
        <f t="shared" si="19"/>
        <v>3266.5958435519842</v>
      </c>
      <c r="H147" s="100">
        <f t="shared" si="15"/>
        <v>942.89767107951423</v>
      </c>
      <c r="I147" s="8">
        <f t="shared" si="14"/>
        <v>115033.51587170073</v>
      </c>
      <c r="Z147" s="2"/>
    </row>
    <row r="148" spans="3:26">
      <c r="C148" s="9">
        <v>123</v>
      </c>
      <c r="D148" s="9">
        <f t="shared" si="16"/>
        <v>150687.07443379902</v>
      </c>
      <c r="E148" s="9">
        <f t="shared" si="17"/>
        <v>1143.9460927117532</v>
      </c>
      <c r="F148" s="9">
        <f t="shared" si="18"/>
        <v>2106.6569920466131</v>
      </c>
      <c r="G148" s="96">
        <f t="shared" si="19"/>
        <v>3266.5958435519842</v>
      </c>
      <c r="H148" s="100">
        <f t="shared" si="15"/>
        <v>933.34318219066347</v>
      </c>
      <c r="I148" s="8">
        <f t="shared" si="14"/>
        <v>114801.2114094516</v>
      </c>
      <c r="Z148" s="2"/>
    </row>
    <row r="149" spans="3:26">
      <c r="C149" s="9">
        <v>124</v>
      </c>
      <c r="D149" s="9">
        <f t="shared" si="16"/>
        <v>148564.42468295884</v>
      </c>
      <c r="E149" s="9">
        <f t="shared" si="17"/>
        <v>1127.8319243413532</v>
      </c>
      <c r="F149" s="9">
        <f t="shared" si="18"/>
        <v>2122.6497508402308</v>
      </c>
      <c r="G149" s="96">
        <f t="shared" si="19"/>
        <v>3266.5958435519842</v>
      </c>
      <c r="H149" s="100">
        <f t="shared" si="15"/>
        <v>923.88551001981591</v>
      </c>
      <c r="I149" s="8">
        <f t="shared" si="14"/>
        <v>114561.80324245717</v>
      </c>
      <c r="Z149" s="2"/>
    </row>
    <row r="150" spans="3:26">
      <c r="C150" s="9">
        <v>125</v>
      </c>
      <c r="D150" s="9">
        <f t="shared" si="16"/>
        <v>146425.66076374816</v>
      </c>
      <c r="E150" s="9">
        <f t="shared" si="17"/>
        <v>1111.5954247092047</v>
      </c>
      <c r="F150" s="9">
        <f t="shared" si="18"/>
        <v>2138.7639192106308</v>
      </c>
      <c r="G150" s="96">
        <f t="shared" si="19"/>
        <v>3266.5958435519842</v>
      </c>
      <c r="H150" s="100">
        <f t="shared" si="15"/>
        <v>914.52367351220391</v>
      </c>
      <c r="I150" s="8">
        <f t="shared" si="14"/>
        <v>114315.4591890255</v>
      </c>
      <c r="Z150" s="2"/>
    </row>
    <row r="151" spans="3:26">
      <c r="C151" s="9">
        <v>126</v>
      </c>
      <c r="D151" s="9">
        <f t="shared" si="16"/>
        <v>144270.66034490542</v>
      </c>
      <c r="E151" s="9">
        <f t="shared" si="17"/>
        <v>1095.2356651333403</v>
      </c>
      <c r="F151" s="9">
        <f t="shared" si="18"/>
        <v>2155.0004188427797</v>
      </c>
      <c r="G151" s="96">
        <f t="shared" si="19"/>
        <v>3266.5958435519842</v>
      </c>
      <c r="H151" s="100">
        <f t="shared" si="15"/>
        <v>905.25670155419732</v>
      </c>
      <c r="I151" s="8">
        <f t="shared" si="14"/>
        <v>114062.34439582886</v>
      </c>
      <c r="Z151" s="2"/>
    </row>
    <row r="152" spans="3:26">
      <c r="C152" s="9">
        <v>127</v>
      </c>
      <c r="D152" s="9">
        <f t="shared" si="16"/>
        <v>142099.30016648682</v>
      </c>
      <c r="E152" s="9">
        <f t="shared" si="17"/>
        <v>1078.75170988167</v>
      </c>
      <c r="F152" s="9">
        <f t="shared" si="18"/>
        <v>2171.3601784186435</v>
      </c>
      <c r="G152" s="96">
        <f t="shared" si="19"/>
        <v>3266.5958435519842</v>
      </c>
      <c r="H152" s="100">
        <f t="shared" si="15"/>
        <v>896.08363287257168</v>
      </c>
      <c r="I152" s="8">
        <f t="shared" si="14"/>
        <v>113802.6213748166</v>
      </c>
      <c r="Z152" s="2"/>
    </row>
    <row r="153" spans="3:26">
      <c r="C153" s="9">
        <v>128</v>
      </c>
      <c r="D153" s="9">
        <f t="shared" ref="D153:D184" si="20">((($C$19^($C$15))-($C$19^(C153)))*$C$14)/($C$19^$C$15-1)</f>
        <v>139911.4560328165</v>
      </c>
      <c r="E153" s="9">
        <f t="shared" ref="E153:E184" si="21">(($C$19-1)*($C$19^$C$15-$C$19^C153)*$C$14)/($C$19^$C$15-1)</f>
        <v>1062.1426161184618</v>
      </c>
      <c r="F153" s="9">
        <f t="shared" si="18"/>
        <v>2187.8441336703145</v>
      </c>
      <c r="G153" s="96">
        <f t="shared" si="19"/>
        <v>3266.5958435519842</v>
      </c>
      <c r="H153" s="100">
        <f t="shared" si="15"/>
        <v>887.00351593479172</v>
      </c>
      <c r="I153" s="8">
        <f t="shared" si="14"/>
        <v>113536.45003965334</v>
      </c>
      <c r="Z153" s="2"/>
    </row>
    <row r="154" spans="3:26">
      <c r="C154" s="9">
        <v>129</v>
      </c>
      <c r="D154" s="9">
        <f t="shared" si="20"/>
        <v>137707.00280538294</v>
      </c>
      <c r="E154" s="9">
        <f t="shared" si="21"/>
        <v>1045.4074338504147</v>
      </c>
      <c r="F154" s="9">
        <f t="shared" ref="F154:F185" si="22">(($C$19-1)*($C$19^(C154-1))*$C$14)/($C$19^$C$15-1)</f>
        <v>2204.4532274335224</v>
      </c>
      <c r="G154" s="96">
        <f t="shared" ref="G154:G185" si="23">(($C$19-1)*($C$19^$C$15)*$C$14)/($C$19^$C$15-1)</f>
        <v>3266.5958435519842</v>
      </c>
      <c r="H154" s="100">
        <f t="shared" si="15"/>
        <v>878.01540885031045</v>
      </c>
      <c r="I154" s="8">
        <f t="shared" ref="I154:I205" si="24">C154*H154</f>
        <v>113263.98774169004</v>
      </c>
      <c r="Z154" s="2"/>
    </row>
    <row r="155" spans="3:26">
      <c r="C155" s="9">
        <v>130</v>
      </c>
      <c r="D155" s="9">
        <f t="shared" si="20"/>
        <v>135485.8143956814</v>
      </c>
      <c r="E155" s="9">
        <f t="shared" si="21"/>
        <v>1028.5452058723208</v>
      </c>
      <c r="F155" s="9">
        <f t="shared" si="22"/>
        <v>2221.1884097015695</v>
      </c>
      <c r="G155" s="96">
        <f t="shared" si="23"/>
        <v>3266.5958435519842</v>
      </c>
      <c r="H155" s="100">
        <f t="shared" ref="H155:H205" si="25">(G155)/($C$22^C155)</f>
        <v>869.11837927286365</v>
      </c>
      <c r="I155" s="8">
        <f t="shared" si="24"/>
        <v>112985.38930547227</v>
      </c>
      <c r="Z155" s="2"/>
    </row>
    <row r="156" spans="3:26">
      <c r="C156" s="9">
        <v>131</v>
      </c>
      <c r="D156" s="9">
        <f t="shared" si="20"/>
        <v>133247.7637580017</v>
      </c>
      <c r="E156" s="9">
        <f t="shared" si="21"/>
        <v>1011.5549677123153</v>
      </c>
      <c r="F156" s="9">
        <f t="shared" si="22"/>
        <v>2238.0506376796634</v>
      </c>
      <c r="G156" s="96">
        <f t="shared" si="23"/>
        <v>3266.5958435519842</v>
      </c>
      <c r="H156" s="100">
        <f t="shared" si="25"/>
        <v>860.31150430375749</v>
      </c>
      <c r="I156" s="8">
        <f t="shared" si="24"/>
        <v>112700.80706379224</v>
      </c>
      <c r="Z156" s="2"/>
    </row>
    <row r="157" spans="3:26">
      <c r="C157" s="9">
        <v>132</v>
      </c>
      <c r="D157" s="9">
        <f t="shared" si="20"/>
        <v>130992.7228821621</v>
      </c>
      <c r="E157" s="9">
        <f t="shared" si="21"/>
        <v>994.43574757671354</v>
      </c>
      <c r="F157" s="9">
        <f t="shared" si="22"/>
        <v>2255.0408758396688</v>
      </c>
      <c r="G157" s="96">
        <f t="shared" si="23"/>
        <v>3266.5958435519842</v>
      </c>
      <c r="H157" s="100">
        <f t="shared" si="25"/>
        <v>851.593870396135</v>
      </c>
      <c r="I157" s="8">
        <f t="shared" si="24"/>
        <v>112410.39089228983</v>
      </c>
      <c r="Z157" s="2"/>
    </row>
    <row r="158" spans="3:26">
      <c r="C158" s="9">
        <v>133</v>
      </c>
      <c r="D158" s="9">
        <f t="shared" si="20"/>
        <v>128720.5627861868</v>
      </c>
      <c r="E158" s="9">
        <f t="shared" si="21"/>
        <v>977.18656629442353</v>
      </c>
      <c r="F158" s="9">
        <f t="shared" si="22"/>
        <v>2272.1600959752709</v>
      </c>
      <c r="G158" s="96">
        <f t="shared" si="23"/>
        <v>3266.5958435519842</v>
      </c>
      <c r="H158" s="100">
        <f t="shared" si="25"/>
        <v>842.96457326021357</v>
      </c>
      <c r="I158" s="8">
        <f t="shared" si="24"/>
        <v>112114.2882436084</v>
      </c>
      <c r="Z158" s="2"/>
    </row>
    <row r="159" spans="3:26">
      <c r="C159" s="9">
        <v>134</v>
      </c>
      <c r="D159" s="9">
        <f t="shared" si="20"/>
        <v>126431.15350892926</v>
      </c>
      <c r="E159" s="9">
        <f t="shared" si="21"/>
        <v>959.80643726094513</v>
      </c>
      <c r="F159" s="9">
        <f t="shared" si="22"/>
        <v>2289.4092772575605</v>
      </c>
      <c r="G159" s="96">
        <f t="shared" si="23"/>
        <v>3266.5958435519842</v>
      </c>
      <c r="H159" s="100">
        <f t="shared" si="25"/>
        <v>834.42271776948076</v>
      </c>
      <c r="I159" s="8">
        <f t="shared" si="24"/>
        <v>111812.64418111042</v>
      </c>
      <c r="Z159" s="2"/>
    </row>
    <row r="160" spans="3:26">
      <c r="C160" s="9">
        <v>135</v>
      </c>
      <c r="D160" s="9">
        <f t="shared" si="20"/>
        <v>124124.36410263822</v>
      </c>
      <c r="E160" s="9">
        <f t="shared" si="21"/>
        <v>942.2943663819342</v>
      </c>
      <c r="F160" s="9">
        <f t="shared" si="22"/>
        <v>2306.7894062910391</v>
      </c>
      <c r="G160" s="96">
        <f t="shared" si="23"/>
        <v>3266.5958435519842</v>
      </c>
      <c r="H160" s="100">
        <f t="shared" si="25"/>
        <v>825.96741786784287</v>
      </c>
      <c r="I160" s="8">
        <f t="shared" si="24"/>
        <v>111505.60141215879</v>
      </c>
      <c r="Z160" s="2"/>
    </row>
    <row r="161" spans="3:26">
      <c r="C161" s="9">
        <v>136</v>
      </c>
      <c r="D161" s="9">
        <f t="shared" si="20"/>
        <v>121800.0626254682</v>
      </c>
      <c r="E161" s="9">
        <f t="shared" si="21"/>
        <v>924.64935201634626</v>
      </c>
      <c r="F161" s="9">
        <f t="shared" si="22"/>
        <v>2324.30147717005</v>
      </c>
      <c r="G161" s="96">
        <f t="shared" si="23"/>
        <v>3266.5958435519842</v>
      </c>
      <c r="H161" s="100">
        <f t="shared" si="25"/>
        <v>817.59779647771234</v>
      </c>
      <c r="I161" s="8">
        <f t="shared" si="24"/>
        <v>111193.30032096888</v>
      </c>
      <c r="Z161" s="2"/>
    </row>
    <row r="162" spans="3:26">
      <c r="C162" s="9">
        <v>137</v>
      </c>
      <c r="D162" s="9">
        <f t="shared" si="20"/>
        <v>119458.11613393253</v>
      </c>
      <c r="E162" s="9">
        <f t="shared" si="21"/>
        <v>906.8703849191437</v>
      </c>
      <c r="F162" s="9">
        <f t="shared" si="22"/>
        <v>2341.946491535638</v>
      </c>
      <c r="G162" s="96">
        <f t="shared" si="23"/>
        <v>3266.5958435519842</v>
      </c>
      <c r="H162" s="100">
        <f t="shared" si="25"/>
        <v>809.31298540902901</v>
      </c>
      <c r="I162" s="8">
        <f t="shared" si="24"/>
        <v>110875.87900103697</v>
      </c>
      <c r="Z162" s="2"/>
    </row>
    <row r="163" spans="3:26">
      <c r="C163" s="9">
        <v>138</v>
      </c>
      <c r="D163" s="9">
        <f t="shared" si="20"/>
        <v>117098.39067529971</v>
      </c>
      <c r="E163" s="9">
        <f t="shared" si="21"/>
        <v>888.95644818357198</v>
      </c>
      <c r="F163" s="9">
        <f t="shared" si="22"/>
        <v>2359.7254586328404</v>
      </c>
      <c r="G163" s="96">
        <f t="shared" si="23"/>
        <v>3266.5958435519842</v>
      </c>
      <c r="H163" s="100">
        <f t="shared" si="25"/>
        <v>801.11212526920031</v>
      </c>
      <c r="I163" s="8">
        <f t="shared" si="24"/>
        <v>110553.47328714964</v>
      </c>
      <c r="Z163" s="2"/>
    </row>
    <row r="164" spans="3:26">
      <c r="C164" s="9">
        <v>139</v>
      </c>
      <c r="D164" s="9">
        <f t="shared" si="20"/>
        <v>114720.75127993125</v>
      </c>
      <c r="E164" s="9">
        <f t="shared" si="21"/>
        <v>870.90651718299239</v>
      </c>
      <c r="F164" s="9">
        <f t="shared" si="22"/>
        <v>2377.6393953684124</v>
      </c>
      <c r="G164" s="96">
        <f t="shared" si="23"/>
        <v>3266.5958435519842</v>
      </c>
      <c r="H164" s="100">
        <f t="shared" si="25"/>
        <v>792.99436537395616</v>
      </c>
      <c r="I164" s="8">
        <f t="shared" si="24"/>
        <v>110226.2167869799</v>
      </c>
      <c r="Z164" s="2"/>
    </row>
    <row r="165" spans="3:26">
      <c r="C165" s="9">
        <v>140</v>
      </c>
      <c r="D165" s="9">
        <f t="shared" si="20"/>
        <v>112325.06195356233</v>
      </c>
      <c r="E165" s="9">
        <f t="shared" si="21"/>
        <v>852.71955951227983</v>
      </c>
      <c r="F165" s="9">
        <f t="shared" si="22"/>
        <v>2395.6893263689917</v>
      </c>
      <c r="G165" s="96">
        <f t="shared" si="23"/>
        <v>3266.5958435519842</v>
      </c>
      <c r="H165" s="100">
        <f t="shared" si="25"/>
        <v>784.95886365910678</v>
      </c>
      <c r="I165" s="8">
        <f t="shared" si="24"/>
        <v>109894.24091227495</v>
      </c>
      <c r="Z165" s="2"/>
    </row>
    <row r="166" spans="3:26">
      <c r="C166" s="9">
        <v>141</v>
      </c>
      <c r="D166" s="9">
        <f t="shared" si="20"/>
        <v>109911.18566952259</v>
      </c>
      <c r="E166" s="9">
        <f t="shared" si="21"/>
        <v>834.39453492876828</v>
      </c>
      <c r="F166" s="9">
        <f t="shared" si="22"/>
        <v>2413.8762840397044</v>
      </c>
      <c r="G166" s="96">
        <f t="shared" si="23"/>
        <v>3266.5958435519842</v>
      </c>
      <c r="H166" s="100">
        <f t="shared" si="25"/>
        <v>777.00478659319413</v>
      </c>
      <c r="I166" s="8">
        <f t="shared" si="24"/>
        <v>109557.67490964037</v>
      </c>
      <c r="Z166" s="2"/>
    </row>
    <row r="167" spans="3:26">
      <c r="C167" s="9">
        <v>142</v>
      </c>
      <c r="D167" s="9">
        <f t="shared" si="20"/>
        <v>107478.98436089937</v>
      </c>
      <c r="E167" s="9">
        <f t="shared" si="21"/>
        <v>815.93039529275529</v>
      </c>
      <c r="F167" s="9">
        <f t="shared" si="22"/>
        <v>2432.2013086232159</v>
      </c>
      <c r="G167" s="96">
        <f t="shared" si="23"/>
        <v>3266.5958435519842</v>
      </c>
      <c r="H167" s="100">
        <f t="shared" si="25"/>
        <v>769.1313090910287</v>
      </c>
      <c r="I167" s="8">
        <f t="shared" si="24"/>
        <v>109216.64589092607</v>
      </c>
      <c r="Z167" s="2"/>
    </row>
    <row r="168" spans="3:26">
      <c r="C168" s="9">
        <v>143</v>
      </c>
      <c r="D168" s="9">
        <f t="shared" si="20"/>
        <v>105028.31891264021</v>
      </c>
      <c r="E168" s="9">
        <f t="shared" si="21"/>
        <v>797.32608450754981</v>
      </c>
      <c r="F168" s="9">
        <f t="shared" si="22"/>
        <v>2450.6654482592289</v>
      </c>
      <c r="G168" s="96">
        <f t="shared" si="23"/>
        <v>3266.5958435519842</v>
      </c>
      <c r="H168" s="100">
        <f t="shared" si="25"/>
        <v>761.33761442810305</v>
      </c>
      <c r="I168" s="8">
        <f t="shared" si="24"/>
        <v>108871.27886321873</v>
      </c>
      <c r="Z168" s="2"/>
    </row>
    <row r="169" spans="3:26">
      <c r="C169" s="9">
        <v>144</v>
      </c>
      <c r="D169" s="9">
        <f t="shared" si="20"/>
        <v>102559.04915359577</v>
      </c>
      <c r="E169" s="9">
        <f t="shared" si="21"/>
        <v>778.58053845906556</v>
      </c>
      <c r="F169" s="9">
        <f t="shared" si="22"/>
        <v>2469.2697590444345</v>
      </c>
      <c r="G169" s="96">
        <f t="shared" si="23"/>
        <v>3266.5958435519842</v>
      </c>
      <c r="H169" s="100">
        <f t="shared" si="25"/>
        <v>753.62289415587088</v>
      </c>
      <c r="I169" s="8">
        <f t="shared" si="24"/>
        <v>108521.69675844541</v>
      </c>
      <c r="Z169" s="2"/>
    </row>
    <row r="170" spans="3:26">
      <c r="C170" s="9">
        <v>145</v>
      </c>
      <c r="D170" s="9">
        <f t="shared" si="20"/>
        <v>100071.0338485028</v>
      </c>
      <c r="E170" s="9">
        <f t="shared" si="21"/>
        <v>759.69268495495805</v>
      </c>
      <c r="F170" s="9">
        <f t="shared" si="22"/>
        <v>2488.0153050929189</v>
      </c>
      <c r="G170" s="96">
        <f t="shared" si="23"/>
        <v>3266.5958435519842</v>
      </c>
      <c r="H170" s="100">
        <f t="shared" si="25"/>
        <v>745.98634801788739</v>
      </c>
      <c r="I170" s="8">
        <f t="shared" si="24"/>
        <v>108168.02046259367</v>
      </c>
      <c r="Z170" s="2"/>
    </row>
    <row r="171" spans="3:26">
      <c r="C171" s="9">
        <v>146</v>
      </c>
      <c r="D171" s="9">
        <f t="shared" si="20"/>
        <v>97564.130689905869</v>
      </c>
      <c r="E171" s="9">
        <f t="shared" si="21"/>
        <v>740.66144366329956</v>
      </c>
      <c r="F171" s="9">
        <f t="shared" si="22"/>
        <v>2506.9031585970265</v>
      </c>
      <c r="G171" s="96">
        <f t="shared" si="23"/>
        <v>3266.5958435519842</v>
      </c>
      <c r="H171" s="100">
        <f t="shared" si="25"/>
        <v>738.4271838667961</v>
      </c>
      <c r="I171" s="8">
        <f t="shared" si="24"/>
        <v>107810.36884455223</v>
      </c>
      <c r="Z171" s="2"/>
    </row>
    <row r="172" spans="3:26">
      <c r="C172" s="9">
        <v>147</v>
      </c>
      <c r="D172" s="9">
        <f t="shared" si="20"/>
        <v>95038.19629001712</v>
      </c>
      <c r="E172" s="9">
        <f t="shared" si="21"/>
        <v>721.4857260507822</v>
      </c>
      <c r="F172" s="9">
        <f t="shared" si="22"/>
        <v>2525.9343998886843</v>
      </c>
      <c r="G172" s="96">
        <f t="shared" si="23"/>
        <v>3266.5958435519842</v>
      </c>
      <c r="H172" s="100">
        <f t="shared" si="25"/>
        <v>730.94461758216084</v>
      </c>
      <c r="I172" s="8">
        <f t="shared" si="24"/>
        <v>107448.85878457765</v>
      </c>
      <c r="Z172" s="2"/>
    </row>
    <row r="173" spans="3:26">
      <c r="C173" s="9">
        <v>148</v>
      </c>
      <c r="D173" s="9">
        <f t="shared" si="20"/>
        <v>92493.086172515934</v>
      </c>
      <c r="E173" s="9">
        <f t="shared" si="21"/>
        <v>702.16443532046321</v>
      </c>
      <c r="F173" s="9">
        <f t="shared" si="22"/>
        <v>2545.1101175012022</v>
      </c>
      <c r="G173" s="96">
        <f t="shared" si="23"/>
        <v>3266.5958435519842</v>
      </c>
      <c r="H173" s="100">
        <f t="shared" si="25"/>
        <v>723.53787298912505</v>
      </c>
      <c r="I173" s="8">
        <f t="shared" si="24"/>
        <v>107083.60520239051</v>
      </c>
      <c r="Z173" s="2"/>
    </row>
    <row r="174" spans="3:26">
      <c r="C174" s="9">
        <v>149</v>
      </c>
      <c r="D174" s="9">
        <f t="shared" si="20"/>
        <v>89928.654764284409</v>
      </c>
      <c r="E174" s="9">
        <f t="shared" si="21"/>
        <v>682.69646634902654</v>
      </c>
      <c r="F174" s="9">
        <f t="shared" si="22"/>
        <v>2564.4314082315209</v>
      </c>
      <c r="G174" s="96">
        <f t="shared" si="23"/>
        <v>3266.5958435519842</v>
      </c>
      <c r="H174" s="100">
        <f t="shared" si="25"/>
        <v>716.20618177790107</v>
      </c>
      <c r="I174" s="8">
        <f t="shared" si="24"/>
        <v>106714.72108490726</v>
      </c>
      <c r="Z174" s="2"/>
    </row>
    <row r="175" spans="3:26">
      <c r="C175" s="9">
        <v>150</v>
      </c>
      <c r="D175" s="9">
        <f t="shared" si="20"/>
        <v>87344.755387081488</v>
      </c>
      <c r="E175" s="9">
        <f t="shared" si="21"/>
        <v>663.08070562357568</v>
      </c>
      <c r="F175" s="9">
        <f t="shared" si="22"/>
        <v>2583.8993772029576</v>
      </c>
      <c r="G175" s="96">
        <f t="shared" si="23"/>
        <v>3266.5958435519842</v>
      </c>
      <c r="H175" s="100">
        <f t="shared" si="25"/>
        <v>708.94878342407026</v>
      </c>
      <c r="I175" s="8">
        <f t="shared" si="24"/>
        <v>106342.31751361054</v>
      </c>
      <c r="Z175" s="2"/>
    </row>
    <row r="176" spans="3:26">
      <c r="C176" s="9">
        <v>151</v>
      </c>
      <c r="D176" s="9">
        <f t="shared" si="20"/>
        <v>84741.240249153139</v>
      </c>
      <c r="E176" s="9">
        <f t="shared" si="21"/>
        <v>643.3160311779418</v>
      </c>
      <c r="F176" s="9">
        <f t="shared" si="22"/>
        <v>2603.5151379284084</v>
      </c>
      <c r="G176" s="96">
        <f t="shared" si="23"/>
        <v>3266.5958435519842</v>
      </c>
      <c r="H176" s="100">
        <f t="shared" si="25"/>
        <v>701.7649251096949</v>
      </c>
      <c r="I176" s="8">
        <f t="shared" si="24"/>
        <v>105966.50369156394</v>
      </c>
      <c r="Z176" s="2"/>
    </row>
    <row r="177" spans="3:26">
      <c r="C177" s="9">
        <v>152</v>
      </c>
      <c r="D177" s="9">
        <f t="shared" si="20"/>
        <v>82117.960436779045</v>
      </c>
      <c r="E177" s="9">
        <f t="shared" si="21"/>
        <v>623.40131252851086</v>
      </c>
      <c r="F177" s="9">
        <f t="shared" si="22"/>
        <v>2623.2798123740422</v>
      </c>
      <c r="G177" s="96">
        <f t="shared" si="23"/>
        <v>3266.5958435519842</v>
      </c>
      <c r="H177" s="100">
        <f t="shared" si="25"/>
        <v>694.65386164522647</v>
      </c>
      <c r="I177" s="8">
        <f t="shared" si="24"/>
        <v>105587.38697007443</v>
      </c>
      <c r="Z177" s="2"/>
    </row>
    <row r="178" spans="3:26">
      <c r="C178" s="9">
        <v>153</v>
      </c>
      <c r="D178" s="9">
        <f t="shared" si="20"/>
        <v>79474.765905755543</v>
      </c>
      <c r="E178" s="9">
        <f t="shared" si="21"/>
        <v>603.33541060956566</v>
      </c>
      <c r="F178" s="9">
        <f t="shared" si="22"/>
        <v>2643.1945310234732</v>
      </c>
      <c r="G178" s="96">
        <f t="shared" si="23"/>
        <v>3266.5958435519842</v>
      </c>
      <c r="H178" s="100">
        <f t="shared" si="25"/>
        <v>687.61485539220644</v>
      </c>
      <c r="I178" s="8">
        <f t="shared" si="24"/>
        <v>105205.07287500758</v>
      </c>
      <c r="Z178" s="2"/>
    </row>
    <row r="179" spans="3:26">
      <c r="C179" s="9">
        <v>154</v>
      </c>
      <c r="D179" s="9">
        <f t="shared" si="20"/>
        <v>76811.505472813165</v>
      </c>
      <c r="E179" s="9">
        <f t="shared" si="21"/>
        <v>583.11717770813186</v>
      </c>
      <c r="F179" s="9">
        <f t="shared" si="22"/>
        <v>2663.2604329424184</v>
      </c>
      <c r="G179" s="96">
        <f t="shared" si="23"/>
        <v>3266.5958435519842</v>
      </c>
      <c r="H179" s="100">
        <f t="shared" si="25"/>
        <v>680.64717618675024</v>
      </c>
      <c r="I179" s="8">
        <f t="shared" si="24"/>
        <v>104819.66513275953</v>
      </c>
      <c r="Z179" s="2"/>
    </row>
    <row r="180" spans="3:26">
      <c r="C180" s="9">
        <v>155</v>
      </c>
      <c r="D180" s="9">
        <f t="shared" si="20"/>
        <v>74128.02680696921</v>
      </c>
      <c r="E180" s="9">
        <f t="shared" si="21"/>
        <v>562.74545739833059</v>
      </c>
      <c r="F180" s="9">
        <f t="shared" si="22"/>
        <v>2683.4786658438525</v>
      </c>
      <c r="G180" s="96">
        <f t="shared" si="23"/>
        <v>3266.5958435519842</v>
      </c>
      <c r="H180" s="100">
        <f t="shared" si="25"/>
        <v>673.7501012638071</v>
      </c>
      <c r="I180" s="8">
        <f t="shared" si="24"/>
        <v>104431.26569589011</v>
      </c>
      <c r="Z180" s="2"/>
    </row>
    <row r="181" spans="3:26">
      <c r="C181" s="9">
        <v>156</v>
      </c>
      <c r="D181" s="9">
        <f t="shared" si="20"/>
        <v>71424.176420815638</v>
      </c>
      <c r="E181" s="9">
        <f t="shared" si="21"/>
        <v>542.21908447524095</v>
      </c>
      <c r="F181" s="9">
        <f t="shared" si="22"/>
        <v>2703.8503861536533</v>
      </c>
      <c r="G181" s="96">
        <f t="shared" si="23"/>
        <v>3266.5958435519842</v>
      </c>
      <c r="H181" s="100">
        <f t="shared" si="25"/>
        <v>666.92291518218565</v>
      </c>
      <c r="I181" s="8">
        <f t="shared" si="24"/>
        <v>104039.97476842096</v>
      </c>
      <c r="Z181" s="2"/>
    </row>
    <row r="182" spans="3:26">
      <c r="C182" s="9">
        <v>157</v>
      </c>
      <c r="D182" s="9">
        <f t="shared" si="20"/>
        <v>68699.799661738842</v>
      </c>
      <c r="E182" s="9">
        <f t="shared" si="21"/>
        <v>521.53688488824321</v>
      </c>
      <c r="F182" s="9">
        <f t="shared" si="22"/>
        <v>2724.3767590767434</v>
      </c>
      <c r="G182" s="96">
        <f t="shared" si="23"/>
        <v>3266.5958435519842</v>
      </c>
      <c r="H182" s="100">
        <f t="shared" si="25"/>
        <v>660.16490975034185</v>
      </c>
      <c r="I182" s="8">
        <f t="shared" si="24"/>
        <v>103645.89083080368</v>
      </c>
      <c r="Z182" s="2"/>
    </row>
    <row r="183" spans="3:26">
      <c r="C183" s="9">
        <v>158</v>
      </c>
      <c r="D183" s="9">
        <f t="shared" si="20"/>
        <v>65954.740703075164</v>
      </c>
      <c r="E183" s="9">
        <f t="shared" si="21"/>
        <v>500.69767567387692</v>
      </c>
      <c r="F183" s="9">
        <f t="shared" si="22"/>
        <v>2745.0589586637411</v>
      </c>
      <c r="G183" s="96">
        <f t="shared" si="23"/>
        <v>3266.5958435519842</v>
      </c>
      <c r="H183" s="100">
        <f t="shared" si="25"/>
        <v>653.47538395291622</v>
      </c>
      <c r="I183" s="8">
        <f t="shared" si="24"/>
        <v>103249.11066456077</v>
      </c>
      <c r="Z183" s="2"/>
    </row>
    <row r="184" spans="3:26">
      <c r="C184" s="9">
        <v>159</v>
      </c>
      <c r="D184" s="9">
        <f t="shared" si="20"/>
        <v>63188.84253519708</v>
      </c>
      <c r="E184" s="9">
        <f t="shared" si="21"/>
        <v>479.70026488817103</v>
      </c>
      <c r="F184" s="9">
        <f t="shared" si="22"/>
        <v>2765.8981678781074</v>
      </c>
      <c r="G184" s="96">
        <f t="shared" si="23"/>
        <v>3266.5958435519842</v>
      </c>
      <c r="H184" s="100">
        <f t="shared" si="25"/>
        <v>646.85364387801781</v>
      </c>
      <c r="I184" s="8">
        <f t="shared" si="24"/>
        <v>102849.72937660482</v>
      </c>
      <c r="Z184" s="2"/>
    </row>
    <row r="185" spans="3:26">
      <c r="C185" s="9">
        <v>160</v>
      </c>
      <c r="D185" s="9">
        <f t="shared" ref="D185:D205" si="26">((($C$19^($C$15))-($C$19^(C185)))*$C$14)/($C$19^$C$15-1)</f>
        <v>60401.946956533291</v>
      </c>
      <c r="E185" s="9">
        <f t="shared" ref="E185:E205" si="27">(($C$19-1)*($C$19^$C$15-$C$19^C185)*$C$14)/($C$19^$C$15-1)</f>
        <v>458.54345153847191</v>
      </c>
      <c r="F185" s="9">
        <f t="shared" si="22"/>
        <v>2786.895578663813</v>
      </c>
      <c r="G185" s="96">
        <f t="shared" si="23"/>
        <v>3266.5958435519842</v>
      </c>
      <c r="H185" s="100">
        <f t="shared" si="25"/>
        <v>640.29900264524269</v>
      </c>
      <c r="I185" s="8">
        <f t="shared" si="24"/>
        <v>102447.84042323883</v>
      </c>
      <c r="Z185" s="2"/>
    </row>
    <row r="186" spans="3:26">
      <c r="C186" s="9">
        <v>161</v>
      </c>
      <c r="D186" s="9">
        <f t="shared" si="26"/>
        <v>57593.894564519775</v>
      </c>
      <c r="E186" s="9">
        <f t="shared" si="27"/>
        <v>437.22602551474887</v>
      </c>
      <c r="F186" s="9">
        <f t="shared" ref="F186:F205" si="28">(($C$19-1)*($C$19^(C186-1))*$C$14)/($C$19^$C$15-1)</f>
        <v>2808.052392013512</v>
      </c>
      <c r="G186" s="96">
        <f t="shared" ref="G186:G205" si="29">(($C$19-1)*($C$19^$C$15)*$C$14)/($C$19^$C$15-1)</f>
        <v>3266.5958435519842</v>
      </c>
      <c r="H186" s="100">
        <f t="shared" si="25"/>
        <v>633.81078033442475</v>
      </c>
      <c r="I186" s="8">
        <f t="shared" si="24"/>
        <v>102043.53563384239</v>
      </c>
      <c r="Z186" s="2"/>
    </row>
    <row r="187" spans="3:26">
      <c r="C187" s="9">
        <v>162</v>
      </c>
      <c r="D187" s="9">
        <f t="shared" si="26"/>
        <v>54764.524746482581</v>
      </c>
      <c r="E187" s="9">
        <f t="shared" si="27"/>
        <v>415.74676752038022</v>
      </c>
      <c r="F187" s="9">
        <f t="shared" si="28"/>
        <v>2829.3698180372353</v>
      </c>
      <c r="G187" s="96">
        <f t="shared" si="29"/>
        <v>3266.5958435519842</v>
      </c>
      <c r="H187" s="100">
        <f t="shared" si="25"/>
        <v>627.38830391510555</v>
      </c>
      <c r="I187" s="8">
        <f t="shared" si="24"/>
        <v>101636.9052342471</v>
      </c>
      <c r="Z187" s="2"/>
    </row>
    <row r="188" spans="3:26">
      <c r="C188" s="9">
        <v>163</v>
      </c>
      <c r="D188" s="9">
        <f t="shared" si="26"/>
        <v>51913.675670450888</v>
      </c>
      <c r="E188" s="9">
        <f t="shared" si="27"/>
        <v>394.10444900240992</v>
      </c>
      <c r="F188" s="9">
        <f t="shared" si="28"/>
        <v>2850.849076031604</v>
      </c>
      <c r="G188" s="96">
        <f t="shared" si="29"/>
        <v>3266.5958435519842</v>
      </c>
      <c r="H188" s="100">
        <f t="shared" si="25"/>
        <v>621.03090717672035</v>
      </c>
      <c r="I188" s="8">
        <f t="shared" si="24"/>
        <v>101228.03786980541</v>
      </c>
      <c r="Z188" s="2"/>
    </row>
    <row r="189" spans="3:26">
      <c r="C189" s="9">
        <v>164</v>
      </c>
      <c r="D189" s="9">
        <f t="shared" si="26"/>
        <v>49041.184275901382</v>
      </c>
      <c r="E189" s="9">
        <f t="shared" si="27"/>
        <v>372.29783208128401</v>
      </c>
      <c r="F189" s="9">
        <f t="shared" si="28"/>
        <v>2872.4913945495741</v>
      </c>
      <c r="G189" s="96">
        <f t="shared" si="29"/>
        <v>3266.5958435519842</v>
      </c>
      <c r="H189" s="100">
        <f t="shared" si="25"/>
        <v>614.73793065949167</v>
      </c>
      <c r="I189" s="8">
        <f t="shared" si="24"/>
        <v>100817.02062815664</v>
      </c>
      <c r="Z189" s="2"/>
    </row>
    <row r="190" spans="3:26">
      <c r="C190" s="9">
        <v>165</v>
      </c>
      <c r="D190" s="9">
        <f t="shared" si="26"/>
        <v>46146.886264430672</v>
      </c>
      <c r="E190" s="9">
        <f t="shared" si="27"/>
        <v>350.32566948003921</v>
      </c>
      <c r="F190" s="9">
        <f t="shared" si="28"/>
        <v>2894.2980114706997</v>
      </c>
      <c r="G190" s="96">
        <f t="shared" si="29"/>
        <v>3266.5958435519842</v>
      </c>
      <c r="H190" s="100">
        <f t="shared" si="25"/>
        <v>608.5087215860226</v>
      </c>
      <c r="I190" s="8">
        <f t="shared" si="24"/>
        <v>100403.93906169373</v>
      </c>
    </row>
    <row r="191" spans="3:26">
      <c r="C191" s="9">
        <v>166</v>
      </c>
      <c r="D191" s="9">
        <f t="shared" si="26"/>
        <v>43230.616090358744</v>
      </c>
      <c r="E191" s="9">
        <f t="shared" si="27"/>
        <v>328.18670445296897</v>
      </c>
      <c r="F191" s="9">
        <f t="shared" si="28"/>
        <v>2916.2701740719453</v>
      </c>
      <c r="G191" s="96">
        <f t="shared" si="29"/>
        <v>3266.5958435519842</v>
      </c>
      <c r="H191" s="100">
        <f t="shared" si="25"/>
        <v>602.34263379358356</v>
      </c>
      <c r="I191" s="8">
        <f t="shared" si="24"/>
        <v>99988.87720973487</v>
      </c>
    </row>
    <row r="192" spans="3:26">
      <c r="C192" s="9">
        <v>167</v>
      </c>
      <c r="D192" s="9">
        <f t="shared" si="26"/>
        <v>40292.206951259795</v>
      </c>
      <c r="E192" s="9">
        <f t="shared" si="27"/>
        <v>305.87967071373811</v>
      </c>
      <c r="F192" s="9">
        <f t="shared" si="28"/>
        <v>2938.4091390990152</v>
      </c>
      <c r="G192" s="96">
        <f t="shared" si="29"/>
        <v>3266.5958435519842</v>
      </c>
      <c r="H192" s="100">
        <f t="shared" si="25"/>
        <v>596.23902766708522</v>
      </c>
      <c r="I192" s="8">
        <f t="shared" si="24"/>
        <v>99571.917620403226</v>
      </c>
    </row>
    <row r="193" spans="3:9">
      <c r="C193" s="9">
        <v>168</v>
      </c>
      <c r="D193" s="9">
        <f t="shared" si="26"/>
        <v>37331.490778421532</v>
      </c>
      <c r="E193" s="9">
        <f t="shared" si="27"/>
        <v>283.40329236295401</v>
      </c>
      <c r="F193" s="9">
        <f t="shared" si="28"/>
        <v>2960.7161728382457</v>
      </c>
      <c r="G193" s="96">
        <f t="shared" si="29"/>
        <v>3266.5958435519842</v>
      </c>
      <c r="H193" s="100">
        <f t="shared" si="25"/>
        <v>590.19727007273002</v>
      </c>
      <c r="I193" s="8">
        <f t="shared" si="24"/>
        <v>99153.141372218641</v>
      </c>
    </row>
    <row r="194" spans="3:9">
      <c r="C194" s="9">
        <v>169</v>
      </c>
      <c r="D194" s="9">
        <f t="shared" si="26"/>
        <v>34348.298227232503</v>
      </c>
      <c r="E194" s="9">
        <f t="shared" si="27"/>
        <v>260.75628381519198</v>
      </c>
      <c r="F194" s="9">
        <f t="shared" si="28"/>
        <v>2983.1925511890299</v>
      </c>
      <c r="G194" s="96">
        <f t="shared" si="29"/>
        <v>3266.5958435519842</v>
      </c>
      <c r="H194" s="100">
        <f t="shared" si="25"/>
        <v>584.21673429233726</v>
      </c>
      <c r="I194" s="8">
        <f t="shared" si="24"/>
        <v>98732.628095405002</v>
      </c>
    </row>
    <row r="195" spans="3:9">
      <c r="C195" s="9">
        <v>170</v>
      </c>
      <c r="D195" s="9">
        <f t="shared" si="26"/>
        <v>31342.458667495659</v>
      </c>
      <c r="E195" s="9">
        <f t="shared" si="27"/>
        <v>237.93734972546017</v>
      </c>
      <c r="F195" s="9">
        <f t="shared" si="28"/>
        <v>3005.8395597367921</v>
      </c>
      <c r="G195" s="96">
        <f t="shared" si="29"/>
        <v>3266.5958435519842</v>
      </c>
      <c r="H195" s="100">
        <f t="shared" si="25"/>
        <v>578.29679995833214</v>
      </c>
      <c r="I195" s="8">
        <f t="shared" si="24"/>
        <v>98310.455992916468</v>
      </c>
    </row>
    <row r="196" spans="3:9">
      <c r="C196" s="9">
        <v>171</v>
      </c>
      <c r="D196" s="9">
        <f t="shared" si="26"/>
        <v>28313.800173669086</v>
      </c>
      <c r="E196" s="9">
        <f t="shared" si="27"/>
        <v>214.94518491511158</v>
      </c>
      <c r="F196" s="9">
        <f t="shared" si="28"/>
        <v>3028.6584938265241</v>
      </c>
      <c r="G196" s="96">
        <f t="shared" si="29"/>
        <v>3266.5958435519842</v>
      </c>
      <c r="H196" s="100">
        <f t="shared" si="25"/>
        <v>572.43685298939545</v>
      </c>
      <c r="I196" s="8">
        <f t="shared" si="24"/>
        <v>97886.701861186622</v>
      </c>
    </row>
    <row r="197" spans="3:9">
      <c r="C197" s="9">
        <v>172</v>
      </c>
      <c r="D197" s="9">
        <f t="shared" si="26"/>
        <v>25262.14951503231</v>
      </c>
      <c r="E197" s="9">
        <f t="shared" si="27"/>
        <v>191.77847429719159</v>
      </c>
      <c r="F197" s="9">
        <f t="shared" si="28"/>
        <v>3051.6506586368728</v>
      </c>
      <c r="G197" s="96">
        <f t="shared" si="29"/>
        <v>3266.5958435519842</v>
      </c>
      <c r="H197" s="100">
        <f t="shared" si="25"/>
        <v>566.63628552676266</v>
      </c>
      <c r="I197" s="8">
        <f t="shared" si="24"/>
        <v>97461.441110603177</v>
      </c>
    </row>
    <row r="198" spans="3:9">
      <c r="C198" s="9">
        <v>173</v>
      </c>
      <c r="D198" s="9">
        <f t="shared" si="26"/>
        <v>22187.332145777476</v>
      </c>
      <c r="E198" s="9">
        <f t="shared" si="27"/>
        <v>168.43589280121464</v>
      </c>
      <c r="F198" s="9">
        <f t="shared" si="28"/>
        <v>3074.8173692547921</v>
      </c>
      <c r="G198" s="96">
        <f t="shared" si="29"/>
        <v>3266.5958435519842</v>
      </c>
      <c r="H198" s="100">
        <f t="shared" si="25"/>
        <v>560.89449587117178</v>
      </c>
      <c r="I198" s="8">
        <f t="shared" si="24"/>
        <v>97034.747785712723</v>
      </c>
    </row>
    <row r="199" spans="3:9">
      <c r="C199" s="9">
        <v>174</v>
      </c>
      <c r="D199" s="9">
        <f t="shared" si="26"/>
        <v>19089.172195026746</v>
      </c>
      <c r="E199" s="9">
        <f t="shared" si="27"/>
        <v>144.91610529738088</v>
      </c>
      <c r="F199" s="9">
        <f t="shared" si="28"/>
        <v>3098.1599507507694</v>
      </c>
      <c r="G199" s="96">
        <f t="shared" si="29"/>
        <v>3266.5958435519842</v>
      </c>
      <c r="H199" s="100">
        <f t="shared" si="25"/>
        <v>555.21088842044662</v>
      </c>
      <c r="I199" s="8">
        <f t="shared" si="24"/>
        <v>96606.694585157718</v>
      </c>
    </row>
    <row r="200" spans="3:9">
      <c r="C200" s="9">
        <v>175</v>
      </c>
      <c r="D200" s="9">
        <f t="shared" si="26"/>
        <v>15967.492456772181</v>
      </c>
      <c r="E200" s="9">
        <f t="shared" si="27"/>
        <v>121.21776652020452</v>
      </c>
      <c r="F200" s="9">
        <f t="shared" si="28"/>
        <v>3121.6797382546038</v>
      </c>
      <c r="G200" s="96">
        <f t="shared" si="29"/>
        <v>3266.5958435519842</v>
      </c>
      <c r="H200" s="100">
        <f t="shared" si="25"/>
        <v>549.58487360771653</v>
      </c>
      <c r="I200" s="8">
        <f t="shared" si="24"/>
        <v>96177.352881350394</v>
      </c>
    </row>
    <row r="201" spans="3:9">
      <c r="C201" s="9">
        <v>176</v>
      </c>
      <c r="D201" s="9">
        <f t="shared" si="26"/>
        <v>12822.114379740369</v>
      </c>
      <c r="E201" s="9">
        <f t="shared" si="27"/>
        <v>97.339520991570851</v>
      </c>
      <c r="F201" s="9">
        <f t="shared" si="28"/>
        <v>3145.3780770317794</v>
      </c>
      <c r="G201" s="96">
        <f t="shared" si="29"/>
        <v>3266.5958435519842</v>
      </c>
      <c r="H201" s="100">
        <f t="shared" si="25"/>
        <v>544.01586784025744</v>
      </c>
      <c r="I201" s="8">
        <f t="shared" si="24"/>
        <v>95746.792739885306</v>
      </c>
    </row>
    <row r="202" spans="3:9">
      <c r="C202" s="9">
        <v>177</v>
      </c>
      <c r="D202" s="9">
        <f t="shared" si="26"/>
        <v>9652.8580571799666</v>
      </c>
      <c r="E202" s="9">
        <f t="shared" si="27"/>
        <v>73.280002943207961</v>
      </c>
      <c r="F202" s="9">
        <f t="shared" si="28"/>
        <v>3169.2563225604135</v>
      </c>
      <c r="G202" s="96">
        <f t="shared" si="29"/>
        <v>3266.5958435519842</v>
      </c>
      <c r="H202" s="100">
        <f t="shared" si="25"/>
        <v>538.50329343895737</v>
      </c>
      <c r="I202" s="8">
        <f t="shared" si="24"/>
        <v>95315.082938695457</v>
      </c>
    </row>
    <row r="203" spans="3:9">
      <c r="C203" s="9">
        <v>178</v>
      </c>
      <c r="D203" s="9">
        <f t="shared" si="26"/>
        <v>6459.5422165712198</v>
      </c>
      <c r="E203" s="9">
        <f t="shared" si="27"/>
        <v>49.03783623856615</v>
      </c>
      <c r="F203" s="9">
        <f t="shared" si="28"/>
        <v>3193.3158406087764</v>
      </c>
      <c r="G203" s="96">
        <f t="shared" si="29"/>
        <v>3266.5958435519842</v>
      </c>
      <c r="H203" s="100">
        <f t="shared" si="25"/>
        <v>533.04657857839186</v>
      </c>
      <c r="I203" s="8">
        <f t="shared" si="24"/>
        <v>94882.290986953754</v>
      </c>
    </row>
    <row r="204" spans="3:9">
      <c r="C204" s="9">
        <v>179</v>
      </c>
      <c r="D204" s="9">
        <f t="shared" si="26"/>
        <v>3241.9842092577346</v>
      </c>
      <c r="E204" s="9">
        <f t="shared" si="27"/>
        <v>24.611634294107308</v>
      </c>
      <c r="F204" s="9">
        <f t="shared" si="28"/>
        <v>3217.5580073134183</v>
      </c>
      <c r="G204" s="96">
        <f t="shared" si="29"/>
        <v>3266.5958435519842</v>
      </c>
      <c r="H204" s="100">
        <f t="shared" si="25"/>
        <v>527.64515722750832</v>
      </c>
      <c r="I204" s="8">
        <f t="shared" si="24"/>
        <v>94448.483143723992</v>
      </c>
    </row>
    <row r="205" spans="3:9">
      <c r="C205" s="9">
        <v>180</v>
      </c>
      <c r="D205" s="9">
        <f t="shared" si="26"/>
        <v>0</v>
      </c>
      <c r="E205" s="9">
        <f t="shared" si="27"/>
        <v>0</v>
      </c>
      <c r="F205" s="9">
        <f t="shared" si="28"/>
        <v>3241.984209257877</v>
      </c>
      <c r="G205" s="96">
        <f t="shared" si="29"/>
        <v>3266.5958435519842</v>
      </c>
      <c r="H205" s="100">
        <f t="shared" si="25"/>
        <v>522.29846909091088</v>
      </c>
      <c r="I205" s="8">
        <f t="shared" si="24"/>
        <v>94013.724436363962</v>
      </c>
    </row>
    <row r="206" spans="3:9">
      <c r="H206" s="9">
        <f>SUM(H25:H205)</f>
        <v>268080.40431611368</v>
      </c>
      <c r="I206" s="9">
        <f>SUM(I25:I205)</f>
        <v>17272019.683779471</v>
      </c>
    </row>
  </sheetData>
  <mergeCells count="2">
    <mergeCell ref="K30:M30"/>
    <mergeCell ref="K33:M3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oleObject progId="Word.Document.12" shapeId="8193" r:id="rId4"/>
  </oleObjects>
</worksheet>
</file>

<file path=xl/worksheets/sheet9.xml><?xml version="1.0" encoding="utf-8"?>
<worksheet xmlns="http://schemas.openxmlformats.org/spreadsheetml/2006/main" xmlns:r="http://schemas.openxmlformats.org/officeDocument/2006/relationships">
  <dimension ref="B5:X206"/>
  <sheetViews>
    <sheetView topLeftCell="A22" workbookViewId="0">
      <selection activeCell="K25" sqref="K25:M35"/>
    </sheetView>
  </sheetViews>
  <sheetFormatPr defaultRowHeight="15"/>
  <cols>
    <col min="3" max="3" width="13.140625" customWidth="1"/>
    <col min="4" max="5" width="9.5703125" bestFit="1" customWidth="1"/>
    <col min="12" max="12" width="11.5703125" bestFit="1" customWidth="1"/>
    <col min="24" max="24" width="12.7109375" bestFit="1" customWidth="1"/>
  </cols>
  <sheetData>
    <row r="5" spans="2:24">
      <c r="M5" s="60"/>
      <c r="N5" s="67"/>
      <c r="O5" s="67"/>
      <c r="P5" s="67"/>
      <c r="Q5" s="67"/>
      <c r="R5" s="67"/>
      <c r="S5" s="67"/>
      <c r="T5" s="67"/>
      <c r="U5" s="61"/>
      <c r="X5" s="1"/>
    </row>
    <row r="6" spans="2:24">
      <c r="M6" s="85"/>
      <c r="N6" s="84"/>
      <c r="O6" s="84"/>
      <c r="P6" s="84"/>
      <c r="Q6" s="84"/>
      <c r="R6" s="84"/>
      <c r="S6" s="84"/>
      <c r="T6" s="84"/>
      <c r="U6" s="86"/>
    </row>
    <row r="7" spans="2:24">
      <c r="M7" s="85"/>
      <c r="N7" s="84"/>
      <c r="O7" s="84"/>
      <c r="P7" s="84"/>
      <c r="Q7" s="84"/>
      <c r="R7" s="84"/>
      <c r="S7" s="84"/>
      <c r="T7" s="84"/>
      <c r="U7" s="86"/>
    </row>
    <row r="8" spans="2:24">
      <c r="M8" s="85"/>
      <c r="N8" s="84"/>
      <c r="O8" s="84"/>
      <c r="P8" s="84"/>
      <c r="Q8" s="84"/>
      <c r="R8" s="84"/>
      <c r="S8" s="84"/>
      <c r="T8" s="84"/>
      <c r="U8" s="86"/>
    </row>
    <row r="9" spans="2:24">
      <c r="M9" s="85"/>
      <c r="N9" s="84"/>
      <c r="O9" s="84"/>
      <c r="P9" s="84"/>
      <c r="Q9" s="84"/>
      <c r="R9" s="84"/>
      <c r="S9" s="84"/>
      <c r="T9" s="84"/>
      <c r="U9" s="86"/>
    </row>
    <row r="10" spans="2:24">
      <c r="M10" s="85"/>
      <c r="N10" s="84"/>
      <c r="O10" s="84"/>
      <c r="P10" s="84"/>
      <c r="Q10" s="84"/>
      <c r="R10" s="84"/>
      <c r="S10" s="84"/>
      <c r="T10" s="84"/>
      <c r="U10" s="86"/>
    </row>
    <row r="11" spans="2:24">
      <c r="M11" s="85"/>
      <c r="N11" s="84"/>
      <c r="O11" s="84"/>
      <c r="P11" s="84"/>
      <c r="Q11" s="84"/>
      <c r="R11" s="84"/>
      <c r="S11" s="84"/>
      <c r="T11" s="84"/>
      <c r="U11" s="86"/>
    </row>
    <row r="12" spans="2:24">
      <c r="M12" s="85"/>
      <c r="N12" s="84"/>
      <c r="O12" s="84"/>
      <c r="P12" s="84"/>
      <c r="Q12" s="84"/>
      <c r="R12" s="84"/>
      <c r="S12" s="84"/>
      <c r="T12" s="84"/>
      <c r="U12" s="86"/>
    </row>
    <row r="13" spans="2:24">
      <c r="M13" s="85"/>
      <c r="N13" s="84"/>
      <c r="O13" s="84"/>
      <c r="P13" s="84"/>
      <c r="Q13" s="84"/>
      <c r="R13" s="84"/>
      <c r="S13" s="84"/>
      <c r="T13" s="84"/>
      <c r="U13" s="86"/>
    </row>
    <row r="14" spans="2:24">
      <c r="B14" s="6" t="s">
        <v>17</v>
      </c>
      <c r="C14" s="7">
        <v>320000</v>
      </c>
      <c r="M14" s="85"/>
      <c r="N14" s="84"/>
      <c r="O14" s="84"/>
      <c r="P14" s="84"/>
      <c r="Q14" s="84"/>
      <c r="R14" s="84"/>
      <c r="S14" s="84"/>
      <c r="T14" s="84"/>
      <c r="U14" s="86"/>
    </row>
    <row r="15" spans="2:24">
      <c r="B15" s="6" t="s">
        <v>27</v>
      </c>
      <c r="C15" s="6">
        <v>180</v>
      </c>
      <c r="M15" s="85"/>
      <c r="N15" s="84"/>
      <c r="O15" s="84"/>
      <c r="P15" s="84"/>
      <c r="Q15" s="84"/>
      <c r="R15" s="84"/>
      <c r="S15" s="84"/>
      <c r="T15" s="84"/>
      <c r="U15" s="86"/>
    </row>
    <row r="16" spans="2:24" ht="18">
      <c r="B16" s="6" t="s">
        <v>31</v>
      </c>
      <c r="C16" s="6">
        <v>9.5000000000000001E-2</v>
      </c>
      <c r="H16" s="60"/>
      <c r="I16" s="67"/>
      <c r="J16" s="61"/>
      <c r="M16" s="85"/>
      <c r="N16" s="84"/>
      <c r="O16" s="84"/>
      <c r="P16" s="84"/>
      <c r="Q16" s="84"/>
      <c r="R16" s="84"/>
      <c r="S16" s="84"/>
      <c r="T16" s="84"/>
      <c r="U16" s="86"/>
    </row>
    <row r="17" spans="2:21" ht="18">
      <c r="B17" s="6" t="s">
        <v>74</v>
      </c>
      <c r="C17" s="98">
        <v>0.13</v>
      </c>
      <c r="H17" s="85"/>
      <c r="I17" s="84"/>
      <c r="J17" s="86"/>
      <c r="M17" s="85"/>
      <c r="N17" s="84"/>
      <c r="O17" s="84"/>
      <c r="P17" s="84"/>
      <c r="Q17" s="84"/>
      <c r="R17" s="84"/>
      <c r="S17" s="84"/>
      <c r="T17" s="84"/>
      <c r="U17" s="86"/>
    </row>
    <row r="18" spans="2:21" ht="18">
      <c r="B18" s="8" t="s">
        <v>32</v>
      </c>
      <c r="C18" s="8">
        <f>1+C16</f>
        <v>1.095</v>
      </c>
      <c r="H18" s="62"/>
      <c r="I18" s="77"/>
      <c r="J18" s="63"/>
      <c r="M18" s="85"/>
      <c r="N18" s="84"/>
      <c r="O18" s="84"/>
      <c r="P18" s="84"/>
      <c r="Q18" s="84"/>
      <c r="R18" s="84"/>
      <c r="S18" s="84"/>
      <c r="T18" s="84"/>
      <c r="U18" s="86"/>
    </row>
    <row r="19" spans="2:21" ht="18">
      <c r="B19" s="8" t="s">
        <v>33</v>
      </c>
      <c r="C19" s="8">
        <f>C18^(1/12)</f>
        <v>1.0075915342905826</v>
      </c>
      <c r="M19" s="62"/>
      <c r="N19" s="77"/>
      <c r="O19" s="77"/>
      <c r="P19" s="77"/>
      <c r="Q19" s="77"/>
      <c r="R19" s="77"/>
      <c r="S19" s="77"/>
      <c r="T19" s="77"/>
      <c r="U19" s="63"/>
    </row>
    <row r="20" spans="2:21">
      <c r="B20" s="8" t="s">
        <v>16</v>
      </c>
      <c r="C20" s="8">
        <f>((C19-1)*(C19^C15)*C14)/(C19^C15-1)</f>
        <v>3266.5958435519842</v>
      </c>
    </row>
    <row r="21" spans="2:21" ht="18">
      <c r="B21" s="97" t="s">
        <v>75</v>
      </c>
      <c r="C21" s="99">
        <f>1+C17</f>
        <v>1.1299999999999999</v>
      </c>
    </row>
    <row r="22" spans="2:21" ht="18">
      <c r="B22" s="8" t="s">
        <v>76</v>
      </c>
      <c r="C22" s="8">
        <f>C21^(1/12)</f>
        <v>1.0102368443581764</v>
      </c>
    </row>
    <row r="25" spans="2:21" ht="18">
      <c r="B25" s="9" t="s">
        <v>7</v>
      </c>
      <c r="C25" s="9" t="s">
        <v>71</v>
      </c>
      <c r="D25" s="9" t="s">
        <v>72</v>
      </c>
      <c r="E25" s="9" t="s">
        <v>73</v>
      </c>
      <c r="F25" s="9" t="s">
        <v>1</v>
      </c>
      <c r="G25" s="8" t="s">
        <v>8</v>
      </c>
      <c r="H25" s="8" t="s">
        <v>11</v>
      </c>
      <c r="K25" s="9" t="s">
        <v>69</v>
      </c>
      <c r="L25" s="101">
        <f>SUM(G26:G206)</f>
        <v>275009.99010037782</v>
      </c>
    </row>
    <row r="26" spans="2:21">
      <c r="B26" s="9">
        <v>0</v>
      </c>
      <c r="C26" s="9">
        <f>$C$14*($C$15-B26)/($C$15)</f>
        <v>320000</v>
      </c>
      <c r="D26" s="107">
        <f>($C$19-1)*($C$15+1-B26)*($C$14/$C$15)</f>
        <v>2442.787033947458</v>
      </c>
      <c r="E26" s="107">
        <f>$C$14/$C$15</f>
        <v>1777.7777777777778</v>
      </c>
      <c r="F26" s="96">
        <f>(1+($C$19-1)*($C$15+1-B26))*($C$14/$C$15)</f>
        <v>4220.5648117252358</v>
      </c>
      <c r="G26" s="8">
        <v>0</v>
      </c>
      <c r="H26" s="8">
        <f>B26*G26</f>
        <v>0</v>
      </c>
    </row>
    <row r="27" spans="2:21">
      <c r="B27" s="9">
        <v>1</v>
      </c>
      <c r="C27" s="9">
        <f t="shared" ref="C27:C90" si="0">$C$14*($C$15-B27)/($C$15)</f>
        <v>318222.22222222225</v>
      </c>
      <c r="D27" s="107">
        <f t="shared" ref="D27:D90" si="1">($C$19-1)*($C$15+1-B27)*($C$14/$C$15)</f>
        <v>2429.2909729864223</v>
      </c>
      <c r="E27" s="107">
        <f t="shared" ref="E27:E90" si="2">$C$14/$C$15</f>
        <v>1777.7777777777778</v>
      </c>
      <c r="F27" s="96">
        <f t="shared" ref="F27:F90" si="3">(1+($C$19-1)*($C$15+1-B27))*($C$14/$C$15)</f>
        <v>4207.0687507641996</v>
      </c>
      <c r="G27" s="100">
        <f>(F27)/($C$22^B27)</f>
        <v>4164.4380466414632</v>
      </c>
      <c r="H27" s="8">
        <f t="shared" ref="H27:H90" si="4">B27*G27</f>
        <v>4164.4380466414632</v>
      </c>
      <c r="K27" s="8" t="s">
        <v>79</v>
      </c>
      <c r="L27" s="8">
        <f>SUM(H26:H206)</f>
        <v>15170710.145275788</v>
      </c>
    </row>
    <row r="28" spans="2:21">
      <c r="B28" s="9">
        <v>2</v>
      </c>
      <c r="C28" s="9">
        <f t="shared" si="0"/>
        <v>316444.44444444444</v>
      </c>
      <c r="D28" s="107">
        <f t="shared" si="1"/>
        <v>2415.7949120253866</v>
      </c>
      <c r="E28" s="107">
        <f t="shared" si="2"/>
        <v>1777.7777777777778</v>
      </c>
      <c r="F28" s="96">
        <f t="shared" si="3"/>
        <v>4193.5726898031644</v>
      </c>
      <c r="G28" s="100">
        <f t="shared" ref="G28:G91" si="5">(F28)/($C$22^B28)</f>
        <v>4109.0153917638036</v>
      </c>
      <c r="H28" s="8">
        <f t="shared" si="4"/>
        <v>8218.0307835276071</v>
      </c>
    </row>
    <row r="29" spans="2:21">
      <c r="B29" s="9">
        <v>3</v>
      </c>
      <c r="C29" s="9">
        <f t="shared" si="0"/>
        <v>314666.66666666669</v>
      </c>
      <c r="D29" s="107">
        <f t="shared" si="1"/>
        <v>2402.2988510643509</v>
      </c>
      <c r="E29" s="107">
        <f t="shared" si="2"/>
        <v>1777.7777777777778</v>
      </c>
      <c r="F29" s="96">
        <f t="shared" si="3"/>
        <v>4180.0766288421282</v>
      </c>
      <c r="G29" s="100">
        <f t="shared" si="5"/>
        <v>4054.2883405306857</v>
      </c>
      <c r="H29" s="8">
        <f t="shared" si="4"/>
        <v>12162.865021592057</v>
      </c>
    </row>
    <row r="30" spans="2:21">
      <c r="B30" s="9">
        <v>4</v>
      </c>
      <c r="C30" s="9">
        <f t="shared" si="0"/>
        <v>312888.88888888888</v>
      </c>
      <c r="D30" s="107">
        <f t="shared" si="1"/>
        <v>2388.8027901033151</v>
      </c>
      <c r="E30" s="107">
        <f t="shared" si="2"/>
        <v>1777.7777777777778</v>
      </c>
      <c r="F30" s="96">
        <f t="shared" si="3"/>
        <v>4166.580567881093</v>
      </c>
      <c r="G30" s="100">
        <f t="shared" si="5"/>
        <v>4000.2484864784183</v>
      </c>
      <c r="H30" s="8">
        <f t="shared" si="4"/>
        <v>16000.993945913673</v>
      </c>
    </row>
    <row r="31" spans="2:21">
      <c r="B31" s="9">
        <v>5</v>
      </c>
      <c r="C31" s="9">
        <f t="shared" si="0"/>
        <v>311111.11111111112</v>
      </c>
      <c r="D31" s="107">
        <f t="shared" si="1"/>
        <v>2375.3067291422794</v>
      </c>
      <c r="E31" s="107">
        <f t="shared" si="2"/>
        <v>1777.7777777777778</v>
      </c>
      <c r="F31" s="96">
        <f t="shared" si="3"/>
        <v>4153.0845069200568</v>
      </c>
      <c r="G31" s="100">
        <f t="shared" si="5"/>
        <v>3946.8875220860346</v>
      </c>
      <c r="H31" s="8">
        <f t="shared" si="4"/>
        <v>19734.437610430174</v>
      </c>
      <c r="K31" s="120" t="s">
        <v>78</v>
      </c>
      <c r="L31" s="121"/>
      <c r="M31" s="122"/>
    </row>
    <row r="32" spans="2:21" ht="20.25">
      <c r="B32" s="9">
        <v>6</v>
      </c>
      <c r="C32" s="9">
        <f t="shared" si="0"/>
        <v>309333.33333333331</v>
      </c>
      <c r="D32" s="107">
        <f t="shared" si="1"/>
        <v>2361.8106681812437</v>
      </c>
      <c r="E32" s="107">
        <f t="shared" si="2"/>
        <v>1777.7777777777778</v>
      </c>
      <c r="F32" s="96">
        <f t="shared" si="3"/>
        <v>4139.5884459590216</v>
      </c>
      <c r="G32" s="100">
        <f t="shared" si="5"/>
        <v>3894.1972376332747</v>
      </c>
      <c r="H32" s="8">
        <f t="shared" si="4"/>
        <v>23365.183425799649</v>
      </c>
      <c r="K32" s="106" t="s">
        <v>77</v>
      </c>
      <c r="L32" s="109">
        <f>L27/L25</f>
        <v>55.164214724485191</v>
      </c>
      <c r="M32" s="50" t="s">
        <v>80</v>
      </c>
    </row>
    <row r="33" spans="2:13">
      <c r="B33" s="9">
        <v>7</v>
      </c>
      <c r="C33" s="9">
        <f t="shared" si="0"/>
        <v>307555.55555555556</v>
      </c>
      <c r="D33" s="107">
        <f t="shared" si="1"/>
        <v>2348.314607220208</v>
      </c>
      <c r="E33" s="107">
        <f t="shared" si="2"/>
        <v>1777.7777777777778</v>
      </c>
      <c r="F33" s="96">
        <f t="shared" si="3"/>
        <v>4126.0923849979863</v>
      </c>
      <c r="G33" s="100">
        <f t="shared" si="5"/>
        <v>3842.1695200715499</v>
      </c>
      <c r="H33" s="8">
        <f t="shared" si="4"/>
        <v>26895.186640500848</v>
      </c>
    </row>
    <row r="34" spans="2:13">
      <c r="B34" s="9">
        <v>8</v>
      </c>
      <c r="C34" s="9">
        <f t="shared" si="0"/>
        <v>305777.77777777775</v>
      </c>
      <c r="D34" s="107">
        <f t="shared" si="1"/>
        <v>2334.8185462591723</v>
      </c>
      <c r="E34" s="107">
        <f t="shared" si="2"/>
        <v>1777.7777777777778</v>
      </c>
      <c r="F34" s="96">
        <f t="shared" si="3"/>
        <v>4112.5963240369501</v>
      </c>
      <c r="G34" s="100">
        <f t="shared" si="5"/>
        <v>3790.7963519077434</v>
      </c>
      <c r="H34" s="8">
        <f t="shared" si="4"/>
        <v>30326.370815261947</v>
      </c>
      <c r="K34" s="120" t="s">
        <v>81</v>
      </c>
      <c r="L34" s="121"/>
      <c r="M34" s="122"/>
    </row>
    <row r="35" spans="2:13" ht="20.25">
      <c r="B35" s="9">
        <v>9</v>
      </c>
      <c r="C35" s="9">
        <f t="shared" si="0"/>
        <v>304000</v>
      </c>
      <c r="D35" s="107">
        <f t="shared" si="1"/>
        <v>2321.3224852981366</v>
      </c>
      <c r="E35" s="107">
        <f t="shared" si="2"/>
        <v>1777.7777777777778</v>
      </c>
      <c r="F35" s="96">
        <f t="shared" si="3"/>
        <v>4099.1002630759149</v>
      </c>
      <c r="G35" s="100">
        <f t="shared" si="5"/>
        <v>3740.0698101007174</v>
      </c>
      <c r="H35" s="8">
        <f t="shared" si="4"/>
        <v>33660.628290906454</v>
      </c>
      <c r="K35" s="106" t="s">
        <v>82</v>
      </c>
      <c r="L35" s="108">
        <f>L32/C22</f>
        <v>54.605229489063149</v>
      </c>
      <c r="M35" s="80" t="s">
        <v>80</v>
      </c>
    </row>
    <row r="36" spans="2:13">
      <c r="B36" s="9">
        <v>10</v>
      </c>
      <c r="C36" s="9">
        <f t="shared" si="0"/>
        <v>302222.22222222225</v>
      </c>
      <c r="D36" s="107">
        <f t="shared" si="1"/>
        <v>2307.8264243371009</v>
      </c>
      <c r="E36" s="107">
        <f t="shared" si="2"/>
        <v>1777.7777777777778</v>
      </c>
      <c r="F36" s="96">
        <f t="shared" si="3"/>
        <v>4085.6042021148787</v>
      </c>
      <c r="G36" s="100">
        <f t="shared" si="5"/>
        <v>3689.9820649703524</v>
      </c>
      <c r="H36" s="8">
        <f t="shared" si="4"/>
        <v>36899.820649703528</v>
      </c>
    </row>
    <row r="37" spans="2:13">
      <c r="B37" s="9">
        <v>11</v>
      </c>
      <c r="C37" s="9">
        <f t="shared" si="0"/>
        <v>300444.44444444444</v>
      </c>
      <c r="D37" s="107">
        <f t="shared" si="1"/>
        <v>2294.3303633760652</v>
      </c>
      <c r="E37" s="107">
        <f t="shared" si="2"/>
        <v>1777.7777777777778</v>
      </c>
      <c r="F37" s="96">
        <f t="shared" si="3"/>
        <v>4072.108141153843</v>
      </c>
      <c r="G37" s="100">
        <f t="shared" si="5"/>
        <v>3640.5253791190207</v>
      </c>
      <c r="H37" s="8">
        <f t="shared" si="4"/>
        <v>40045.77917030923</v>
      </c>
    </row>
    <row r="38" spans="2:13">
      <c r="B38" s="9">
        <v>12</v>
      </c>
      <c r="C38" s="9">
        <f t="shared" si="0"/>
        <v>298666.66666666669</v>
      </c>
      <c r="D38" s="107">
        <f t="shared" si="1"/>
        <v>2280.8343024150295</v>
      </c>
      <c r="E38" s="107">
        <f t="shared" si="2"/>
        <v>1777.7777777777778</v>
      </c>
      <c r="F38" s="96">
        <f t="shared" si="3"/>
        <v>4058.6120801928073</v>
      </c>
      <c r="G38" s="100">
        <f t="shared" si="5"/>
        <v>3591.6921063653117</v>
      </c>
      <c r="H38" s="8">
        <f t="shared" si="4"/>
        <v>43100.30527638374</v>
      </c>
    </row>
    <row r="39" spans="2:13">
      <c r="B39" s="9">
        <v>13</v>
      </c>
      <c r="C39" s="9">
        <f t="shared" si="0"/>
        <v>296888.88888888888</v>
      </c>
      <c r="D39" s="107">
        <f t="shared" si="1"/>
        <v>2267.3382414539938</v>
      </c>
      <c r="E39" s="107">
        <f t="shared" si="2"/>
        <v>1777.7777777777778</v>
      </c>
      <c r="F39" s="96">
        <f t="shared" si="3"/>
        <v>4045.1160192317716</v>
      </c>
      <c r="G39" s="100">
        <f t="shared" si="5"/>
        <v>3543.4746906899045</v>
      </c>
      <c r="H39" s="8">
        <f t="shared" si="4"/>
        <v>46065.170978968759</v>
      </c>
    </row>
    <row r="40" spans="2:13">
      <c r="B40" s="9">
        <v>14</v>
      </c>
      <c r="C40" s="9">
        <f t="shared" si="0"/>
        <v>295111.11111111112</v>
      </c>
      <c r="D40" s="107">
        <f t="shared" si="1"/>
        <v>2253.8421804929585</v>
      </c>
      <c r="E40" s="107">
        <f t="shared" si="2"/>
        <v>1777.7777777777778</v>
      </c>
      <c r="F40" s="96">
        <f t="shared" si="3"/>
        <v>4031.6199582707363</v>
      </c>
      <c r="G40" s="100">
        <f t="shared" si="5"/>
        <v>3495.865665193428</v>
      </c>
      <c r="H40" s="8">
        <f t="shared" si="4"/>
        <v>48942.11931270799</v>
      </c>
    </row>
    <row r="41" spans="2:13">
      <c r="B41" s="9">
        <v>15</v>
      </c>
      <c r="C41" s="9">
        <f t="shared" si="0"/>
        <v>293333.33333333331</v>
      </c>
      <c r="D41" s="107">
        <f t="shared" si="1"/>
        <v>2240.3461195319228</v>
      </c>
      <c r="E41" s="107">
        <f t="shared" si="2"/>
        <v>1777.7777777777778</v>
      </c>
      <c r="F41" s="96">
        <f t="shared" si="3"/>
        <v>4018.1238973097006</v>
      </c>
      <c r="G41" s="100">
        <f t="shared" si="5"/>
        <v>3448.8576510661919</v>
      </c>
      <c r="H41" s="8">
        <f t="shared" si="4"/>
        <v>51732.864765992876</v>
      </c>
    </row>
    <row r="42" spans="2:13">
      <c r="B42" s="9">
        <v>16</v>
      </c>
      <c r="C42" s="9">
        <f t="shared" si="0"/>
        <v>291555.55555555556</v>
      </c>
      <c r="D42" s="107">
        <f t="shared" si="1"/>
        <v>2226.8500585708871</v>
      </c>
      <c r="E42" s="107">
        <f t="shared" si="2"/>
        <v>1777.7777777777778</v>
      </c>
      <c r="F42" s="96">
        <f t="shared" si="3"/>
        <v>4004.6278363486649</v>
      </c>
      <c r="G42" s="100">
        <f t="shared" si="5"/>
        <v>3402.4433565696386</v>
      </c>
      <c r="H42" s="8">
        <f t="shared" si="4"/>
        <v>54439.093705114217</v>
      </c>
    </row>
    <row r="43" spans="2:13">
      <c r="B43" s="9">
        <v>17</v>
      </c>
      <c r="C43" s="9">
        <f t="shared" si="0"/>
        <v>289777.77777777775</v>
      </c>
      <c r="D43" s="107">
        <f t="shared" si="1"/>
        <v>2213.3539976098514</v>
      </c>
      <c r="E43" s="107">
        <f t="shared" si="2"/>
        <v>1777.7777777777778</v>
      </c>
      <c r="F43" s="96">
        <f t="shared" si="3"/>
        <v>3991.1317753876292</v>
      </c>
      <c r="G43" s="100">
        <f t="shared" si="5"/>
        <v>3356.6155760294005</v>
      </c>
      <c r="H43" s="8">
        <f t="shared" si="4"/>
        <v>57062.464792499806</v>
      </c>
    </row>
    <row r="44" spans="2:13">
      <c r="B44" s="9">
        <v>18</v>
      </c>
      <c r="C44" s="9">
        <f t="shared" si="0"/>
        <v>288000</v>
      </c>
      <c r="D44" s="107">
        <f t="shared" si="1"/>
        <v>2199.8579366488157</v>
      </c>
      <c r="E44" s="107">
        <f t="shared" si="2"/>
        <v>1777.7777777777778</v>
      </c>
      <c r="F44" s="96">
        <f t="shared" si="3"/>
        <v>3977.6357144265935</v>
      </c>
      <c r="G44" s="100">
        <f t="shared" si="5"/>
        <v>3311.367188839813</v>
      </c>
      <c r="H44" s="8">
        <f t="shared" si="4"/>
        <v>59604.609399116634</v>
      </c>
    </row>
    <row r="45" spans="2:13">
      <c r="B45" s="9">
        <v>19</v>
      </c>
      <c r="C45" s="9">
        <f t="shared" si="0"/>
        <v>286222.22222222225</v>
      </c>
      <c r="D45" s="107">
        <f t="shared" si="1"/>
        <v>2186.36187568778</v>
      </c>
      <c r="E45" s="107">
        <f t="shared" si="2"/>
        <v>1777.7777777777778</v>
      </c>
      <c r="F45" s="96">
        <f t="shared" si="3"/>
        <v>3964.1396534655578</v>
      </c>
      <c r="G45" s="100">
        <f t="shared" si="5"/>
        <v>3266.691158479779</v>
      </c>
      <c r="H45" s="8">
        <f t="shared" si="4"/>
        <v>62067.132011115798</v>
      </c>
    </row>
    <row r="46" spans="2:13">
      <c r="B46" s="9">
        <v>20</v>
      </c>
      <c r="C46" s="9">
        <f t="shared" si="0"/>
        <v>284444.44444444444</v>
      </c>
      <c r="D46" s="107">
        <f t="shared" si="1"/>
        <v>2172.8658147267442</v>
      </c>
      <c r="E46" s="107">
        <f t="shared" si="2"/>
        <v>1777.7777777777778</v>
      </c>
      <c r="F46" s="96">
        <f t="shared" si="3"/>
        <v>3950.6435925045221</v>
      </c>
      <c r="G46" s="100">
        <f t="shared" si="5"/>
        <v>3222.5805315398284</v>
      </c>
      <c r="H46" s="8">
        <f t="shared" si="4"/>
        <v>64451.610630796567</v>
      </c>
    </row>
    <row r="47" spans="2:13">
      <c r="B47" s="9">
        <v>21</v>
      </c>
      <c r="C47" s="9">
        <f t="shared" si="0"/>
        <v>282666.66666666669</v>
      </c>
      <c r="D47" s="107">
        <f t="shared" si="1"/>
        <v>2159.3697537657085</v>
      </c>
      <c r="E47" s="107">
        <f t="shared" si="2"/>
        <v>1777.7777777777778</v>
      </c>
      <c r="F47" s="96">
        <f t="shared" si="3"/>
        <v>3937.1475315434864</v>
      </c>
      <c r="G47" s="100">
        <f t="shared" si="5"/>
        <v>3179.0284367602749</v>
      </c>
      <c r="H47" s="8">
        <f t="shared" si="4"/>
        <v>66759.597171965768</v>
      </c>
    </row>
    <row r="48" spans="2:13">
      <c r="B48" s="9">
        <v>22</v>
      </c>
      <c r="C48" s="9">
        <f t="shared" si="0"/>
        <v>280888.88888888888</v>
      </c>
      <c r="D48" s="107">
        <f t="shared" si="1"/>
        <v>2145.8736928046728</v>
      </c>
      <c r="E48" s="107">
        <f t="shared" si="2"/>
        <v>1777.7777777777778</v>
      </c>
      <c r="F48" s="96">
        <f t="shared" si="3"/>
        <v>3923.6514705824507</v>
      </c>
      <c r="G48" s="100">
        <f t="shared" si="5"/>
        <v>3136.0280840803198</v>
      </c>
      <c r="H48" s="8">
        <f t="shared" si="4"/>
        <v>68992.617849767033</v>
      </c>
    </row>
    <row r="49" spans="2:8">
      <c r="B49" s="9">
        <v>23</v>
      </c>
      <c r="C49" s="9">
        <f t="shared" si="0"/>
        <v>279111.11111111112</v>
      </c>
      <c r="D49" s="107">
        <f t="shared" si="1"/>
        <v>2132.3776318436371</v>
      </c>
      <c r="E49" s="107">
        <f t="shared" si="2"/>
        <v>1777.7777777777778</v>
      </c>
      <c r="F49" s="96">
        <f t="shared" si="3"/>
        <v>3910.1554096214149</v>
      </c>
      <c r="G49" s="100">
        <f t="shared" si="5"/>
        <v>3093.572763698005</v>
      </c>
      <c r="H49" s="8">
        <f t="shared" si="4"/>
        <v>71152.173565054109</v>
      </c>
    </row>
    <row r="50" spans="2:8">
      <c r="B50" s="9">
        <v>24</v>
      </c>
      <c r="C50" s="9">
        <f t="shared" si="0"/>
        <v>277333.33333333331</v>
      </c>
      <c r="D50" s="107">
        <f t="shared" si="1"/>
        <v>2118.8815708826014</v>
      </c>
      <c r="E50" s="107">
        <f t="shared" si="2"/>
        <v>1777.7777777777778</v>
      </c>
      <c r="F50" s="96">
        <f t="shared" si="3"/>
        <v>3896.6593486603792</v>
      </c>
      <c r="G50" s="100">
        <f t="shared" si="5"/>
        <v>3051.6558451408646</v>
      </c>
      <c r="H50" s="8">
        <f t="shared" si="4"/>
        <v>73239.740283380757</v>
      </c>
    </row>
    <row r="51" spans="2:8">
      <c r="B51" s="9">
        <v>25</v>
      </c>
      <c r="C51" s="9">
        <f t="shared" si="0"/>
        <v>275555.55555555556</v>
      </c>
      <c r="D51" s="107">
        <f t="shared" si="1"/>
        <v>2105.3855099215657</v>
      </c>
      <c r="E51" s="107">
        <f t="shared" si="2"/>
        <v>1777.7777777777778</v>
      </c>
      <c r="F51" s="96">
        <f t="shared" si="3"/>
        <v>3883.1632876993435</v>
      </c>
      <c r="G51" s="100">
        <f t="shared" si="5"/>
        <v>3010.2707763471858</v>
      </c>
      <c r="H51" s="8">
        <f t="shared" si="4"/>
        <v>75256.76940867964</v>
      </c>
    </row>
    <row r="52" spans="2:8">
      <c r="B52" s="9">
        <v>26</v>
      </c>
      <c r="C52" s="9">
        <f t="shared" si="0"/>
        <v>273777.77777777775</v>
      </c>
      <c r="D52" s="107">
        <f t="shared" si="1"/>
        <v>2091.88944896053</v>
      </c>
      <c r="E52" s="107">
        <f t="shared" si="2"/>
        <v>1777.7777777777778</v>
      </c>
      <c r="F52" s="96">
        <f t="shared" si="3"/>
        <v>3869.6672267383078</v>
      </c>
      <c r="G52" s="100">
        <f t="shared" si="5"/>
        <v>2969.4110827577288</v>
      </c>
      <c r="H52" s="8">
        <f t="shared" si="4"/>
        <v>77204.688151700946</v>
      </c>
    </row>
    <row r="53" spans="2:8">
      <c r="B53" s="9">
        <v>27</v>
      </c>
      <c r="C53" s="9">
        <f t="shared" si="0"/>
        <v>272000</v>
      </c>
      <c r="D53" s="107">
        <f t="shared" si="1"/>
        <v>2078.3933879994943</v>
      </c>
      <c r="E53" s="107">
        <f t="shared" si="2"/>
        <v>1777.7777777777778</v>
      </c>
      <c r="F53" s="96">
        <f t="shared" si="3"/>
        <v>3856.1711657772721</v>
      </c>
      <c r="G53" s="100">
        <f t="shared" si="5"/>
        <v>2929.0703664178145</v>
      </c>
      <c r="H53" s="8">
        <f t="shared" si="4"/>
        <v>79084.899893280992</v>
      </c>
    </row>
    <row r="54" spans="2:8">
      <c r="B54" s="9">
        <v>28</v>
      </c>
      <c r="C54" s="9">
        <f t="shared" si="0"/>
        <v>270222.22222222225</v>
      </c>
      <c r="D54" s="107">
        <f t="shared" si="1"/>
        <v>2064.897327038459</v>
      </c>
      <c r="E54" s="107">
        <f t="shared" si="2"/>
        <v>1777.7777777777778</v>
      </c>
      <c r="F54" s="96">
        <f t="shared" si="3"/>
        <v>3842.6751048162369</v>
      </c>
      <c r="G54" s="100">
        <f t="shared" si="5"/>
        <v>2889.2423050896427</v>
      </c>
      <c r="H54" s="8">
        <f t="shared" si="4"/>
        <v>80898.784542509995</v>
      </c>
    </row>
    <row r="55" spans="2:8">
      <c r="B55" s="9">
        <v>29</v>
      </c>
      <c r="C55" s="9">
        <f t="shared" si="0"/>
        <v>268444.44444444444</v>
      </c>
      <c r="D55" s="107">
        <f t="shared" si="1"/>
        <v>2051.4012660774233</v>
      </c>
      <c r="E55" s="107">
        <f t="shared" si="2"/>
        <v>1777.7777777777778</v>
      </c>
      <c r="F55" s="96">
        <f t="shared" si="3"/>
        <v>3829.1790438552011</v>
      </c>
      <c r="G55" s="100">
        <f t="shared" si="5"/>
        <v>2849.9206513747431</v>
      </c>
      <c r="H55" s="8">
        <f t="shared" si="4"/>
        <v>82647.698889867548</v>
      </c>
    </row>
    <row r="56" spans="2:8">
      <c r="B56" s="9">
        <v>30</v>
      </c>
      <c r="C56" s="9">
        <f t="shared" si="0"/>
        <v>266666.66666666669</v>
      </c>
      <c r="D56" s="107">
        <f t="shared" si="1"/>
        <v>2037.9052051163874</v>
      </c>
      <c r="E56" s="107">
        <f t="shared" si="2"/>
        <v>1777.7777777777778</v>
      </c>
      <c r="F56" s="96">
        <f t="shared" si="3"/>
        <v>3815.6829828941654</v>
      </c>
      <c r="G56" s="100">
        <f t="shared" si="5"/>
        <v>2811.0992318464273</v>
      </c>
      <c r="H56" s="8">
        <f t="shared" si="4"/>
        <v>84332.97695539282</v>
      </c>
    </row>
    <row r="57" spans="2:8">
      <c r="B57" s="9">
        <v>31</v>
      </c>
      <c r="C57" s="9">
        <f t="shared" si="0"/>
        <v>264888.88888888888</v>
      </c>
      <c r="D57" s="107">
        <f t="shared" si="1"/>
        <v>2024.4091441553517</v>
      </c>
      <c r="E57" s="107">
        <f t="shared" si="2"/>
        <v>1777.7777777777778</v>
      </c>
      <c r="F57" s="96">
        <f t="shared" si="3"/>
        <v>3802.1869219331297</v>
      </c>
      <c r="G57" s="100">
        <f t="shared" si="5"/>
        <v>2772.7719461921465</v>
      </c>
      <c r="H57" s="8">
        <f t="shared" si="4"/>
        <v>85955.930331956537</v>
      </c>
    </row>
    <row r="58" spans="2:8">
      <c r="B58" s="9">
        <v>32</v>
      </c>
      <c r="C58" s="9">
        <f t="shared" si="0"/>
        <v>263111.11111111112</v>
      </c>
      <c r="D58" s="107">
        <f t="shared" si="1"/>
        <v>2010.9130831943162</v>
      </c>
      <c r="E58" s="107">
        <f t="shared" si="2"/>
        <v>1777.7777777777778</v>
      </c>
      <c r="F58" s="96">
        <f t="shared" si="3"/>
        <v>3788.690860972094</v>
      </c>
      <c r="G58" s="100">
        <f t="shared" si="5"/>
        <v>2734.9327663656272</v>
      </c>
      <c r="H58" s="8">
        <f t="shared" si="4"/>
        <v>87517.848523700071</v>
      </c>
    </row>
    <row r="59" spans="2:8">
      <c r="B59" s="9">
        <v>33</v>
      </c>
      <c r="C59" s="9">
        <f t="shared" si="0"/>
        <v>261333.33333333334</v>
      </c>
      <c r="D59" s="107">
        <f t="shared" si="1"/>
        <v>1997.4170222332805</v>
      </c>
      <c r="E59" s="107">
        <f t="shared" si="2"/>
        <v>1777.7777777777778</v>
      </c>
      <c r="F59" s="96">
        <f t="shared" si="3"/>
        <v>3775.1948000110583</v>
      </c>
      <c r="G59" s="100">
        <f t="shared" si="5"/>
        <v>2697.5757357486909</v>
      </c>
      <c r="H59" s="8">
        <f t="shared" si="4"/>
        <v>89019.999279706797</v>
      </c>
    </row>
    <row r="60" spans="2:8">
      <c r="B60" s="9">
        <v>34</v>
      </c>
      <c r="C60" s="9">
        <f t="shared" si="0"/>
        <v>259555.55555555556</v>
      </c>
      <c r="D60" s="107">
        <f t="shared" si="1"/>
        <v>1983.9209612722448</v>
      </c>
      <c r="E60" s="107">
        <f t="shared" si="2"/>
        <v>1777.7777777777778</v>
      </c>
      <c r="F60" s="96">
        <f t="shared" si="3"/>
        <v>3761.6987390500226</v>
      </c>
      <c r="G60" s="100">
        <f t="shared" si="5"/>
        <v>2660.694968322633</v>
      </c>
      <c r="H60" s="8">
        <f t="shared" si="4"/>
        <v>90463.628922969525</v>
      </c>
    </row>
    <row r="61" spans="2:8">
      <c r="B61" s="9">
        <v>35</v>
      </c>
      <c r="C61" s="9">
        <f t="shared" si="0"/>
        <v>257777.77777777778</v>
      </c>
      <c r="D61" s="107">
        <f t="shared" si="1"/>
        <v>1970.4249003112091</v>
      </c>
      <c r="E61" s="107">
        <f t="shared" si="2"/>
        <v>1777.7777777777778</v>
      </c>
      <c r="F61" s="96">
        <f t="shared" si="3"/>
        <v>3748.2026780889869</v>
      </c>
      <c r="G61" s="100">
        <f t="shared" si="5"/>
        <v>2624.2846478490637</v>
      </c>
      <c r="H61" s="8">
        <f t="shared" si="4"/>
        <v>91849.96267471723</v>
      </c>
    </row>
    <row r="62" spans="2:8">
      <c r="B62" s="9">
        <v>36</v>
      </c>
      <c r="C62" s="9">
        <f t="shared" si="0"/>
        <v>256000</v>
      </c>
      <c r="D62" s="107">
        <f t="shared" si="1"/>
        <v>1956.9288393501733</v>
      </c>
      <c r="E62" s="107">
        <f t="shared" si="2"/>
        <v>1777.7777777777778</v>
      </c>
      <c r="F62" s="96">
        <f t="shared" si="3"/>
        <v>3734.7066171279512</v>
      </c>
      <c r="G62" s="100">
        <f t="shared" si="5"/>
        <v>2588.3390270601003</v>
      </c>
      <c r="H62" s="8">
        <f t="shared" si="4"/>
        <v>93180.204974163615</v>
      </c>
    </row>
    <row r="63" spans="2:8">
      <c r="B63" s="9">
        <v>37</v>
      </c>
      <c r="C63" s="9">
        <f t="shared" si="0"/>
        <v>254222.22222222222</v>
      </c>
      <c r="D63" s="107">
        <f t="shared" si="1"/>
        <v>1943.4327783891376</v>
      </c>
      <c r="E63" s="107">
        <f t="shared" si="2"/>
        <v>1777.7777777777778</v>
      </c>
      <c r="F63" s="96">
        <f t="shared" si="3"/>
        <v>3721.2105561669155</v>
      </c>
      <c r="G63" s="100">
        <f t="shared" si="5"/>
        <v>2552.8524268578085</v>
      </c>
      <c r="H63" s="8">
        <f t="shared" si="4"/>
        <v>94455.539793738921</v>
      </c>
    </row>
    <row r="64" spans="2:8">
      <c r="B64" s="9">
        <v>38</v>
      </c>
      <c r="C64" s="9">
        <f t="shared" si="0"/>
        <v>252444.44444444444</v>
      </c>
      <c r="D64" s="107">
        <f t="shared" si="1"/>
        <v>1929.9367174281019</v>
      </c>
      <c r="E64" s="107">
        <f t="shared" si="2"/>
        <v>1777.7777777777778</v>
      </c>
      <c r="F64" s="96">
        <f t="shared" si="3"/>
        <v>3707.7144952058798</v>
      </c>
      <c r="G64" s="100">
        <f t="shared" si="5"/>
        <v>2517.819235522782</v>
      </c>
      <c r="H64" s="8">
        <f t="shared" si="4"/>
        <v>95677.130949865721</v>
      </c>
    </row>
    <row r="65" spans="2:8">
      <c r="B65" s="9">
        <v>39</v>
      </c>
      <c r="C65" s="9">
        <f t="shared" si="0"/>
        <v>250666.66666666666</v>
      </c>
      <c r="D65" s="107">
        <f t="shared" si="1"/>
        <v>1916.4406564670664</v>
      </c>
      <c r="E65" s="107">
        <f t="shared" si="2"/>
        <v>1777.7777777777778</v>
      </c>
      <c r="F65" s="96">
        <f t="shared" si="3"/>
        <v>3694.218434244844</v>
      </c>
      <c r="G65" s="100">
        <f t="shared" si="5"/>
        <v>2483.2339079317644</v>
      </c>
      <c r="H65" s="8">
        <f t="shared" si="4"/>
        <v>96846.122409338815</v>
      </c>
    </row>
    <row r="66" spans="2:8">
      <c r="B66" s="9">
        <v>40</v>
      </c>
      <c r="C66" s="9">
        <f t="shared" si="0"/>
        <v>248888.88888888888</v>
      </c>
      <c r="D66" s="107">
        <f t="shared" si="1"/>
        <v>1902.9445955060307</v>
      </c>
      <c r="E66" s="107">
        <f t="shared" si="2"/>
        <v>1777.7777777777778</v>
      </c>
      <c r="F66" s="96">
        <f t="shared" si="3"/>
        <v>3680.7223732838083</v>
      </c>
      <c r="G66" s="100">
        <f t="shared" si="5"/>
        <v>2449.0909647842077</v>
      </c>
      <c r="H66" s="8">
        <f t="shared" si="4"/>
        <v>97963.638591368304</v>
      </c>
    </row>
    <row r="67" spans="2:8">
      <c r="B67" s="9">
        <v>41</v>
      </c>
      <c r="C67" s="9">
        <f t="shared" si="0"/>
        <v>247111.11111111112</v>
      </c>
      <c r="D67" s="107">
        <f t="shared" si="1"/>
        <v>1889.448534544995</v>
      </c>
      <c r="E67" s="107">
        <f t="shared" si="2"/>
        <v>1777.7777777777778</v>
      </c>
      <c r="F67" s="96">
        <f t="shared" si="3"/>
        <v>3667.2263123227726</v>
      </c>
      <c r="G67" s="100">
        <f t="shared" si="5"/>
        <v>2415.3849918376691</v>
      </c>
      <c r="H67" s="8">
        <f t="shared" si="4"/>
        <v>99030.784665344429</v>
      </c>
    </row>
    <row r="68" spans="2:8">
      <c r="B68" s="9">
        <v>42</v>
      </c>
      <c r="C68" s="9">
        <f t="shared" si="0"/>
        <v>245333.33333333334</v>
      </c>
      <c r="D68" s="107">
        <f t="shared" si="1"/>
        <v>1875.9524735839593</v>
      </c>
      <c r="E68" s="107">
        <f t="shared" si="2"/>
        <v>1777.7777777777778</v>
      </c>
      <c r="F68" s="96">
        <f t="shared" si="3"/>
        <v>3653.7302513617369</v>
      </c>
      <c r="G68" s="100">
        <f t="shared" si="5"/>
        <v>2382.1106391519406</v>
      </c>
      <c r="H68" s="8">
        <f t="shared" si="4"/>
        <v>100048.64684438151</v>
      </c>
    </row>
    <row r="69" spans="2:8">
      <c r="B69" s="9">
        <v>43</v>
      </c>
      <c r="C69" s="9">
        <f t="shared" si="0"/>
        <v>243555.55555555556</v>
      </c>
      <c r="D69" s="107">
        <f t="shared" si="1"/>
        <v>1862.4564126229236</v>
      </c>
      <c r="E69" s="107">
        <f t="shared" si="2"/>
        <v>1777.7777777777778</v>
      </c>
      <c r="F69" s="96">
        <f t="shared" si="3"/>
        <v>3640.2341904007017</v>
      </c>
      <c r="G69" s="100">
        <f t="shared" si="5"/>
        <v>2349.2626203418217</v>
      </c>
      <c r="H69" s="8">
        <f t="shared" si="4"/>
        <v>101018.29267469833</v>
      </c>
    </row>
    <row r="70" spans="2:8">
      <c r="B70" s="9">
        <v>44</v>
      </c>
      <c r="C70" s="9">
        <f t="shared" si="0"/>
        <v>241777.77777777778</v>
      </c>
      <c r="D70" s="107">
        <f t="shared" si="1"/>
        <v>1848.9603516618879</v>
      </c>
      <c r="E70" s="107">
        <f t="shared" si="2"/>
        <v>1777.7777777777778</v>
      </c>
      <c r="F70" s="96">
        <f t="shared" si="3"/>
        <v>3626.738129439666</v>
      </c>
      <c r="G70" s="100">
        <f t="shared" si="5"/>
        <v>2316.8357118384283</v>
      </c>
      <c r="H70" s="8">
        <f t="shared" si="4"/>
        <v>101940.77132089084</v>
      </c>
    </row>
    <row r="71" spans="2:8">
      <c r="B71" s="9">
        <v>45</v>
      </c>
      <c r="C71" s="9">
        <f t="shared" si="0"/>
        <v>240000</v>
      </c>
      <c r="D71" s="107">
        <f t="shared" si="1"/>
        <v>1835.4642907008522</v>
      </c>
      <c r="E71" s="107">
        <f t="shared" si="2"/>
        <v>1777.7777777777778</v>
      </c>
      <c r="F71" s="96">
        <f t="shared" si="3"/>
        <v>3613.2420684786302</v>
      </c>
      <c r="G71" s="100">
        <f t="shared" si="5"/>
        <v>2284.8247521589537</v>
      </c>
      <c r="H71" s="8">
        <f t="shared" si="4"/>
        <v>102817.11384715291</v>
      </c>
    </row>
    <row r="72" spans="2:8">
      <c r="B72" s="9">
        <v>46</v>
      </c>
      <c r="C72" s="9">
        <f t="shared" si="0"/>
        <v>238222.22222222222</v>
      </c>
      <c r="D72" s="107">
        <f t="shared" si="1"/>
        <v>1821.9682297398165</v>
      </c>
      <c r="E72" s="107">
        <f t="shared" si="2"/>
        <v>1777.7777777777778</v>
      </c>
      <c r="F72" s="96">
        <f t="shared" si="3"/>
        <v>3599.7460075175945</v>
      </c>
      <c r="G72" s="100">
        <f t="shared" si="5"/>
        <v>2253.2246411847691</v>
      </c>
      <c r="H72" s="8">
        <f t="shared" si="4"/>
        <v>103648.33349449938</v>
      </c>
    </row>
    <row r="73" spans="2:8">
      <c r="B73" s="9">
        <v>47</v>
      </c>
      <c r="C73" s="9">
        <f t="shared" si="0"/>
        <v>236444.44444444444</v>
      </c>
      <c r="D73" s="107">
        <f t="shared" si="1"/>
        <v>1808.472168778781</v>
      </c>
      <c r="E73" s="107">
        <f t="shared" si="2"/>
        <v>1777.7777777777778</v>
      </c>
      <c r="F73" s="96">
        <f t="shared" si="3"/>
        <v>3586.2499465565588</v>
      </c>
      <c r="G73" s="100">
        <f t="shared" si="5"/>
        <v>2222.0303394477878</v>
      </c>
      <c r="H73" s="8">
        <f t="shared" si="4"/>
        <v>104435.42595404603</v>
      </c>
    </row>
    <row r="74" spans="2:8">
      <c r="B74" s="9">
        <v>48</v>
      </c>
      <c r="C74" s="9">
        <f t="shared" si="0"/>
        <v>234666.66666666666</v>
      </c>
      <c r="D74" s="107">
        <f t="shared" si="1"/>
        <v>1794.9761078177453</v>
      </c>
      <c r="E74" s="107">
        <f t="shared" si="2"/>
        <v>1777.7777777777778</v>
      </c>
      <c r="F74" s="96">
        <f t="shared" si="3"/>
        <v>3572.7538855955231</v>
      </c>
      <c r="G74" s="100">
        <f t="shared" si="5"/>
        <v>2191.2368674249847</v>
      </c>
      <c r="H74" s="8">
        <f t="shared" si="4"/>
        <v>105179.36963639926</v>
      </c>
    </row>
    <row r="75" spans="2:8">
      <c r="B75" s="9">
        <v>49</v>
      </c>
      <c r="C75" s="9">
        <f t="shared" si="0"/>
        <v>232888.88888888888</v>
      </c>
      <c r="D75" s="107">
        <f t="shared" si="1"/>
        <v>1781.4800468567096</v>
      </c>
      <c r="E75" s="107">
        <f t="shared" si="2"/>
        <v>1777.7777777777778</v>
      </c>
      <c r="F75" s="96">
        <f t="shared" si="3"/>
        <v>3559.2578246344874</v>
      </c>
      <c r="G75" s="100">
        <f t="shared" si="5"/>
        <v>2160.8393048409916</v>
      </c>
      <c r="H75" s="8">
        <f t="shared" si="4"/>
        <v>105881.12593720859</v>
      </c>
    </row>
    <row r="76" spans="2:8">
      <c r="B76" s="9">
        <v>50</v>
      </c>
      <c r="C76" s="9">
        <f t="shared" si="0"/>
        <v>231111.11111111112</v>
      </c>
      <c r="D76" s="107">
        <f t="shared" si="1"/>
        <v>1767.9839858956739</v>
      </c>
      <c r="E76" s="107">
        <f t="shared" si="2"/>
        <v>1777.7777777777778</v>
      </c>
      <c r="F76" s="96">
        <f t="shared" si="3"/>
        <v>3545.7617636734517</v>
      </c>
      <c r="G76" s="100">
        <f t="shared" si="5"/>
        <v>2130.8327899786655</v>
      </c>
      <c r="H76" s="8">
        <f t="shared" si="4"/>
        <v>106541.63949893328</v>
      </c>
    </row>
    <row r="77" spans="2:8">
      <c r="B77" s="9">
        <v>51</v>
      </c>
      <c r="C77" s="9">
        <f t="shared" si="0"/>
        <v>229333.33333333334</v>
      </c>
      <c r="D77" s="107">
        <f t="shared" si="1"/>
        <v>1754.4879249346382</v>
      </c>
      <c r="E77" s="107">
        <f t="shared" si="2"/>
        <v>1777.7777777777778</v>
      </c>
      <c r="F77" s="96">
        <f t="shared" si="3"/>
        <v>3532.265702712416</v>
      </c>
      <c r="G77" s="100">
        <f t="shared" si="5"/>
        <v>2101.2125189975509</v>
      </c>
      <c r="H77" s="8">
        <f t="shared" si="4"/>
        <v>107161.8384688751</v>
      </c>
    </row>
    <row r="78" spans="2:8">
      <c r="B78" s="9">
        <v>52</v>
      </c>
      <c r="C78" s="9">
        <f t="shared" si="0"/>
        <v>227555.55555555556</v>
      </c>
      <c r="D78" s="107">
        <f t="shared" si="1"/>
        <v>1740.9918639736024</v>
      </c>
      <c r="E78" s="107">
        <f t="shared" si="2"/>
        <v>1777.7777777777778</v>
      </c>
      <c r="F78" s="96">
        <f t="shared" si="3"/>
        <v>3518.7696417513803</v>
      </c>
      <c r="G78" s="100">
        <f t="shared" si="5"/>
        <v>2071.9737452601357</v>
      </c>
      <c r="H78" s="8">
        <f t="shared" si="4"/>
        <v>107742.63475352706</v>
      </c>
    </row>
    <row r="79" spans="2:8">
      <c r="B79" s="9">
        <v>53</v>
      </c>
      <c r="C79" s="9">
        <f t="shared" si="0"/>
        <v>225777.77777777778</v>
      </c>
      <c r="D79" s="107">
        <f t="shared" si="1"/>
        <v>1727.4958030125667</v>
      </c>
      <c r="E79" s="107">
        <f t="shared" si="2"/>
        <v>1777.7777777777778</v>
      </c>
      <c r="F79" s="96">
        <f t="shared" si="3"/>
        <v>3505.2735807903446</v>
      </c>
      <c r="G79" s="100">
        <f t="shared" si="5"/>
        <v>2043.1117786658235</v>
      </c>
      <c r="H79" s="8">
        <f t="shared" si="4"/>
        <v>108284.92426928865</v>
      </c>
    </row>
    <row r="80" spans="2:8">
      <c r="B80" s="9">
        <v>54</v>
      </c>
      <c r="C80" s="9">
        <f t="shared" si="0"/>
        <v>224000</v>
      </c>
      <c r="D80" s="107">
        <f t="shared" si="1"/>
        <v>1713.9997420515313</v>
      </c>
      <c r="E80" s="107">
        <f t="shared" si="2"/>
        <v>1777.7777777777778</v>
      </c>
      <c r="F80" s="96">
        <f t="shared" si="3"/>
        <v>3491.7775198293089</v>
      </c>
      <c r="G80" s="100">
        <f t="shared" si="5"/>
        <v>2014.621984992528</v>
      </c>
      <c r="H80" s="8">
        <f t="shared" si="4"/>
        <v>108789.58718959651</v>
      </c>
    </row>
    <row r="81" spans="2:8">
      <c r="B81" s="9">
        <v>55</v>
      </c>
      <c r="C81" s="9">
        <f t="shared" si="0"/>
        <v>222222.22222222222</v>
      </c>
      <c r="D81" s="107">
        <f t="shared" si="1"/>
        <v>1700.5036810904955</v>
      </c>
      <c r="E81" s="107">
        <f t="shared" si="2"/>
        <v>1777.7777777777778</v>
      </c>
      <c r="F81" s="96">
        <f t="shared" si="3"/>
        <v>3478.2814588682731</v>
      </c>
      <c r="G81" s="100">
        <f t="shared" si="5"/>
        <v>1986.4997852458068</v>
      </c>
      <c r="H81" s="8">
        <f t="shared" si="4"/>
        <v>109257.48818851938</v>
      </c>
    </row>
    <row r="82" spans="2:8">
      <c r="B82" s="9">
        <v>56</v>
      </c>
      <c r="C82" s="9">
        <f t="shared" si="0"/>
        <v>220444.44444444444</v>
      </c>
      <c r="D82" s="107">
        <f t="shared" si="1"/>
        <v>1687.0076201294598</v>
      </c>
      <c r="E82" s="107">
        <f t="shared" si="2"/>
        <v>1777.7777777777778</v>
      </c>
      <c r="F82" s="96">
        <f t="shared" si="3"/>
        <v>3464.7853979072374</v>
      </c>
      <c r="G82" s="100">
        <f t="shared" si="5"/>
        <v>1958.7406550154446</v>
      </c>
      <c r="H82" s="8">
        <f t="shared" si="4"/>
        <v>109689.4766808649</v>
      </c>
    </row>
    <row r="83" spans="2:8">
      <c r="B83" s="9">
        <v>57</v>
      </c>
      <c r="C83" s="9">
        <f t="shared" si="0"/>
        <v>218666.66666666666</v>
      </c>
      <c r="D83" s="107">
        <f t="shared" si="1"/>
        <v>1673.5115591684241</v>
      </c>
      <c r="E83" s="107">
        <f t="shared" si="2"/>
        <v>1777.7777777777778</v>
      </c>
      <c r="F83" s="96">
        <f t="shared" si="3"/>
        <v>3451.2893369462017</v>
      </c>
      <c r="G83" s="100">
        <f t="shared" si="5"/>
        <v>1931.3401238394113</v>
      </c>
      <c r="H83" s="8">
        <f t="shared" si="4"/>
        <v>110086.38705884645</v>
      </c>
    </row>
    <row r="84" spans="2:8">
      <c r="B84" s="9">
        <v>58</v>
      </c>
      <c r="C84" s="9">
        <f t="shared" si="0"/>
        <v>216888.88888888888</v>
      </c>
      <c r="D84" s="107">
        <f t="shared" si="1"/>
        <v>1660.0154982073884</v>
      </c>
      <c r="E84" s="107">
        <f t="shared" si="2"/>
        <v>1777.7777777777778</v>
      </c>
      <c r="F84" s="96">
        <f t="shared" si="3"/>
        <v>3437.7932759851665</v>
      </c>
      <c r="G84" s="100">
        <f t="shared" si="5"/>
        <v>1904.2937745750999</v>
      </c>
      <c r="H84" s="8">
        <f t="shared" si="4"/>
        <v>110449.0389253558</v>
      </c>
    </row>
    <row r="85" spans="2:8">
      <c r="B85" s="9">
        <v>59</v>
      </c>
      <c r="C85" s="9">
        <f t="shared" si="0"/>
        <v>215111.11111111112</v>
      </c>
      <c r="D85" s="107">
        <f t="shared" si="1"/>
        <v>1646.5194372463527</v>
      </c>
      <c r="E85" s="107">
        <f t="shared" si="2"/>
        <v>1777.7777777777778</v>
      </c>
      <c r="F85" s="96">
        <f t="shared" si="3"/>
        <v>3424.2972150241308</v>
      </c>
      <c r="G85" s="100">
        <f t="shared" si="5"/>
        <v>1877.5972427777715</v>
      </c>
      <c r="H85" s="8">
        <f t="shared" si="4"/>
        <v>110778.23732388852</v>
      </c>
    </row>
    <row r="86" spans="2:8">
      <c r="B86" s="9">
        <v>60</v>
      </c>
      <c r="C86" s="9">
        <f t="shared" si="0"/>
        <v>213333.33333333334</v>
      </c>
      <c r="D86" s="107">
        <f t="shared" si="1"/>
        <v>1633.023376285317</v>
      </c>
      <c r="E86" s="107">
        <f t="shared" si="2"/>
        <v>1777.7777777777778</v>
      </c>
      <c r="F86" s="96">
        <f t="shared" si="3"/>
        <v>3410.8011540630951</v>
      </c>
      <c r="G86" s="100">
        <f t="shared" si="5"/>
        <v>1851.2462160861182</v>
      </c>
      <c r="H86" s="8">
        <f t="shared" si="4"/>
        <v>111074.7729651671</v>
      </c>
    </row>
    <row r="87" spans="2:8">
      <c r="B87" s="9">
        <v>61</v>
      </c>
      <c r="C87" s="9">
        <f t="shared" si="0"/>
        <v>211555.55555555556</v>
      </c>
      <c r="D87" s="107">
        <f t="shared" si="1"/>
        <v>1619.5273153242815</v>
      </c>
      <c r="E87" s="107">
        <f t="shared" si="2"/>
        <v>1777.7777777777778</v>
      </c>
      <c r="F87" s="96">
        <f t="shared" si="3"/>
        <v>3397.3050931020593</v>
      </c>
      <c r="G87" s="100">
        <f t="shared" si="5"/>
        <v>1825.2364336148737</v>
      </c>
      <c r="H87" s="8">
        <f t="shared" si="4"/>
        <v>111339.42245050729</v>
      </c>
    </row>
    <row r="88" spans="2:8">
      <c r="B88" s="9">
        <v>62</v>
      </c>
      <c r="C88" s="9">
        <f t="shared" si="0"/>
        <v>209777.77777777778</v>
      </c>
      <c r="D88" s="107">
        <f t="shared" si="1"/>
        <v>1606.0312543632458</v>
      </c>
      <c r="E88" s="107">
        <f t="shared" si="2"/>
        <v>1777.7777777777778</v>
      </c>
      <c r="F88" s="96">
        <f t="shared" si="3"/>
        <v>3383.8090321410236</v>
      </c>
      <c r="G88" s="100">
        <f t="shared" si="5"/>
        <v>1799.5636853543758</v>
      </c>
      <c r="H88" s="8">
        <f t="shared" si="4"/>
        <v>111572.9484919713</v>
      </c>
    </row>
    <row r="89" spans="2:8">
      <c r="B89" s="9">
        <v>63</v>
      </c>
      <c r="C89" s="9">
        <f t="shared" si="0"/>
        <v>208000</v>
      </c>
      <c r="D89" s="107">
        <f t="shared" si="1"/>
        <v>1592.5351934022101</v>
      </c>
      <c r="E89" s="107">
        <f t="shared" si="2"/>
        <v>1777.7777777777778</v>
      </c>
      <c r="F89" s="96">
        <f t="shared" si="3"/>
        <v>3370.3129711799879</v>
      </c>
      <c r="G89" s="100">
        <f t="shared" si="5"/>
        <v>1774.2238115770238</v>
      </c>
      <c r="H89" s="8">
        <f t="shared" si="4"/>
        <v>111776.10012935249</v>
      </c>
    </row>
    <row r="90" spans="2:8">
      <c r="B90" s="9">
        <v>64</v>
      </c>
      <c r="C90" s="9">
        <f t="shared" si="0"/>
        <v>206222.22222222222</v>
      </c>
      <c r="D90" s="107">
        <f t="shared" si="1"/>
        <v>1579.0391324411744</v>
      </c>
      <c r="E90" s="107">
        <f t="shared" si="2"/>
        <v>1777.7777777777778</v>
      </c>
      <c r="F90" s="96">
        <f t="shared" si="3"/>
        <v>3356.8169102189522</v>
      </c>
      <c r="G90" s="100">
        <f t="shared" si="5"/>
        <v>1749.2127022505276</v>
      </c>
      <c r="H90" s="8">
        <f t="shared" si="4"/>
        <v>111949.61294403377</v>
      </c>
    </row>
    <row r="91" spans="2:8">
      <c r="B91" s="9">
        <v>65</v>
      </c>
      <c r="C91" s="9">
        <f t="shared" ref="C91:C154" si="6">$C$14*($C$15-B91)/($C$15)</f>
        <v>204444.44444444444</v>
      </c>
      <c r="D91" s="107">
        <f t="shared" ref="D91:D154" si="7">($C$19-1)*($C$15+1-B91)*($C$14/$C$15)</f>
        <v>1565.5430714801387</v>
      </c>
      <c r="E91" s="107">
        <f t="shared" ref="E91:E154" si="8">$C$14/$C$15</f>
        <v>1777.7777777777778</v>
      </c>
      <c r="F91" s="96">
        <f t="shared" ref="F91:F154" si="9">(1+($C$19-1)*($C$15+1-B91))*($C$14/$C$15)</f>
        <v>3343.3208492579165</v>
      </c>
      <c r="G91" s="100">
        <f t="shared" si="5"/>
        <v>1724.5262964578994</v>
      </c>
      <c r="H91" s="8">
        <f t="shared" ref="H91:H154" si="10">B91*G91</f>
        <v>112094.20926976347</v>
      </c>
    </row>
    <row r="92" spans="2:8">
      <c r="B92" s="9">
        <v>66</v>
      </c>
      <c r="C92" s="9">
        <f t="shared" si="6"/>
        <v>202666.66666666666</v>
      </c>
      <c r="D92" s="107">
        <f t="shared" si="7"/>
        <v>1552.047010519103</v>
      </c>
      <c r="E92" s="107">
        <f t="shared" si="8"/>
        <v>1777.7777777777778</v>
      </c>
      <c r="F92" s="96">
        <f t="shared" si="9"/>
        <v>3329.8247882968808</v>
      </c>
      <c r="G92" s="100">
        <f t="shared" ref="G92:G155" si="11">(F92)/($C$22^B92)</f>
        <v>1700.1605818240841</v>
      </c>
      <c r="H92" s="8">
        <f t="shared" si="10"/>
        <v>112210.59840038956</v>
      </c>
    </row>
    <row r="93" spans="2:8">
      <c r="B93" s="9">
        <v>67</v>
      </c>
      <c r="C93" s="9">
        <f t="shared" si="6"/>
        <v>200888.88888888888</v>
      </c>
      <c r="D93" s="107">
        <f t="shared" si="7"/>
        <v>1538.5509495580673</v>
      </c>
      <c r="E93" s="107">
        <f t="shared" si="8"/>
        <v>1777.7777777777778</v>
      </c>
      <c r="F93" s="96">
        <f t="shared" si="9"/>
        <v>3316.3287273358451</v>
      </c>
      <c r="G93" s="100">
        <f t="shared" si="11"/>
        <v>1676.1115939491754</v>
      </c>
      <c r="H93" s="8">
        <f t="shared" si="10"/>
        <v>112299.47679459475</v>
      </c>
    </row>
    <row r="94" spans="2:8">
      <c r="B94" s="9">
        <v>68</v>
      </c>
      <c r="C94" s="9">
        <f t="shared" si="6"/>
        <v>199111.11111111112</v>
      </c>
      <c r="D94" s="107">
        <f t="shared" si="7"/>
        <v>1525.0548885970315</v>
      </c>
      <c r="E94" s="107">
        <f t="shared" si="8"/>
        <v>1777.7777777777778</v>
      </c>
      <c r="F94" s="96">
        <f t="shared" si="9"/>
        <v>3302.8326663748094</v>
      </c>
      <c r="G94" s="100">
        <f t="shared" si="11"/>
        <v>1652.3754158481295</v>
      </c>
      <c r="H94" s="8">
        <f t="shared" si="10"/>
        <v>112361.5282776728</v>
      </c>
    </row>
    <row r="95" spans="2:8">
      <c r="B95" s="9">
        <v>69</v>
      </c>
      <c r="C95" s="9">
        <f t="shared" si="6"/>
        <v>197333.33333333334</v>
      </c>
      <c r="D95" s="107">
        <f t="shared" si="7"/>
        <v>1511.5588276359961</v>
      </c>
      <c r="E95" s="107">
        <f t="shared" si="8"/>
        <v>1777.7777777777778</v>
      </c>
      <c r="F95" s="96">
        <f t="shared" si="9"/>
        <v>3289.3366054137737</v>
      </c>
      <c r="G95" s="100">
        <f t="shared" si="11"/>
        <v>1628.9481773969114</v>
      </c>
      <c r="H95" s="8">
        <f t="shared" si="10"/>
        <v>112397.42424038688</v>
      </c>
    </row>
    <row r="96" spans="2:8">
      <c r="B96" s="9">
        <v>70</v>
      </c>
      <c r="C96" s="9">
        <f t="shared" si="6"/>
        <v>195555.55555555556</v>
      </c>
      <c r="D96" s="107">
        <f t="shared" si="7"/>
        <v>1498.0627666749604</v>
      </c>
      <c r="E96" s="107">
        <f t="shared" si="8"/>
        <v>1777.7777777777778</v>
      </c>
      <c r="F96" s="96">
        <f t="shared" si="9"/>
        <v>3275.840544452738</v>
      </c>
      <c r="G96" s="100">
        <f t="shared" si="11"/>
        <v>1605.8260547849927</v>
      </c>
      <c r="H96" s="8">
        <f t="shared" si="10"/>
        <v>112407.82383494949</v>
      </c>
    </row>
    <row r="97" spans="2:8">
      <c r="B97" s="9">
        <v>71</v>
      </c>
      <c r="C97" s="9">
        <f t="shared" si="6"/>
        <v>193777.77777777778</v>
      </c>
      <c r="D97" s="107">
        <f t="shared" si="7"/>
        <v>1484.5667057139246</v>
      </c>
      <c r="E97" s="107">
        <f t="shared" si="8"/>
        <v>1777.7777777777778</v>
      </c>
      <c r="F97" s="96">
        <f t="shared" si="9"/>
        <v>3262.3444834917022</v>
      </c>
      <c r="G97" s="100">
        <f t="shared" si="11"/>
        <v>1583.0052699741375</v>
      </c>
      <c r="H97" s="8">
        <f t="shared" si="10"/>
        <v>112393.37416816376</v>
      </c>
    </row>
    <row r="98" spans="2:8">
      <c r="B98" s="9">
        <v>72</v>
      </c>
      <c r="C98" s="9">
        <f t="shared" si="6"/>
        <v>192000</v>
      </c>
      <c r="D98" s="107">
        <f t="shared" si="7"/>
        <v>1471.0706447528889</v>
      </c>
      <c r="E98" s="107">
        <f t="shared" si="8"/>
        <v>1777.7777777777778</v>
      </c>
      <c r="F98" s="96">
        <f t="shared" si="9"/>
        <v>3248.848422530667</v>
      </c>
      <c r="G98" s="100">
        <f t="shared" si="11"/>
        <v>1560.4820901633987</v>
      </c>
      <c r="H98" s="8">
        <f t="shared" si="10"/>
        <v>112354.71049176471</v>
      </c>
    </row>
    <row r="99" spans="2:8">
      <c r="B99" s="9">
        <v>73</v>
      </c>
      <c r="C99" s="9">
        <f t="shared" si="6"/>
        <v>190222.22222222222</v>
      </c>
      <c r="D99" s="107">
        <f t="shared" si="7"/>
        <v>1457.5745837918532</v>
      </c>
      <c r="E99" s="107">
        <f t="shared" si="8"/>
        <v>1777.7777777777778</v>
      </c>
      <c r="F99" s="96">
        <f t="shared" si="9"/>
        <v>3235.3523615696313</v>
      </c>
      <c r="G99" s="100">
        <f t="shared" si="11"/>
        <v>1538.2528272602581</v>
      </c>
      <c r="H99" s="8">
        <f t="shared" si="10"/>
        <v>112292.45638999884</v>
      </c>
    </row>
    <row r="100" spans="2:8">
      <c r="B100" s="9">
        <v>74</v>
      </c>
      <c r="C100" s="9">
        <f t="shared" si="6"/>
        <v>188444.44444444444</v>
      </c>
      <c r="D100" s="107">
        <f t="shared" si="7"/>
        <v>1444.0785228308175</v>
      </c>
      <c r="E100" s="107">
        <f t="shared" si="8"/>
        <v>1777.7777777777778</v>
      </c>
      <c r="F100" s="96">
        <f t="shared" si="9"/>
        <v>3221.8563006085956</v>
      </c>
      <c r="G100" s="100">
        <f t="shared" si="11"/>
        <v>1516.3138373578388</v>
      </c>
      <c r="H100" s="8">
        <f t="shared" si="10"/>
        <v>112207.22396448007</v>
      </c>
    </row>
    <row r="101" spans="2:8">
      <c r="B101" s="9">
        <v>75</v>
      </c>
      <c r="C101" s="9">
        <f t="shared" si="6"/>
        <v>186666.66666666666</v>
      </c>
      <c r="D101" s="107">
        <f t="shared" si="7"/>
        <v>1430.5824618697818</v>
      </c>
      <c r="E101" s="107">
        <f t="shared" si="8"/>
        <v>1777.7777777777778</v>
      </c>
      <c r="F101" s="96">
        <f t="shared" si="9"/>
        <v>3208.3602396475599</v>
      </c>
      <c r="G101" s="100">
        <f t="shared" si="11"/>
        <v>1494.661520218124</v>
      </c>
      <c r="H101" s="8">
        <f t="shared" si="10"/>
        <v>112099.61401635929</v>
      </c>
    </row>
    <row r="102" spans="2:8">
      <c r="B102" s="9">
        <v>76</v>
      </c>
      <c r="C102" s="9">
        <f t="shared" si="6"/>
        <v>184888.88888888888</v>
      </c>
      <c r="D102" s="107">
        <f t="shared" si="7"/>
        <v>1417.0864009087463</v>
      </c>
      <c r="E102" s="107">
        <f t="shared" si="8"/>
        <v>1777.7777777777778</v>
      </c>
      <c r="F102" s="96">
        <f t="shared" si="9"/>
        <v>3194.8641786865242</v>
      </c>
      <c r="G102" s="100">
        <f t="shared" si="11"/>
        <v>1473.2923187611068</v>
      </c>
      <c r="H102" s="8">
        <f t="shared" si="10"/>
        <v>111970.21622584411</v>
      </c>
    </row>
    <row r="103" spans="2:8">
      <c r="B103" s="9">
        <v>77</v>
      </c>
      <c r="C103" s="9">
        <f t="shared" si="6"/>
        <v>183111.11111111112</v>
      </c>
      <c r="D103" s="107">
        <f t="shared" si="7"/>
        <v>1403.5903399477106</v>
      </c>
      <c r="E103" s="107">
        <f t="shared" si="8"/>
        <v>1777.7777777777778</v>
      </c>
      <c r="F103" s="96">
        <f t="shared" si="9"/>
        <v>3181.3681177254884</v>
      </c>
      <c r="G103" s="100">
        <f t="shared" si="11"/>
        <v>1452.2027185598165</v>
      </c>
      <c r="H103" s="8">
        <f t="shared" si="10"/>
        <v>111819.60932910586</v>
      </c>
    </row>
    <row r="104" spans="2:8">
      <c r="B104" s="9">
        <v>78</v>
      </c>
      <c r="C104" s="9">
        <f t="shared" si="6"/>
        <v>181333.33333333334</v>
      </c>
      <c r="D104" s="107">
        <f t="shared" si="7"/>
        <v>1390.0942789866749</v>
      </c>
      <c r="E104" s="107">
        <f t="shared" si="8"/>
        <v>1777.7777777777778</v>
      </c>
      <c r="F104" s="96">
        <f t="shared" si="9"/>
        <v>3167.8720567644527</v>
      </c>
      <c r="G104" s="100">
        <f t="shared" si="11"/>
        <v>1431.3892473411404</v>
      </c>
      <c r="H104" s="8">
        <f t="shared" si="10"/>
        <v>111648.36129260896</v>
      </c>
    </row>
    <row r="105" spans="2:8">
      <c r="B105" s="9">
        <v>79</v>
      </c>
      <c r="C105" s="9">
        <f t="shared" si="6"/>
        <v>179555.55555555556</v>
      </c>
      <c r="D105" s="107">
        <f t="shared" si="7"/>
        <v>1376.5982180256392</v>
      </c>
      <c r="E105" s="107">
        <f t="shared" si="8"/>
        <v>1777.7777777777778</v>
      </c>
      <c r="F105" s="96">
        <f t="shared" si="9"/>
        <v>3154.375995803417</v>
      </c>
      <c r="G105" s="100">
        <f t="shared" si="11"/>
        <v>1410.8484744923878</v>
      </c>
      <c r="H105" s="8">
        <f t="shared" si="10"/>
        <v>111457.02948489864</v>
      </c>
    </row>
    <row r="106" spans="2:8">
      <c r="B106" s="9">
        <v>80</v>
      </c>
      <c r="C106" s="9">
        <f t="shared" si="6"/>
        <v>177777.77777777778</v>
      </c>
      <c r="D106" s="107">
        <f t="shared" si="7"/>
        <v>1363.1021570646035</v>
      </c>
      <c r="E106" s="107">
        <f t="shared" si="8"/>
        <v>1777.7777777777778</v>
      </c>
      <c r="F106" s="96">
        <f t="shared" si="9"/>
        <v>3140.8799348423813</v>
      </c>
      <c r="G106" s="100">
        <f t="shared" si="11"/>
        <v>1390.5770105735205</v>
      </c>
      <c r="H106" s="8">
        <f t="shared" si="10"/>
        <v>111246.16084588165</v>
      </c>
    </row>
    <row r="107" spans="2:8">
      <c r="B107" s="9">
        <v>81</v>
      </c>
      <c r="C107" s="9">
        <f t="shared" si="6"/>
        <v>176000</v>
      </c>
      <c r="D107" s="107">
        <f t="shared" si="7"/>
        <v>1349.6060961035678</v>
      </c>
      <c r="E107" s="107">
        <f t="shared" si="8"/>
        <v>1777.7777777777778</v>
      </c>
      <c r="F107" s="96">
        <f t="shared" si="9"/>
        <v>3127.3838738813456</v>
      </c>
      <c r="G107" s="100">
        <f t="shared" si="11"/>
        <v>1370.571506834998</v>
      </c>
      <c r="H107" s="8">
        <f t="shared" si="10"/>
        <v>111016.29205363484</v>
      </c>
    </row>
    <row r="108" spans="2:8">
      <c r="B108" s="9">
        <v>82</v>
      </c>
      <c r="C108" s="9">
        <f t="shared" si="6"/>
        <v>174222.22222222222</v>
      </c>
      <c r="D108" s="107">
        <f t="shared" si="7"/>
        <v>1336.1100351425321</v>
      </c>
      <c r="E108" s="107">
        <f t="shared" si="8"/>
        <v>1777.7777777777778</v>
      </c>
      <c r="F108" s="96">
        <f t="shared" si="9"/>
        <v>3113.8878129203099</v>
      </c>
      <c r="G108" s="100">
        <f t="shared" si="11"/>
        <v>1350.8286547411572</v>
      </c>
      <c r="H108" s="8">
        <f t="shared" si="10"/>
        <v>110767.94968877488</v>
      </c>
    </row>
    <row r="109" spans="2:8">
      <c r="B109" s="9">
        <v>83</v>
      </c>
      <c r="C109" s="9">
        <f t="shared" si="6"/>
        <v>172444.44444444444</v>
      </c>
      <c r="D109" s="107">
        <f t="shared" si="7"/>
        <v>1322.6139741814966</v>
      </c>
      <c r="E109" s="107">
        <f t="shared" si="8"/>
        <v>1777.7777777777778</v>
      </c>
      <c r="F109" s="96">
        <f t="shared" si="9"/>
        <v>3100.3917519592742</v>
      </c>
      <c r="G109" s="100">
        <f t="shared" si="11"/>
        <v>1331.3451854990833</v>
      </c>
      <c r="H109" s="8">
        <f t="shared" si="10"/>
        <v>110501.65039642391</v>
      </c>
    </row>
    <row r="110" spans="2:8">
      <c r="B110" s="9">
        <v>84</v>
      </c>
      <c r="C110" s="9">
        <f t="shared" si="6"/>
        <v>170666.66666666666</v>
      </c>
      <c r="D110" s="107">
        <f t="shared" si="7"/>
        <v>1309.1179132204609</v>
      </c>
      <c r="E110" s="107">
        <f t="shared" si="8"/>
        <v>1777.7777777777778</v>
      </c>
      <c r="F110" s="96">
        <f t="shared" si="9"/>
        <v>3086.8956909982385</v>
      </c>
      <c r="G110" s="100">
        <f t="shared" si="11"/>
        <v>1312.1178695928907</v>
      </c>
      <c r="H110" s="8">
        <f t="shared" si="10"/>
        <v>110217.90104580282</v>
      </c>
    </row>
    <row r="111" spans="2:8">
      <c r="B111" s="9">
        <v>85</v>
      </c>
      <c r="C111" s="9">
        <f t="shared" si="6"/>
        <v>168888.88888888888</v>
      </c>
      <c r="D111" s="107">
        <f t="shared" si="7"/>
        <v>1295.6218522594252</v>
      </c>
      <c r="E111" s="107">
        <f t="shared" si="8"/>
        <v>1777.7777777777778</v>
      </c>
      <c r="F111" s="96">
        <f t="shared" si="9"/>
        <v>3073.3996300372028</v>
      </c>
      <c r="G111" s="100">
        <f t="shared" si="11"/>
        <v>1293.1435163233687</v>
      </c>
      <c r="H111" s="8">
        <f t="shared" si="10"/>
        <v>109917.19888748633</v>
      </c>
    </row>
    <row r="112" spans="2:8">
      <c r="B112" s="9">
        <v>86</v>
      </c>
      <c r="C112" s="9">
        <f t="shared" si="6"/>
        <v>167111.11111111112</v>
      </c>
      <c r="D112" s="107">
        <f t="shared" si="7"/>
        <v>1282.1257912983895</v>
      </c>
      <c r="E112" s="107">
        <f t="shared" si="8"/>
        <v>1777.7777777777778</v>
      </c>
      <c r="F112" s="96">
        <f t="shared" si="9"/>
        <v>3059.9035690761671</v>
      </c>
      <c r="G112" s="100">
        <f t="shared" si="11"/>
        <v>1274.4189733529172</v>
      </c>
      <c r="H112" s="8">
        <f t="shared" si="10"/>
        <v>109600.03170835089</v>
      </c>
    </row>
    <row r="113" spans="2:8">
      <c r="B113" s="9">
        <v>87</v>
      </c>
      <c r="C113" s="9">
        <f t="shared" si="6"/>
        <v>165333.33333333334</v>
      </c>
      <c r="D113" s="107">
        <f t="shared" si="7"/>
        <v>1268.6297303373537</v>
      </c>
      <c r="E113" s="107">
        <f t="shared" si="8"/>
        <v>1777.7777777777778</v>
      </c>
      <c r="F113" s="96">
        <f t="shared" si="9"/>
        <v>3046.4075081151318</v>
      </c>
      <c r="G113" s="100">
        <f t="shared" si="11"/>
        <v>1255.9411262557264</v>
      </c>
      <c r="H113" s="8">
        <f t="shared" si="10"/>
        <v>109266.8779842482</v>
      </c>
    </row>
    <row r="114" spans="2:8">
      <c r="B114" s="9">
        <v>88</v>
      </c>
      <c r="C114" s="9">
        <f t="shared" si="6"/>
        <v>163555.55555555556</v>
      </c>
      <c r="D114" s="107">
        <f t="shared" si="7"/>
        <v>1255.133669376318</v>
      </c>
      <c r="E114" s="107">
        <f t="shared" si="8"/>
        <v>1777.7777777777778</v>
      </c>
      <c r="F114" s="96">
        <f t="shared" si="9"/>
        <v>3032.9114471540961</v>
      </c>
      <c r="G114" s="100">
        <f t="shared" si="11"/>
        <v>1237.7068980731256</v>
      </c>
      <c r="H114" s="8">
        <f t="shared" si="10"/>
        <v>108918.20703043505</v>
      </c>
    </row>
    <row r="115" spans="2:8">
      <c r="B115" s="9">
        <v>89</v>
      </c>
      <c r="C115" s="9">
        <f t="shared" si="6"/>
        <v>161777.77777777778</v>
      </c>
      <c r="D115" s="107">
        <f t="shared" si="7"/>
        <v>1241.6376084152823</v>
      </c>
      <c r="E115" s="107">
        <f t="shared" si="8"/>
        <v>1777.7777777777778</v>
      </c>
      <c r="F115" s="96">
        <f t="shared" si="9"/>
        <v>3019.4153861930604</v>
      </c>
      <c r="G115" s="100">
        <f t="shared" si="11"/>
        <v>1219.7132488740592</v>
      </c>
      <c r="H115" s="8">
        <f t="shared" si="10"/>
        <v>108554.47914979127</v>
      </c>
    </row>
    <row r="116" spans="2:8">
      <c r="B116" s="9">
        <v>90</v>
      </c>
      <c r="C116" s="9">
        <f t="shared" si="6"/>
        <v>160000</v>
      </c>
      <c r="D116" s="107">
        <f t="shared" si="7"/>
        <v>1228.1415474542468</v>
      </c>
      <c r="E116" s="107">
        <f t="shared" si="8"/>
        <v>1777.7777777777778</v>
      </c>
      <c r="F116" s="96">
        <f t="shared" si="9"/>
        <v>3005.9193252320247</v>
      </c>
      <c r="G116" s="100">
        <f t="shared" si="11"/>
        <v>1201.9571753206151</v>
      </c>
      <c r="H116" s="8">
        <f t="shared" si="10"/>
        <v>108176.14577885535</v>
      </c>
    </row>
    <row r="117" spans="2:8">
      <c r="B117" s="9">
        <v>91</v>
      </c>
      <c r="C117" s="9">
        <f t="shared" si="6"/>
        <v>158222.22222222222</v>
      </c>
      <c r="D117" s="107">
        <f t="shared" si="7"/>
        <v>1214.6454864932111</v>
      </c>
      <c r="E117" s="107">
        <f t="shared" si="8"/>
        <v>1777.7777777777778</v>
      </c>
      <c r="F117" s="96">
        <f t="shared" si="9"/>
        <v>2992.423264270989</v>
      </c>
      <c r="G117" s="100">
        <f t="shared" si="11"/>
        <v>1184.4357102385629</v>
      </c>
      <c r="H117" s="8">
        <f t="shared" si="10"/>
        <v>107783.64963170922</v>
      </c>
    </row>
    <row r="118" spans="2:8">
      <c r="B118" s="9">
        <v>92</v>
      </c>
      <c r="C118" s="9">
        <f t="shared" si="6"/>
        <v>156444.44444444444</v>
      </c>
      <c r="D118" s="107">
        <f t="shared" si="7"/>
        <v>1201.1494255321754</v>
      </c>
      <c r="E118" s="107">
        <f t="shared" si="8"/>
        <v>1777.7777777777778</v>
      </c>
      <c r="F118" s="96">
        <f t="shared" si="9"/>
        <v>2978.9272033099533</v>
      </c>
      <c r="G118" s="100">
        <f t="shared" si="11"/>
        <v>1167.1459221928319</v>
      </c>
      <c r="H118" s="8">
        <f t="shared" si="10"/>
        <v>107377.42484174053</v>
      </c>
    </row>
    <row r="119" spans="2:8">
      <c r="B119" s="9">
        <v>93</v>
      </c>
      <c r="C119" s="9">
        <f t="shared" si="6"/>
        <v>154666.66666666666</v>
      </c>
      <c r="D119" s="107">
        <f t="shared" si="7"/>
        <v>1187.6533645711397</v>
      </c>
      <c r="E119" s="107">
        <f t="shared" si="8"/>
        <v>1777.7777777777778</v>
      </c>
      <c r="F119" s="96">
        <f t="shared" si="9"/>
        <v>2965.4311423489175</v>
      </c>
      <c r="G119" s="100">
        <f t="shared" si="11"/>
        <v>1150.0849150678862</v>
      </c>
      <c r="H119" s="8">
        <f t="shared" si="10"/>
        <v>106957.89710131341</v>
      </c>
    </row>
    <row r="120" spans="2:8">
      <c r="B120" s="9">
        <v>94</v>
      </c>
      <c r="C120" s="9">
        <f t="shared" si="6"/>
        <v>152888.88888888888</v>
      </c>
      <c r="D120" s="107">
        <f t="shared" si="7"/>
        <v>1174.157303610104</v>
      </c>
      <c r="E120" s="107">
        <f t="shared" si="8"/>
        <v>1777.7777777777778</v>
      </c>
      <c r="F120" s="96">
        <f t="shared" si="9"/>
        <v>2951.9350813878818</v>
      </c>
      <c r="G120" s="100">
        <f t="shared" si="11"/>
        <v>1133.2498276529273</v>
      </c>
      <c r="H120" s="8">
        <f t="shared" si="10"/>
        <v>106525.48379937516</v>
      </c>
    </row>
    <row r="121" spans="2:8">
      <c r="B121" s="9">
        <v>95</v>
      </c>
      <c r="C121" s="9">
        <f t="shared" si="6"/>
        <v>151111.11111111112</v>
      </c>
      <c r="D121" s="107">
        <f t="shared" si="7"/>
        <v>1160.6612426490683</v>
      </c>
      <c r="E121" s="107">
        <f t="shared" si="8"/>
        <v>1777.7777777777778</v>
      </c>
      <c r="F121" s="96">
        <f t="shared" si="9"/>
        <v>2938.4390204268461</v>
      </c>
      <c r="G121" s="100">
        <f t="shared" si="11"/>
        <v>1116.6378332318827</v>
      </c>
      <c r="H121" s="8">
        <f t="shared" si="10"/>
        <v>106080.59415702886</v>
      </c>
    </row>
    <row r="122" spans="2:8">
      <c r="B122" s="9">
        <v>96</v>
      </c>
      <c r="C122" s="9">
        <f t="shared" si="6"/>
        <v>149333.33333333334</v>
      </c>
      <c r="D122" s="107">
        <f t="shared" si="7"/>
        <v>1147.1651816880326</v>
      </c>
      <c r="E122" s="107">
        <f t="shared" si="8"/>
        <v>1777.7777777777778</v>
      </c>
      <c r="F122" s="96">
        <f t="shared" si="9"/>
        <v>2924.9429594658104</v>
      </c>
      <c r="G122" s="100">
        <f t="shared" si="11"/>
        <v>1100.2461391781148</v>
      </c>
      <c r="H122" s="8">
        <f t="shared" si="10"/>
        <v>105623.62936109903</v>
      </c>
    </row>
    <row r="123" spans="2:8">
      <c r="B123" s="9">
        <v>97</v>
      </c>
      <c r="C123" s="9">
        <f t="shared" si="6"/>
        <v>147555.55555555556</v>
      </c>
      <c r="D123" s="107">
        <f t="shared" si="7"/>
        <v>1133.6691207269969</v>
      </c>
      <c r="E123" s="107">
        <f t="shared" si="8"/>
        <v>1777.7777777777778</v>
      </c>
      <c r="F123" s="96">
        <f t="shared" si="9"/>
        <v>2911.4468985047747</v>
      </c>
      <c r="G123" s="100">
        <f t="shared" si="11"/>
        <v>1084.0719865538065</v>
      </c>
      <c r="H123" s="8">
        <f t="shared" si="10"/>
        <v>105154.98269571923</v>
      </c>
    </row>
    <row r="124" spans="2:8">
      <c r="B124" s="9">
        <v>98</v>
      </c>
      <c r="C124" s="9">
        <f t="shared" si="6"/>
        <v>145777.77777777778</v>
      </c>
      <c r="D124" s="107">
        <f t="shared" si="7"/>
        <v>1120.1730597659614</v>
      </c>
      <c r="E124" s="107">
        <f t="shared" si="8"/>
        <v>1777.7777777777778</v>
      </c>
      <c r="F124" s="96">
        <f t="shared" si="9"/>
        <v>2897.950837543739</v>
      </c>
      <c r="G124" s="100">
        <f t="shared" si="11"/>
        <v>1068.1126497139589</v>
      </c>
      <c r="H124" s="8">
        <f t="shared" si="10"/>
        <v>104675.03967196797</v>
      </c>
    </row>
    <row r="125" spans="2:8">
      <c r="B125" s="9">
        <v>99</v>
      </c>
      <c r="C125" s="9">
        <f t="shared" si="6"/>
        <v>144000</v>
      </c>
      <c r="D125" s="107">
        <f t="shared" si="7"/>
        <v>1106.6769988049257</v>
      </c>
      <c r="E125" s="107">
        <f t="shared" si="8"/>
        <v>1777.7777777777778</v>
      </c>
      <c r="F125" s="96">
        <f t="shared" si="9"/>
        <v>2884.4547765827033</v>
      </c>
      <c r="G125" s="100">
        <f t="shared" si="11"/>
        <v>1052.3654359149637</v>
      </c>
      <c r="H125" s="8">
        <f t="shared" si="10"/>
        <v>104184.17815558141</v>
      </c>
    </row>
    <row r="126" spans="2:8">
      <c r="B126" s="9">
        <v>100</v>
      </c>
      <c r="C126" s="9">
        <f t="shared" si="6"/>
        <v>142222.22222222222</v>
      </c>
      <c r="D126" s="107">
        <f t="shared" si="7"/>
        <v>1093.18093784389</v>
      </c>
      <c r="E126" s="107">
        <f t="shared" si="8"/>
        <v>1777.7777777777778</v>
      </c>
      <c r="F126" s="96">
        <f t="shared" si="9"/>
        <v>2870.9587156216676</v>
      </c>
      <c r="G126" s="100">
        <f t="shared" si="11"/>
        <v>1036.8276849276817</v>
      </c>
      <c r="H126" s="8">
        <f t="shared" si="10"/>
        <v>103682.76849276817</v>
      </c>
    </row>
    <row r="127" spans="2:8">
      <c r="B127" s="9">
        <v>101</v>
      </c>
      <c r="C127" s="9">
        <f t="shared" si="6"/>
        <v>140444.44444444444</v>
      </c>
      <c r="D127" s="107">
        <f t="shared" si="7"/>
        <v>1079.6848768828543</v>
      </c>
      <c r="E127" s="107">
        <f t="shared" si="8"/>
        <v>1777.7777777777778</v>
      </c>
      <c r="F127" s="96">
        <f t="shared" si="9"/>
        <v>2857.4626546606323</v>
      </c>
      <c r="G127" s="100">
        <f t="shared" si="11"/>
        <v>1021.4967686549902</v>
      </c>
      <c r="H127" s="8">
        <f t="shared" si="10"/>
        <v>103171.17363415401</v>
      </c>
    </row>
    <row r="128" spans="2:8">
      <c r="B128" s="9">
        <v>102</v>
      </c>
      <c r="C128" s="9">
        <f t="shared" si="6"/>
        <v>138666.66666666666</v>
      </c>
      <c r="D128" s="107">
        <f t="shared" si="7"/>
        <v>1066.1888159218186</v>
      </c>
      <c r="E128" s="107">
        <f t="shared" si="8"/>
        <v>1777.7777777777778</v>
      </c>
      <c r="F128" s="96">
        <f t="shared" si="9"/>
        <v>2843.9665936995966</v>
      </c>
      <c r="G128" s="100">
        <f t="shared" si="11"/>
        <v>1006.3700907537396</v>
      </c>
      <c r="H128" s="8">
        <f t="shared" si="10"/>
        <v>102649.74925688145</v>
      </c>
    </row>
    <row r="129" spans="2:8">
      <c r="B129" s="9">
        <v>103</v>
      </c>
      <c r="C129" s="9">
        <f t="shared" si="6"/>
        <v>136888.88888888888</v>
      </c>
      <c r="D129" s="107">
        <f t="shared" si="7"/>
        <v>1052.6927549607828</v>
      </c>
      <c r="E129" s="107">
        <f t="shared" si="8"/>
        <v>1777.7777777777778</v>
      </c>
      <c r="F129" s="96">
        <f t="shared" si="9"/>
        <v>2830.4705327385609</v>
      </c>
      <c r="G129" s="100">
        <f t="shared" si="11"/>
        <v>991.44508626107347</v>
      </c>
      <c r="H129" s="8">
        <f t="shared" si="10"/>
        <v>102118.84388489056</v>
      </c>
    </row>
    <row r="130" spans="2:8">
      <c r="B130" s="9">
        <v>104</v>
      </c>
      <c r="C130" s="9">
        <f t="shared" si="6"/>
        <v>135111.11111111112</v>
      </c>
      <c r="D130" s="107">
        <f t="shared" si="7"/>
        <v>1039.1966939997471</v>
      </c>
      <c r="E130" s="107">
        <f t="shared" si="8"/>
        <v>1777.7777777777778</v>
      </c>
      <c r="F130" s="96">
        <f t="shared" si="9"/>
        <v>2816.9744717775252</v>
      </c>
      <c r="G130" s="100">
        <f t="shared" si="11"/>
        <v>976.71922122506055</v>
      </c>
      <c r="H130" s="8">
        <f t="shared" si="10"/>
        <v>101578.7990074063</v>
      </c>
    </row>
    <row r="131" spans="2:8">
      <c r="B131" s="9">
        <v>105</v>
      </c>
      <c r="C131" s="9">
        <f t="shared" si="6"/>
        <v>133333.33333333334</v>
      </c>
      <c r="D131" s="107">
        <f t="shared" si="7"/>
        <v>1025.7006330387117</v>
      </c>
      <c r="E131" s="107">
        <f t="shared" si="8"/>
        <v>1777.7777777777778</v>
      </c>
      <c r="F131" s="96">
        <f t="shared" si="9"/>
        <v>2803.4784108164895</v>
      </c>
      <c r="G131" s="100">
        <f t="shared" si="11"/>
        <v>962.18999233959198</v>
      </c>
      <c r="H131" s="8">
        <f t="shared" si="10"/>
        <v>101029.94919565716</v>
      </c>
    </row>
    <row r="132" spans="2:8">
      <c r="B132" s="9">
        <v>106</v>
      </c>
      <c r="C132" s="9">
        <f t="shared" si="6"/>
        <v>131555.55555555556</v>
      </c>
      <c r="D132" s="107">
        <f t="shared" si="7"/>
        <v>1012.2045720776758</v>
      </c>
      <c r="E132" s="107">
        <f t="shared" si="8"/>
        <v>1777.7777777777778</v>
      </c>
      <c r="F132" s="96">
        <f t="shared" si="9"/>
        <v>2789.9823498554538</v>
      </c>
      <c r="G132" s="100">
        <f t="shared" si="11"/>
        <v>947.85492658349028</v>
      </c>
      <c r="H132" s="8">
        <f t="shared" si="10"/>
        <v>100472.62221784997</v>
      </c>
    </row>
    <row r="133" spans="2:8">
      <c r="B133" s="9">
        <v>107</v>
      </c>
      <c r="C133" s="9">
        <f t="shared" si="6"/>
        <v>129777.77777777778</v>
      </c>
      <c r="D133" s="107">
        <f t="shared" si="7"/>
        <v>998.70851111664024</v>
      </c>
      <c r="E133" s="107">
        <f t="shared" si="8"/>
        <v>1777.7777777777778</v>
      </c>
      <c r="F133" s="96">
        <f t="shared" si="9"/>
        <v>2776.4862888944181</v>
      </c>
      <c r="G133" s="100">
        <f t="shared" si="11"/>
        <v>933.71158086378875</v>
      </c>
      <c r="H133" s="8">
        <f t="shared" si="10"/>
        <v>99907.1391524254</v>
      </c>
    </row>
    <row r="134" spans="2:8">
      <c r="B134" s="9">
        <v>108</v>
      </c>
      <c r="C134" s="9">
        <f t="shared" si="6"/>
        <v>128000</v>
      </c>
      <c r="D134" s="107">
        <f t="shared" si="7"/>
        <v>985.21245015560453</v>
      </c>
      <c r="E134" s="107">
        <f t="shared" si="8"/>
        <v>1777.7777777777778</v>
      </c>
      <c r="F134" s="96">
        <f t="shared" si="9"/>
        <v>2762.9902279333824</v>
      </c>
      <c r="G134" s="100">
        <f t="shared" si="11"/>
        <v>919.75754166312868</v>
      </c>
      <c r="H134" s="8">
        <f t="shared" si="10"/>
        <v>99333.814499617903</v>
      </c>
    </row>
    <row r="135" spans="2:8">
      <c r="B135" s="9">
        <v>109</v>
      </c>
      <c r="C135" s="9">
        <f t="shared" si="6"/>
        <v>126222.22222222222</v>
      </c>
      <c r="D135" s="107">
        <f t="shared" si="7"/>
        <v>971.71638919456882</v>
      </c>
      <c r="E135" s="107">
        <f t="shared" si="8"/>
        <v>1777.7777777777778</v>
      </c>
      <c r="F135" s="96">
        <f t="shared" si="9"/>
        <v>2749.4941669723466</v>
      </c>
      <c r="G135" s="100">
        <f t="shared" si="11"/>
        <v>905.99042469123185</v>
      </c>
      <c r="H135" s="8">
        <f t="shared" si="10"/>
        <v>98752.956291344279</v>
      </c>
    </row>
    <row r="136" spans="2:8">
      <c r="B136" s="9">
        <v>110</v>
      </c>
      <c r="C136" s="9">
        <f t="shared" si="6"/>
        <v>124444.44444444444</v>
      </c>
      <c r="D136" s="107">
        <f t="shared" si="7"/>
        <v>958.22032823353322</v>
      </c>
      <c r="E136" s="107">
        <f t="shared" si="8"/>
        <v>1777.7777777777778</v>
      </c>
      <c r="F136" s="96">
        <f t="shared" si="9"/>
        <v>2735.9981060113109</v>
      </c>
      <c r="G136" s="100">
        <f t="shared" si="11"/>
        <v>892.4078745403948</v>
      </c>
      <c r="H136" s="8">
        <f t="shared" si="10"/>
        <v>98164.866199443422</v>
      </c>
    </row>
    <row r="137" spans="2:8">
      <c r="B137" s="9">
        <v>111</v>
      </c>
      <c r="C137" s="9">
        <f t="shared" si="6"/>
        <v>122666.66666666667</v>
      </c>
      <c r="D137" s="107">
        <f t="shared" si="7"/>
        <v>944.72426727249751</v>
      </c>
      <c r="E137" s="107">
        <f t="shared" si="8"/>
        <v>1777.7777777777778</v>
      </c>
      <c r="F137" s="96">
        <f t="shared" si="9"/>
        <v>2722.5020450502752</v>
      </c>
      <c r="G137" s="100">
        <f t="shared" si="11"/>
        <v>879.00756434497009</v>
      </c>
      <c r="H137" s="8">
        <f t="shared" si="10"/>
        <v>97569.839642291685</v>
      </c>
    </row>
    <row r="138" spans="2:8">
      <c r="B138" s="9">
        <v>112</v>
      </c>
      <c r="C138" s="9">
        <f t="shared" si="6"/>
        <v>120888.88888888889</v>
      </c>
      <c r="D138" s="107">
        <f t="shared" si="7"/>
        <v>931.2282063114618</v>
      </c>
      <c r="E138" s="107">
        <f t="shared" si="8"/>
        <v>1777.7777777777778</v>
      </c>
      <c r="F138" s="96">
        <f t="shared" si="9"/>
        <v>2709.0059840892395</v>
      </c>
      <c r="G138" s="100">
        <f t="shared" si="11"/>
        <v>865.78719544477678</v>
      </c>
      <c r="H138" s="8">
        <f t="shared" si="10"/>
        <v>96968.165889815005</v>
      </c>
    </row>
    <row r="139" spans="2:8">
      <c r="B139" s="9">
        <v>113</v>
      </c>
      <c r="C139" s="9">
        <f t="shared" si="6"/>
        <v>119111.11111111111</v>
      </c>
      <c r="D139" s="107">
        <f t="shared" si="7"/>
        <v>917.73214535042609</v>
      </c>
      <c r="E139" s="107">
        <f t="shared" si="8"/>
        <v>1777.7777777777778</v>
      </c>
      <c r="F139" s="96">
        <f t="shared" si="9"/>
        <v>2695.5099231282038</v>
      </c>
      <c r="G139" s="100">
        <f t="shared" si="11"/>
        <v>852.7444970524075</v>
      </c>
      <c r="H139" s="8">
        <f t="shared" si="10"/>
        <v>96360.128166922048</v>
      </c>
    </row>
    <row r="140" spans="2:8">
      <c r="B140" s="9">
        <v>114</v>
      </c>
      <c r="C140" s="9">
        <f t="shared" si="6"/>
        <v>117333.33333333333</v>
      </c>
      <c r="D140" s="107">
        <f t="shared" si="7"/>
        <v>904.2360843893905</v>
      </c>
      <c r="E140" s="107">
        <f t="shared" si="8"/>
        <v>1777.7777777777778</v>
      </c>
      <c r="F140" s="96">
        <f t="shared" si="9"/>
        <v>2682.0138621671681</v>
      </c>
      <c r="G140" s="100">
        <f t="shared" si="11"/>
        <v>839.87722592437638</v>
      </c>
      <c r="H140" s="8">
        <f t="shared" si="10"/>
        <v>95746.003755378901</v>
      </c>
    </row>
    <row r="141" spans="2:8">
      <c r="B141" s="9">
        <v>115</v>
      </c>
      <c r="C141" s="9">
        <f t="shared" si="6"/>
        <v>115555.55555555556</v>
      </c>
      <c r="D141" s="107">
        <f t="shared" si="7"/>
        <v>890.74002342835479</v>
      </c>
      <c r="E141" s="107">
        <f t="shared" si="8"/>
        <v>1777.7777777777778</v>
      </c>
      <c r="F141" s="96">
        <f t="shared" si="9"/>
        <v>2668.5178012061324</v>
      </c>
      <c r="G141" s="100">
        <f t="shared" si="11"/>
        <v>827.183166036074</v>
      </c>
      <c r="H141" s="8">
        <f t="shared" si="10"/>
        <v>95126.064094148504</v>
      </c>
    </row>
    <row r="142" spans="2:8">
      <c r="B142" s="9">
        <v>116</v>
      </c>
      <c r="C142" s="9">
        <f t="shared" si="6"/>
        <v>113777.77777777778</v>
      </c>
      <c r="D142" s="107">
        <f t="shared" si="7"/>
        <v>877.24396246731908</v>
      </c>
      <c r="E142" s="107">
        <f t="shared" si="8"/>
        <v>1777.7777777777778</v>
      </c>
      <c r="F142" s="96">
        <f t="shared" si="9"/>
        <v>2655.0217402450971</v>
      </c>
      <c r="G142" s="100">
        <f t="shared" si="11"/>
        <v>814.6601282604787</v>
      </c>
      <c r="H142" s="8">
        <f t="shared" si="10"/>
        <v>94500.574878215528</v>
      </c>
    </row>
    <row r="143" spans="2:8">
      <c r="B143" s="9">
        <v>117</v>
      </c>
      <c r="C143" s="9">
        <f t="shared" si="6"/>
        <v>112000</v>
      </c>
      <c r="D143" s="107">
        <f t="shared" si="7"/>
        <v>863.74790150628337</v>
      </c>
      <c r="E143" s="107">
        <f t="shared" si="8"/>
        <v>1777.7777777777778</v>
      </c>
      <c r="F143" s="96">
        <f t="shared" si="9"/>
        <v>2641.5256792840614</v>
      </c>
      <c r="G143" s="100">
        <f t="shared" si="11"/>
        <v>802.30595005058512</v>
      </c>
      <c r="H143" s="8">
        <f t="shared" si="10"/>
        <v>93869.796155918462</v>
      </c>
    </row>
    <row r="144" spans="2:8">
      <c r="B144" s="9">
        <v>118</v>
      </c>
      <c r="C144" s="9">
        <f t="shared" si="6"/>
        <v>110222.22222222222</v>
      </c>
      <c r="D144" s="107">
        <f t="shared" si="7"/>
        <v>850.25184054524777</v>
      </c>
      <c r="E144" s="107">
        <f t="shared" si="8"/>
        <v>1777.7777777777778</v>
      </c>
      <c r="F144" s="96">
        <f t="shared" si="9"/>
        <v>2628.0296183230257</v>
      </c>
      <c r="G144" s="100">
        <f t="shared" si="11"/>
        <v>790.11849512550771</v>
      </c>
      <c r="H144" s="8">
        <f t="shared" si="10"/>
        <v>93233.982424809903</v>
      </c>
    </row>
    <row r="145" spans="2:8">
      <c r="B145" s="9">
        <v>119</v>
      </c>
      <c r="C145" s="9">
        <f t="shared" si="6"/>
        <v>108444.44444444444</v>
      </c>
      <c r="D145" s="107">
        <f t="shared" si="7"/>
        <v>836.75577958421206</v>
      </c>
      <c r="E145" s="107">
        <f t="shared" si="8"/>
        <v>1777.7777777777778</v>
      </c>
      <c r="F145" s="96">
        <f t="shared" si="9"/>
        <v>2614.53355736199</v>
      </c>
      <c r="G145" s="100">
        <f t="shared" si="11"/>
        <v>778.0956531602161</v>
      </c>
      <c r="H145" s="8">
        <f t="shared" si="10"/>
        <v>92593.382726065713</v>
      </c>
    </row>
    <row r="146" spans="2:8">
      <c r="B146" s="9">
        <v>120</v>
      </c>
      <c r="C146" s="9">
        <f t="shared" si="6"/>
        <v>106666.66666666667</v>
      </c>
      <c r="D146" s="107">
        <f t="shared" si="7"/>
        <v>823.25971862317635</v>
      </c>
      <c r="E146" s="107">
        <f t="shared" si="8"/>
        <v>1777.7777777777778</v>
      </c>
      <c r="F146" s="96">
        <f t="shared" si="9"/>
        <v>2601.0374964009543</v>
      </c>
      <c r="G146" s="100">
        <f t="shared" si="11"/>
        <v>766.23533947886006</v>
      </c>
      <c r="H146" s="8">
        <f t="shared" si="10"/>
        <v>91948.240737463202</v>
      </c>
    </row>
    <row r="147" spans="2:8">
      <c r="B147" s="9">
        <v>121</v>
      </c>
      <c r="C147" s="9">
        <f t="shared" si="6"/>
        <v>104888.88888888889</v>
      </c>
      <c r="D147" s="107">
        <f t="shared" si="7"/>
        <v>809.76365766214076</v>
      </c>
      <c r="E147" s="107">
        <f t="shared" si="8"/>
        <v>1777.7777777777778</v>
      </c>
      <c r="F147" s="96">
        <f t="shared" si="9"/>
        <v>2587.5414354399186</v>
      </c>
      <c r="G147" s="100">
        <f t="shared" si="11"/>
        <v>754.53549475164687</v>
      </c>
      <c r="H147" s="8">
        <f t="shared" si="10"/>
        <v>91298.794864949276</v>
      </c>
    </row>
    <row r="148" spans="2:8">
      <c r="B148" s="9">
        <v>122</v>
      </c>
      <c r="C148" s="9">
        <f t="shared" si="6"/>
        <v>103111.11111111111</v>
      </c>
      <c r="D148" s="107">
        <f t="shared" si="7"/>
        <v>796.26759670110505</v>
      </c>
      <c r="E148" s="107">
        <f t="shared" si="8"/>
        <v>1777.7777777777778</v>
      </c>
      <c r="F148" s="96">
        <f t="shared" si="9"/>
        <v>2574.0453744788829</v>
      </c>
      <c r="G148" s="100">
        <f t="shared" si="11"/>
        <v>742.99408469522552</v>
      </c>
      <c r="H148" s="8">
        <f t="shared" si="10"/>
        <v>90645.278332817514</v>
      </c>
    </row>
    <row r="149" spans="2:8">
      <c r="B149" s="9">
        <v>123</v>
      </c>
      <c r="C149" s="9">
        <f t="shared" si="6"/>
        <v>101333.33333333333</v>
      </c>
      <c r="D149" s="107">
        <f t="shared" si="7"/>
        <v>782.77153574006934</v>
      </c>
      <c r="E149" s="107">
        <f t="shared" si="8"/>
        <v>1777.7777777777778</v>
      </c>
      <c r="F149" s="96">
        <f t="shared" si="9"/>
        <v>2560.5493135178472</v>
      </c>
      <c r="G149" s="100">
        <f t="shared" si="11"/>
        <v>731.60909977654364</v>
      </c>
      <c r="H149" s="8">
        <f t="shared" si="10"/>
        <v>89987.919272514875</v>
      </c>
    </row>
    <row r="150" spans="2:8">
      <c r="B150" s="9">
        <v>124</v>
      </c>
      <c r="C150" s="9">
        <f t="shared" si="6"/>
        <v>99555.555555555562</v>
      </c>
      <c r="D150" s="107">
        <f t="shared" si="7"/>
        <v>769.27547477903363</v>
      </c>
      <c r="E150" s="107">
        <f t="shared" si="8"/>
        <v>1777.7777777777778</v>
      </c>
      <c r="F150" s="96">
        <f t="shared" si="9"/>
        <v>2547.0532525568115</v>
      </c>
      <c r="G150" s="100">
        <f t="shared" si="11"/>
        <v>720.37855492012977</v>
      </c>
      <c r="H150" s="8">
        <f t="shared" si="10"/>
        <v>89326.940810096086</v>
      </c>
    </row>
    <row r="151" spans="2:8">
      <c r="B151" s="9">
        <v>125</v>
      </c>
      <c r="C151" s="9">
        <f t="shared" si="6"/>
        <v>97777.777777777781</v>
      </c>
      <c r="D151" s="107">
        <f t="shared" si="7"/>
        <v>755.77941381799803</v>
      </c>
      <c r="E151" s="107">
        <f t="shared" si="8"/>
        <v>1777.7777777777778</v>
      </c>
      <c r="F151" s="96">
        <f t="shared" si="9"/>
        <v>2533.5571915957757</v>
      </c>
      <c r="G151" s="100">
        <f t="shared" si="11"/>
        <v>709.30048921877255</v>
      </c>
      <c r="H151" s="8">
        <f t="shared" si="10"/>
        <v>88662.561152346563</v>
      </c>
    </row>
    <row r="152" spans="2:8">
      <c r="B152" s="9">
        <v>126</v>
      </c>
      <c r="C152" s="9">
        <f t="shared" si="6"/>
        <v>96000</v>
      </c>
      <c r="D152" s="107">
        <f t="shared" si="7"/>
        <v>742.28335285696232</v>
      </c>
      <c r="E152" s="107">
        <f t="shared" si="8"/>
        <v>1777.7777777777778</v>
      </c>
      <c r="F152" s="96">
        <f t="shared" si="9"/>
        <v>2520.06113063474</v>
      </c>
      <c r="G152" s="100">
        <f t="shared" si="11"/>
        <v>698.37296564754581</v>
      </c>
      <c r="H152" s="8">
        <f t="shared" si="10"/>
        <v>87994.993671590768</v>
      </c>
    </row>
    <row r="153" spans="2:8">
      <c r="B153" s="9">
        <v>127</v>
      </c>
      <c r="C153" s="9">
        <f t="shared" si="6"/>
        <v>94222.222222222219</v>
      </c>
      <c r="D153" s="107">
        <f t="shared" si="7"/>
        <v>728.78729189592661</v>
      </c>
      <c r="E153" s="107">
        <f t="shared" si="8"/>
        <v>1777.7777777777778</v>
      </c>
      <c r="F153" s="96">
        <f t="shared" si="9"/>
        <v>2506.5650696737043</v>
      </c>
      <c r="G153" s="100">
        <f t="shared" si="11"/>
        <v>687.59407078115316</v>
      </c>
      <c r="H153" s="8">
        <f t="shared" si="10"/>
        <v>87324.446989206452</v>
      </c>
    </row>
    <row r="154" spans="2:8">
      <c r="B154" s="9">
        <v>128</v>
      </c>
      <c r="C154" s="9">
        <f t="shared" si="6"/>
        <v>92444.444444444438</v>
      </c>
      <c r="D154" s="107">
        <f t="shared" si="7"/>
        <v>715.2912309348909</v>
      </c>
      <c r="E154" s="107">
        <f t="shared" si="8"/>
        <v>1777.7777777777778</v>
      </c>
      <c r="F154" s="96">
        <f t="shared" si="9"/>
        <v>2493.0690087126686</v>
      </c>
      <c r="G154" s="100">
        <f t="shared" si="11"/>
        <v>676.96191451454399</v>
      </c>
      <c r="H154" s="8">
        <f t="shared" si="10"/>
        <v>86651.125057861631</v>
      </c>
    </row>
    <row r="155" spans="2:8">
      <c r="B155" s="9">
        <v>129</v>
      </c>
      <c r="C155" s="9">
        <f t="shared" ref="C155:C206" si="12">$C$14*($C$15-B155)/($C$15)</f>
        <v>90666.666666666672</v>
      </c>
      <c r="D155" s="107">
        <f t="shared" ref="D155:D206" si="13">($C$19-1)*($C$15+1-B155)*($C$14/$C$15)</f>
        <v>701.79516997385531</v>
      </c>
      <c r="E155" s="107">
        <f t="shared" ref="E155:E206" si="14">$C$14/$C$15</f>
        <v>1777.7777777777778</v>
      </c>
      <c r="F155" s="96">
        <f t="shared" ref="F155:F206" si="15">(1+($C$19-1)*($C$15+1-B155))*($C$14/$C$15)</f>
        <v>2479.5729477516329</v>
      </c>
      <c r="G155" s="100">
        <f t="shared" si="11"/>
        <v>666.47462978677277</v>
      </c>
      <c r="H155" s="8">
        <f t="shared" ref="H155:H206" si="16">B155*G155</f>
        <v>85975.227242493682</v>
      </c>
    </row>
    <row r="156" spans="2:8">
      <c r="B156" s="9">
        <v>130</v>
      </c>
      <c r="C156" s="9">
        <f t="shared" si="12"/>
        <v>88888.888888888891</v>
      </c>
      <c r="D156" s="107">
        <f t="shared" si="13"/>
        <v>688.2991090128196</v>
      </c>
      <c r="E156" s="107">
        <f t="shared" si="14"/>
        <v>1777.7777777777778</v>
      </c>
      <c r="F156" s="96">
        <f t="shared" si="15"/>
        <v>2466.0768867905977</v>
      </c>
      <c r="G156" s="100">
        <f t="shared" ref="G156:G206" si="17">(F156)/($C$22^B156)</f>
        <v>656.13037230805651</v>
      </c>
      <c r="H156" s="8">
        <f t="shared" si="16"/>
        <v>85296.948400047346</v>
      </c>
    </row>
    <row r="157" spans="2:8">
      <c r="B157" s="9">
        <v>131</v>
      </c>
      <c r="C157" s="9">
        <f t="shared" si="12"/>
        <v>87111.111111111109</v>
      </c>
      <c r="D157" s="107">
        <f t="shared" si="13"/>
        <v>674.80304805178389</v>
      </c>
      <c r="E157" s="107">
        <f t="shared" si="14"/>
        <v>1777.7777777777778</v>
      </c>
      <c r="F157" s="96">
        <f t="shared" si="15"/>
        <v>2452.5808258295619</v>
      </c>
      <c r="G157" s="100">
        <f t="shared" si="17"/>
        <v>645.9273202899991</v>
      </c>
      <c r="H157" s="8">
        <f t="shared" si="16"/>
        <v>84616.478957989879</v>
      </c>
    </row>
    <row r="158" spans="2:8">
      <c r="B158" s="9">
        <v>132</v>
      </c>
      <c r="C158" s="9">
        <f t="shared" si="12"/>
        <v>85333.333333333328</v>
      </c>
      <c r="D158" s="107">
        <f t="shared" si="13"/>
        <v>661.30698709074829</v>
      </c>
      <c r="E158" s="107">
        <f t="shared" si="14"/>
        <v>1777.7777777777778</v>
      </c>
      <c r="F158" s="96">
        <f t="shared" si="15"/>
        <v>2439.0847648685262</v>
      </c>
      <c r="G158" s="100">
        <f t="shared" si="17"/>
        <v>635.86367417894508</v>
      </c>
      <c r="H158" s="8">
        <f t="shared" si="16"/>
        <v>83934.00499162075</v>
      </c>
    </row>
    <row r="159" spans="2:8">
      <c r="B159" s="9">
        <v>133</v>
      </c>
      <c r="C159" s="9">
        <f t="shared" si="12"/>
        <v>83555.555555555562</v>
      </c>
      <c r="D159" s="107">
        <f t="shared" si="13"/>
        <v>647.81092612971258</v>
      </c>
      <c r="E159" s="107">
        <f t="shared" si="14"/>
        <v>1777.7777777777778</v>
      </c>
      <c r="F159" s="96">
        <f t="shared" si="15"/>
        <v>2425.5887039074905</v>
      </c>
      <c r="G159" s="100">
        <f t="shared" si="17"/>
        <v>625.93765639242713</v>
      </c>
      <c r="H159" s="8">
        <f t="shared" si="16"/>
        <v>83249.708300192811</v>
      </c>
    </row>
    <row r="160" spans="2:8">
      <c r="B160" s="9">
        <v>134</v>
      </c>
      <c r="C160" s="9">
        <f t="shared" si="12"/>
        <v>81777.777777777781</v>
      </c>
      <c r="D160" s="107">
        <f t="shared" si="13"/>
        <v>634.31486516867687</v>
      </c>
      <c r="E160" s="107">
        <f t="shared" si="14"/>
        <v>1777.7777777777778</v>
      </c>
      <c r="F160" s="96">
        <f t="shared" si="15"/>
        <v>2412.0926429464548</v>
      </c>
      <c r="G160" s="100">
        <f t="shared" si="17"/>
        <v>616.14751105866969</v>
      </c>
      <c r="H160" s="8">
        <f t="shared" si="16"/>
        <v>82563.766481861734</v>
      </c>
    </row>
    <row r="161" spans="2:8">
      <c r="B161" s="9">
        <v>135</v>
      </c>
      <c r="C161" s="9">
        <f t="shared" si="12"/>
        <v>80000</v>
      </c>
      <c r="D161" s="107">
        <f t="shared" si="13"/>
        <v>620.81880420764116</v>
      </c>
      <c r="E161" s="107">
        <f t="shared" si="14"/>
        <v>1777.7777777777778</v>
      </c>
      <c r="F161" s="96">
        <f t="shared" si="15"/>
        <v>2398.5965819854191</v>
      </c>
      <c r="G161" s="100">
        <f t="shared" si="17"/>
        <v>606.49150375911881</v>
      </c>
      <c r="H161" s="8">
        <f t="shared" si="16"/>
        <v>81876.353007481041</v>
      </c>
    </row>
    <row r="162" spans="2:8">
      <c r="B162" s="9">
        <v>136</v>
      </c>
      <c r="C162" s="9">
        <f t="shared" si="12"/>
        <v>78222.222222222219</v>
      </c>
      <c r="D162" s="107">
        <f t="shared" si="13"/>
        <v>607.32274324660557</v>
      </c>
      <c r="E162" s="107">
        <f t="shared" si="14"/>
        <v>1777.7777777777778</v>
      </c>
      <c r="F162" s="96">
        <f t="shared" si="15"/>
        <v>2385.1005210243834</v>
      </c>
      <c r="G162" s="100">
        <f t="shared" si="17"/>
        <v>596.96792127395804</v>
      </c>
      <c r="H162" s="8">
        <f t="shared" si="16"/>
        <v>81187.637293258289</v>
      </c>
    </row>
    <row r="163" spans="2:8">
      <c r="B163" s="9">
        <v>137</v>
      </c>
      <c r="C163" s="9">
        <f t="shared" si="12"/>
        <v>76444.444444444438</v>
      </c>
      <c r="D163" s="107">
        <f t="shared" si="13"/>
        <v>593.82668228556986</v>
      </c>
      <c r="E163" s="107">
        <f t="shared" si="14"/>
        <v>1777.7777777777778</v>
      </c>
      <c r="F163" s="96">
        <f t="shared" si="15"/>
        <v>2371.6044600633477</v>
      </c>
      <c r="G163" s="100">
        <f t="shared" si="17"/>
        <v>587.57507133058095</v>
      </c>
      <c r="H163" s="8">
        <f t="shared" si="16"/>
        <v>80497.784772289597</v>
      </c>
    </row>
    <row r="164" spans="2:8">
      <c r="B164" s="9">
        <v>138</v>
      </c>
      <c r="C164" s="9">
        <f t="shared" si="12"/>
        <v>74666.666666666672</v>
      </c>
      <c r="D164" s="107">
        <f t="shared" si="13"/>
        <v>580.33062132453415</v>
      </c>
      <c r="E164" s="107">
        <f t="shared" si="14"/>
        <v>1777.7777777777778</v>
      </c>
      <c r="F164" s="96">
        <f t="shared" si="15"/>
        <v>2358.108399102312</v>
      </c>
      <c r="G164" s="100">
        <f t="shared" si="17"/>
        <v>578.31128235498272</v>
      </c>
      <c r="H164" s="8">
        <f t="shared" si="16"/>
        <v>79806.956964987621</v>
      </c>
    </row>
    <row r="165" spans="2:8">
      <c r="B165" s="9">
        <v>139</v>
      </c>
      <c r="C165" s="9">
        <f t="shared" si="12"/>
        <v>72888.888888888891</v>
      </c>
      <c r="D165" s="107">
        <f t="shared" si="13"/>
        <v>566.83456036349844</v>
      </c>
      <c r="E165" s="107">
        <f t="shared" si="14"/>
        <v>1777.7777777777778</v>
      </c>
      <c r="F165" s="96">
        <f t="shared" si="15"/>
        <v>2344.6123381412763</v>
      </c>
      <c r="G165" s="100">
        <f t="shared" si="17"/>
        <v>569.17490322604112</v>
      </c>
      <c r="H165" s="8">
        <f t="shared" si="16"/>
        <v>79115.311548419719</v>
      </c>
    </row>
    <row r="166" spans="2:8">
      <c r="B166" s="9">
        <v>140</v>
      </c>
      <c r="C166" s="9">
        <f t="shared" si="12"/>
        <v>71111.111111111109</v>
      </c>
      <c r="D166" s="107">
        <f t="shared" si="13"/>
        <v>553.33849940246284</v>
      </c>
      <c r="E166" s="107">
        <f t="shared" si="14"/>
        <v>1777.7777777777778</v>
      </c>
      <c r="F166" s="96">
        <f t="shared" si="15"/>
        <v>2331.1162771802406</v>
      </c>
      <c r="G166" s="100">
        <f t="shared" si="17"/>
        <v>560.16430303265008</v>
      </c>
      <c r="H166" s="8">
        <f t="shared" si="16"/>
        <v>78423.002424571008</v>
      </c>
    </row>
    <row r="167" spans="2:8">
      <c r="B167" s="9">
        <v>141</v>
      </c>
      <c r="C167" s="9">
        <f t="shared" si="12"/>
        <v>69333.333333333328</v>
      </c>
      <c r="D167" s="107">
        <f t="shared" si="13"/>
        <v>539.84243844142713</v>
      </c>
      <c r="E167" s="107">
        <f t="shared" si="14"/>
        <v>1777.7777777777778</v>
      </c>
      <c r="F167" s="96">
        <f t="shared" si="15"/>
        <v>2317.6202162192048</v>
      </c>
      <c r="G167" s="100">
        <f t="shared" si="17"/>
        <v>551.27787083367662</v>
      </c>
      <c r="H167" s="8">
        <f t="shared" si="16"/>
        <v>77730.179787548404</v>
      </c>
    </row>
    <row r="168" spans="2:8">
      <c r="B168" s="9">
        <v>142</v>
      </c>
      <c r="C168" s="9">
        <f t="shared" si="12"/>
        <v>67555.555555555562</v>
      </c>
      <c r="D168" s="107">
        <f t="shared" si="13"/>
        <v>526.34637748039142</v>
      </c>
      <c r="E168" s="107">
        <f t="shared" si="14"/>
        <v>1777.7777777777778</v>
      </c>
      <c r="F168" s="96">
        <f t="shared" si="15"/>
        <v>2304.1241552581691</v>
      </c>
      <c r="G168" s="100">
        <f t="shared" si="17"/>
        <v>542.5140154207063</v>
      </c>
      <c r="H168" s="8">
        <f t="shared" si="16"/>
        <v>77036.990189740289</v>
      </c>
    </row>
    <row r="169" spans="2:8">
      <c r="B169" s="9">
        <v>143</v>
      </c>
      <c r="C169" s="9">
        <f t="shared" si="12"/>
        <v>65777.777777777781</v>
      </c>
      <c r="D169" s="107">
        <f t="shared" si="13"/>
        <v>512.85031651935583</v>
      </c>
      <c r="E169" s="107">
        <f t="shared" si="14"/>
        <v>1777.7777777777778</v>
      </c>
      <c r="F169" s="96">
        <f t="shared" si="15"/>
        <v>2290.6280942971334</v>
      </c>
      <c r="G169" s="100">
        <f t="shared" si="17"/>
        <v>533.87116508354745</v>
      </c>
      <c r="H169" s="8">
        <f t="shared" si="16"/>
        <v>76343.576606947288</v>
      </c>
    </row>
    <row r="170" spans="2:8">
      <c r="B170" s="9">
        <v>144</v>
      </c>
      <c r="C170" s="9">
        <f t="shared" si="12"/>
        <v>64000</v>
      </c>
      <c r="D170" s="107">
        <f t="shared" si="13"/>
        <v>499.35425555832012</v>
      </c>
      <c r="E170" s="107">
        <f t="shared" si="14"/>
        <v>1777.7777777777778</v>
      </c>
      <c r="F170" s="96">
        <f t="shared" si="15"/>
        <v>2277.1320333360977</v>
      </c>
      <c r="G170" s="100">
        <f t="shared" si="17"/>
        <v>525.34776737846028</v>
      </c>
      <c r="H170" s="8">
        <f t="shared" si="16"/>
        <v>75650.078502498276</v>
      </c>
    </row>
    <row r="171" spans="2:8">
      <c r="B171" s="9">
        <v>145</v>
      </c>
      <c r="C171" s="9">
        <f t="shared" si="12"/>
        <v>62222.222222222219</v>
      </c>
      <c r="D171" s="107">
        <f t="shared" si="13"/>
        <v>485.85819459728441</v>
      </c>
      <c r="E171" s="107">
        <f t="shared" si="14"/>
        <v>1777.7777777777778</v>
      </c>
      <c r="F171" s="96">
        <f t="shared" si="15"/>
        <v>2263.6359723750625</v>
      </c>
      <c r="G171" s="100">
        <f t="shared" si="17"/>
        <v>516.94228889908254</v>
      </c>
      <c r="H171" s="8">
        <f t="shared" si="16"/>
        <v>74956.631890366974</v>
      </c>
    </row>
    <row r="172" spans="2:8">
      <c r="B172" s="9">
        <v>146</v>
      </c>
      <c r="C172" s="9">
        <f t="shared" si="12"/>
        <v>60444.444444444445</v>
      </c>
      <c r="D172" s="107">
        <f t="shared" si="13"/>
        <v>472.36213363624876</v>
      </c>
      <c r="E172" s="107">
        <f t="shared" si="14"/>
        <v>1777.7777777777778</v>
      </c>
      <c r="F172" s="96">
        <f t="shared" si="15"/>
        <v>2250.1399114140268</v>
      </c>
      <c r="G172" s="100">
        <f t="shared" si="17"/>
        <v>508.65321505001788</v>
      </c>
      <c r="H172" s="8">
        <f t="shared" si="16"/>
        <v>74263.369397302609</v>
      </c>
    </row>
    <row r="173" spans="2:8">
      <c r="B173" s="9">
        <v>147</v>
      </c>
      <c r="C173" s="9">
        <f t="shared" si="12"/>
        <v>58666.666666666664</v>
      </c>
      <c r="D173" s="107">
        <f t="shared" si="13"/>
        <v>458.86607267521305</v>
      </c>
      <c r="E173" s="107">
        <f t="shared" si="14"/>
        <v>1777.7777777777778</v>
      </c>
      <c r="F173" s="96">
        <f t="shared" si="15"/>
        <v>2236.643850452991</v>
      </c>
      <c r="G173" s="100">
        <f t="shared" si="17"/>
        <v>500.47904982305971</v>
      </c>
      <c r="H173" s="8">
        <f t="shared" si="16"/>
        <v>73570.420323989776</v>
      </c>
    </row>
    <row r="174" spans="2:8">
      <c r="B174" s="9">
        <v>148</v>
      </c>
      <c r="C174" s="9">
        <f t="shared" si="12"/>
        <v>56888.888888888891</v>
      </c>
      <c r="D174" s="107">
        <f t="shared" si="13"/>
        <v>445.37001171417739</v>
      </c>
      <c r="E174" s="107">
        <f t="shared" si="14"/>
        <v>1777.7777777777778</v>
      </c>
      <c r="F174" s="96">
        <f t="shared" si="15"/>
        <v>2223.1477894919553</v>
      </c>
      <c r="G174" s="100">
        <f t="shared" si="17"/>
        <v>492.41831557601643</v>
      </c>
      <c r="H174" s="8">
        <f t="shared" si="16"/>
        <v>72877.910705250426</v>
      </c>
    </row>
    <row r="175" spans="2:8">
      <c r="B175" s="9">
        <v>149</v>
      </c>
      <c r="C175" s="9">
        <f t="shared" si="12"/>
        <v>55111.111111111109</v>
      </c>
      <c r="D175" s="107">
        <f t="shared" si="13"/>
        <v>431.87395075314168</v>
      </c>
      <c r="E175" s="107">
        <f t="shared" si="14"/>
        <v>1777.7777777777778</v>
      </c>
      <c r="F175" s="96">
        <f t="shared" si="15"/>
        <v>2209.6517285309196</v>
      </c>
      <c r="G175" s="100">
        <f t="shared" si="17"/>
        <v>484.46955281411272</v>
      </c>
      <c r="H175" s="8">
        <f t="shared" si="16"/>
        <v>72185.963369302801</v>
      </c>
    </row>
    <row r="176" spans="2:8">
      <c r="B176" s="9">
        <v>150</v>
      </c>
      <c r="C176" s="9">
        <f t="shared" si="12"/>
        <v>53333.333333333336</v>
      </c>
      <c r="D176" s="107">
        <f t="shared" si="13"/>
        <v>418.37788979210603</v>
      </c>
      <c r="E176" s="107">
        <f t="shared" si="14"/>
        <v>1777.7777777777778</v>
      </c>
      <c r="F176" s="96">
        <f t="shared" si="15"/>
        <v>2196.1556675698839</v>
      </c>
      <c r="G176" s="100">
        <f t="shared" si="17"/>
        <v>476.63131997393322</v>
      </c>
      <c r="H176" s="8">
        <f t="shared" si="16"/>
        <v>71494.697996089977</v>
      </c>
    </row>
    <row r="177" spans="2:8">
      <c r="B177" s="9">
        <v>151</v>
      </c>
      <c r="C177" s="9">
        <f t="shared" si="12"/>
        <v>51555.555555555555</v>
      </c>
      <c r="D177" s="107">
        <f t="shared" si="13"/>
        <v>404.88182883107038</v>
      </c>
      <c r="E177" s="107">
        <f t="shared" si="14"/>
        <v>1777.7777777777778</v>
      </c>
      <c r="F177" s="96">
        <f t="shared" si="15"/>
        <v>2182.6596066088482</v>
      </c>
      <c r="G177" s="100">
        <f t="shared" si="17"/>
        <v>468.90219320988342</v>
      </c>
      <c r="H177" s="8">
        <f t="shared" si="16"/>
        <v>70804.231174692395</v>
      </c>
    </row>
    <row r="178" spans="2:8">
      <c r="B178" s="9">
        <v>152</v>
      </c>
      <c r="C178" s="9">
        <f t="shared" si="12"/>
        <v>49777.777777777781</v>
      </c>
      <c r="D178" s="107">
        <f t="shared" si="13"/>
        <v>391.38576787003467</v>
      </c>
      <c r="E178" s="107">
        <f t="shared" si="14"/>
        <v>1777.7777777777778</v>
      </c>
      <c r="F178" s="96">
        <f t="shared" si="15"/>
        <v>2169.1635456478125</v>
      </c>
      <c r="G178" s="100">
        <f t="shared" si="17"/>
        <v>461.28076618313531</v>
      </c>
      <c r="H178" s="8">
        <f t="shared" si="16"/>
        <v>70114.67645983657</v>
      </c>
    </row>
    <row r="179" spans="2:8">
      <c r="B179" s="9">
        <v>153</v>
      </c>
      <c r="C179" s="9">
        <f t="shared" si="12"/>
        <v>48000</v>
      </c>
      <c r="D179" s="107">
        <f t="shared" si="13"/>
        <v>377.88970690899902</v>
      </c>
      <c r="E179" s="107">
        <f t="shared" si="14"/>
        <v>1777.7777777777778</v>
      </c>
      <c r="F179" s="96">
        <f t="shared" si="15"/>
        <v>2155.6674846867768</v>
      </c>
      <c r="G179" s="100">
        <f t="shared" si="17"/>
        <v>453.76564985303202</v>
      </c>
      <c r="H179" s="8">
        <f t="shared" si="16"/>
        <v>69426.144427513893</v>
      </c>
    </row>
    <row r="180" spans="2:8">
      <c r="B180" s="9">
        <v>154</v>
      </c>
      <c r="C180" s="9">
        <f t="shared" si="12"/>
        <v>46222.222222222219</v>
      </c>
      <c r="D180" s="107">
        <f t="shared" si="13"/>
        <v>364.39364594796331</v>
      </c>
      <c r="E180" s="107">
        <f t="shared" si="14"/>
        <v>1777.7777777777778</v>
      </c>
      <c r="F180" s="96">
        <f t="shared" si="15"/>
        <v>2142.1714237257411</v>
      </c>
      <c r="G180" s="100">
        <f t="shared" si="17"/>
        <v>446.35547227092178</v>
      </c>
      <c r="H180" s="8">
        <f t="shared" si="16"/>
        <v>68738.742729721955</v>
      </c>
    </row>
    <row r="181" spans="2:8">
      <c r="B181" s="9">
        <v>155</v>
      </c>
      <c r="C181" s="9">
        <f t="shared" si="12"/>
        <v>44444.444444444445</v>
      </c>
      <c r="D181" s="107">
        <f t="shared" si="13"/>
        <v>350.89758498692765</v>
      </c>
      <c r="E181" s="107">
        <f t="shared" si="14"/>
        <v>1777.7777777777778</v>
      </c>
      <c r="F181" s="96">
        <f t="shared" si="15"/>
        <v>2128.6753627647054</v>
      </c>
      <c r="G181" s="100">
        <f t="shared" si="17"/>
        <v>439.04887837639473</v>
      </c>
      <c r="H181" s="8">
        <f t="shared" si="16"/>
        <v>68052.576148341177</v>
      </c>
    </row>
    <row r="182" spans="2:8">
      <c r="B182" s="9">
        <v>156</v>
      </c>
      <c r="C182" s="9">
        <f t="shared" si="12"/>
        <v>42666.666666666664</v>
      </c>
      <c r="D182" s="107">
        <f t="shared" si="13"/>
        <v>337.40152402589194</v>
      </c>
      <c r="E182" s="107">
        <f t="shared" si="14"/>
        <v>1777.7777777777778</v>
      </c>
      <c r="F182" s="96">
        <f t="shared" si="15"/>
        <v>2115.1793018036697</v>
      </c>
      <c r="G182" s="100">
        <f t="shared" si="17"/>
        <v>431.84452979589247</v>
      </c>
      <c r="H182" s="8">
        <f t="shared" si="16"/>
        <v>67367.746648159227</v>
      </c>
    </row>
    <row r="183" spans="2:8">
      <c r="B183" s="9">
        <v>157</v>
      </c>
      <c r="C183" s="9">
        <f t="shared" si="12"/>
        <v>40888.888888888891</v>
      </c>
      <c r="D183" s="107">
        <f t="shared" si="13"/>
        <v>323.90546306485629</v>
      </c>
      <c r="E183" s="107">
        <f t="shared" si="14"/>
        <v>1777.7777777777778</v>
      </c>
      <c r="F183" s="96">
        <f t="shared" si="15"/>
        <v>2101.6832408426339</v>
      </c>
      <c r="G183" s="100">
        <f t="shared" si="17"/>
        <v>424.74110464366771</v>
      </c>
      <c r="H183" s="8">
        <f t="shared" si="16"/>
        <v>66684.353429055831</v>
      </c>
    </row>
    <row r="184" spans="2:8">
      <c r="B184" s="9">
        <v>158</v>
      </c>
      <c r="C184" s="9">
        <f t="shared" si="12"/>
        <v>39111.111111111109</v>
      </c>
      <c r="D184" s="107">
        <f t="shared" si="13"/>
        <v>310.40940210382058</v>
      </c>
      <c r="E184" s="107">
        <f t="shared" si="14"/>
        <v>1777.7777777777778</v>
      </c>
      <c r="F184" s="96">
        <f t="shared" si="15"/>
        <v>2088.1871798815982</v>
      </c>
      <c r="G184" s="100">
        <f t="shared" si="17"/>
        <v>417.73729732506132</v>
      </c>
      <c r="H184" s="8">
        <f t="shared" si="16"/>
        <v>66002.492977359681</v>
      </c>
    </row>
    <row r="185" spans="2:8">
      <c r="B185" s="9">
        <v>159</v>
      </c>
      <c r="C185" s="9">
        <f t="shared" si="12"/>
        <v>37333.333333333336</v>
      </c>
      <c r="D185" s="107">
        <f t="shared" si="13"/>
        <v>296.91334114278493</v>
      </c>
      <c r="E185" s="107">
        <f t="shared" si="14"/>
        <v>1777.7777777777778</v>
      </c>
      <c r="F185" s="96">
        <f t="shared" si="15"/>
        <v>2074.6911189205625</v>
      </c>
      <c r="G185" s="100">
        <f t="shared" si="17"/>
        <v>410.83181834207551</v>
      </c>
      <c r="H185" s="8">
        <f t="shared" si="16"/>
        <v>65322.259116390007</v>
      </c>
    </row>
    <row r="186" spans="2:8">
      <c r="B186" s="9">
        <v>160</v>
      </c>
      <c r="C186" s="9">
        <f t="shared" si="12"/>
        <v>35555.555555555555</v>
      </c>
      <c r="D186" s="107">
        <f t="shared" si="13"/>
        <v>283.41728018174922</v>
      </c>
      <c r="E186" s="107">
        <f t="shared" si="14"/>
        <v>1777.7777777777778</v>
      </c>
      <c r="F186" s="96">
        <f t="shared" si="15"/>
        <v>2061.1950579595273</v>
      </c>
      <c r="G186" s="100">
        <f t="shared" si="17"/>
        <v>404.02339410121328</v>
      </c>
      <c r="H186" s="8">
        <f t="shared" si="16"/>
        <v>64643.743056194129</v>
      </c>
    </row>
    <row r="187" spans="2:8">
      <c r="B187" s="9">
        <v>161</v>
      </c>
      <c r="C187" s="9">
        <f t="shared" si="12"/>
        <v>33777.777777777781</v>
      </c>
      <c r="D187" s="107">
        <f t="shared" si="13"/>
        <v>269.92121922071357</v>
      </c>
      <c r="E187" s="107">
        <f t="shared" si="14"/>
        <v>1777.7777777777778</v>
      </c>
      <c r="F187" s="96">
        <f t="shared" si="15"/>
        <v>2047.6989969984913</v>
      </c>
      <c r="G187" s="100">
        <f t="shared" si="17"/>
        <v>397.31076672355988</v>
      </c>
      <c r="H187" s="8">
        <f t="shared" si="16"/>
        <v>63967.033442493143</v>
      </c>
    </row>
    <row r="188" spans="2:8">
      <c r="B188" s="9">
        <v>162</v>
      </c>
      <c r="C188" s="9">
        <f t="shared" si="12"/>
        <v>32000</v>
      </c>
      <c r="D188" s="107">
        <f t="shared" si="13"/>
        <v>256.42515825967791</v>
      </c>
      <c r="E188" s="107">
        <f t="shared" si="14"/>
        <v>1777.7777777777778</v>
      </c>
      <c r="F188" s="96">
        <f t="shared" si="15"/>
        <v>2034.2029360374556</v>
      </c>
      <c r="G188" s="100">
        <f t="shared" si="17"/>
        <v>390.6926938570806</v>
      </c>
      <c r="H188" s="8">
        <f t="shared" si="16"/>
        <v>63292.216404847059</v>
      </c>
    </row>
    <row r="189" spans="2:8">
      <c r="B189" s="9">
        <v>163</v>
      </c>
      <c r="C189" s="9">
        <f t="shared" si="12"/>
        <v>30222.222222222223</v>
      </c>
      <c r="D189" s="107">
        <f t="shared" si="13"/>
        <v>242.9290972986422</v>
      </c>
      <c r="E189" s="107">
        <f t="shared" si="14"/>
        <v>1777.7777777777778</v>
      </c>
      <c r="F189" s="96">
        <f t="shared" si="15"/>
        <v>2020.7068750764201</v>
      </c>
      <c r="G189" s="100">
        <f t="shared" si="17"/>
        <v>384.16794849110761</v>
      </c>
      <c r="H189" s="8">
        <f t="shared" si="16"/>
        <v>62619.37560405054</v>
      </c>
    </row>
    <row r="190" spans="2:8">
      <c r="B190" s="9">
        <v>164</v>
      </c>
      <c r="C190" s="9">
        <f t="shared" si="12"/>
        <v>28444.444444444445</v>
      </c>
      <c r="D190" s="107">
        <f t="shared" si="13"/>
        <v>229.43303633760652</v>
      </c>
      <c r="E190" s="107">
        <f t="shared" si="14"/>
        <v>1777.7777777777778</v>
      </c>
      <c r="F190" s="96">
        <f t="shared" si="15"/>
        <v>2007.2108141153844</v>
      </c>
      <c r="G190" s="100">
        <f t="shared" si="17"/>
        <v>377.73531877299371</v>
      </c>
      <c r="H190" s="8">
        <f t="shared" si="16"/>
        <v>61948.592278770971</v>
      </c>
    </row>
    <row r="191" spans="2:8">
      <c r="B191" s="9">
        <v>165</v>
      </c>
      <c r="C191" s="9">
        <f t="shared" si="12"/>
        <v>26666.666666666668</v>
      </c>
      <c r="D191" s="107">
        <f t="shared" si="13"/>
        <v>215.93697537657084</v>
      </c>
      <c r="E191" s="107">
        <f t="shared" si="14"/>
        <v>1777.7777777777778</v>
      </c>
      <c r="F191" s="96">
        <f t="shared" si="15"/>
        <v>1993.7147531543487</v>
      </c>
      <c r="G191" s="100">
        <f t="shared" si="17"/>
        <v>371.39360782690557</v>
      </c>
      <c r="H191" s="8">
        <f t="shared" si="16"/>
        <v>61279.945291439421</v>
      </c>
    </row>
    <row r="192" spans="2:8">
      <c r="B192" s="9">
        <v>166</v>
      </c>
      <c r="C192" s="9">
        <f t="shared" si="12"/>
        <v>24888.888888888891</v>
      </c>
      <c r="D192" s="107">
        <f t="shared" si="13"/>
        <v>202.44091441553519</v>
      </c>
      <c r="E192" s="107">
        <f t="shared" si="14"/>
        <v>1777.7777777777778</v>
      </c>
      <c r="F192" s="96">
        <f t="shared" si="15"/>
        <v>1980.218692193313</v>
      </c>
      <c r="G192" s="100">
        <f t="shared" si="17"/>
        <v>365.14163357473342</v>
      </c>
      <c r="H192" s="8">
        <f t="shared" si="16"/>
        <v>60613.51117340575</v>
      </c>
    </row>
    <row r="193" spans="2:8">
      <c r="B193" s="9">
        <v>167</v>
      </c>
      <c r="C193" s="9">
        <f t="shared" si="12"/>
        <v>23111.111111111109</v>
      </c>
      <c r="D193" s="107">
        <f t="shared" si="13"/>
        <v>188.94485345449951</v>
      </c>
      <c r="E193" s="107">
        <f t="shared" si="14"/>
        <v>1777.7777777777778</v>
      </c>
      <c r="F193" s="96">
        <f t="shared" si="15"/>
        <v>1966.7226312322773</v>
      </c>
      <c r="G193" s="100">
        <f t="shared" si="17"/>
        <v>358.97822855909209</v>
      </c>
      <c r="H193" s="8">
        <f t="shared" si="16"/>
        <v>59949.364169368382</v>
      </c>
    </row>
    <row r="194" spans="2:8">
      <c r="B194" s="9">
        <v>168</v>
      </c>
      <c r="C194" s="9">
        <f t="shared" si="12"/>
        <v>21333.333333333332</v>
      </c>
      <c r="D194" s="107">
        <f t="shared" si="13"/>
        <v>175.44879249346383</v>
      </c>
      <c r="E194" s="107">
        <f t="shared" si="14"/>
        <v>1777.7777777777778</v>
      </c>
      <c r="F194" s="96">
        <f t="shared" si="15"/>
        <v>1953.2265702712416</v>
      </c>
      <c r="G194" s="100">
        <f t="shared" si="17"/>
        <v>352.9022397683899</v>
      </c>
      <c r="H194" s="8">
        <f t="shared" si="16"/>
        <v>59287.576281089503</v>
      </c>
    </row>
    <row r="195" spans="2:8">
      <c r="B195" s="9">
        <v>169</v>
      </c>
      <c r="C195" s="9">
        <f t="shared" si="12"/>
        <v>19555.555555555555</v>
      </c>
      <c r="D195" s="107">
        <f t="shared" si="13"/>
        <v>161.95273153242815</v>
      </c>
      <c r="E195" s="107">
        <f t="shared" si="14"/>
        <v>1777.7777777777778</v>
      </c>
      <c r="F195" s="96">
        <f t="shared" si="15"/>
        <v>1939.7305093102059</v>
      </c>
      <c r="G195" s="100">
        <f t="shared" si="17"/>
        <v>346.91252846394144</v>
      </c>
      <c r="H195" s="8">
        <f t="shared" si="16"/>
        <v>58628.2173104061</v>
      </c>
    </row>
    <row r="196" spans="2:8">
      <c r="B196" s="9">
        <v>170</v>
      </c>
      <c r="C196" s="9">
        <f t="shared" si="12"/>
        <v>17777.777777777777</v>
      </c>
      <c r="D196" s="107">
        <f t="shared" si="13"/>
        <v>148.45667057139246</v>
      </c>
      <c r="E196" s="107">
        <f t="shared" si="14"/>
        <v>1777.7777777777778</v>
      </c>
      <c r="F196" s="96">
        <f t="shared" si="15"/>
        <v>1926.2344483491702</v>
      </c>
      <c r="G196" s="100">
        <f t="shared" si="17"/>
        <v>341.0079700091008</v>
      </c>
      <c r="H196" s="8">
        <f t="shared" si="16"/>
        <v>57971.354901547136</v>
      </c>
    </row>
    <row r="197" spans="2:8">
      <c r="B197" s="9">
        <v>171</v>
      </c>
      <c r="C197" s="9">
        <f t="shared" si="12"/>
        <v>16000</v>
      </c>
      <c r="D197" s="107">
        <f t="shared" si="13"/>
        <v>134.96060961035678</v>
      </c>
      <c r="E197" s="107">
        <f t="shared" si="14"/>
        <v>1777.7777777777778</v>
      </c>
      <c r="F197" s="96">
        <f t="shared" si="15"/>
        <v>1912.7383873881347</v>
      </c>
      <c r="G197" s="100">
        <f t="shared" si="17"/>
        <v>335.18745370039244</v>
      </c>
      <c r="H197" s="8">
        <f t="shared" si="16"/>
        <v>57317.054582767109</v>
      </c>
    </row>
    <row r="198" spans="2:8">
      <c r="B198" s="9">
        <v>172</v>
      </c>
      <c r="C198" s="9">
        <f t="shared" si="12"/>
        <v>14222.222222222223</v>
      </c>
      <c r="D198" s="107">
        <f t="shared" si="13"/>
        <v>121.4645486493211</v>
      </c>
      <c r="E198" s="107">
        <f t="shared" si="14"/>
        <v>1777.7777777777778</v>
      </c>
      <c r="F198" s="96">
        <f t="shared" si="15"/>
        <v>1899.242326427099</v>
      </c>
      <c r="G198" s="100">
        <f t="shared" si="17"/>
        <v>329.44988260061513</v>
      </c>
      <c r="H198" s="8">
        <f t="shared" si="16"/>
        <v>56665.379807305799</v>
      </c>
    </row>
    <row r="199" spans="2:8">
      <c r="B199" s="9">
        <v>173</v>
      </c>
      <c r="C199" s="9">
        <f t="shared" si="12"/>
        <v>12444.444444444445</v>
      </c>
      <c r="D199" s="107">
        <f t="shared" si="13"/>
        <v>107.96848768828542</v>
      </c>
      <c r="E199" s="107">
        <f t="shared" si="14"/>
        <v>1777.7777777777778</v>
      </c>
      <c r="F199" s="96">
        <f t="shared" si="15"/>
        <v>1885.7462654660633</v>
      </c>
      <c r="G199" s="100">
        <f t="shared" si="17"/>
        <v>323.79417337390004</v>
      </c>
      <c r="H199" s="8">
        <f t="shared" si="16"/>
        <v>56016.391993684709</v>
      </c>
    </row>
    <row r="200" spans="2:8">
      <c r="B200" s="9">
        <v>174</v>
      </c>
      <c r="C200" s="9">
        <f t="shared" si="12"/>
        <v>10666.666666666666</v>
      </c>
      <c r="D200" s="107">
        <f t="shared" si="13"/>
        <v>94.472426727249754</v>
      </c>
      <c r="E200" s="107">
        <f t="shared" si="14"/>
        <v>1777.7777777777778</v>
      </c>
      <c r="F200" s="96">
        <f t="shared" si="15"/>
        <v>1872.2502045050276</v>
      </c>
      <c r="G200" s="100">
        <f t="shared" si="17"/>
        <v>318.21925612269484</v>
      </c>
      <c r="H200" s="8">
        <f t="shared" si="16"/>
        <v>55370.1505653489</v>
      </c>
    </row>
    <row r="201" spans="2:8">
      <c r="B201" s="9">
        <v>175</v>
      </c>
      <c r="C201" s="9">
        <f t="shared" si="12"/>
        <v>8888.8888888888887</v>
      </c>
      <c r="D201" s="107">
        <f t="shared" si="13"/>
        <v>80.976365766214073</v>
      </c>
      <c r="E201" s="107">
        <f t="shared" si="14"/>
        <v>1777.7777777777778</v>
      </c>
      <c r="F201" s="96">
        <f t="shared" si="15"/>
        <v>1858.7541435439919</v>
      </c>
      <c r="G201" s="100">
        <f t="shared" si="17"/>
        <v>312.72407422665827</v>
      </c>
      <c r="H201" s="8">
        <f t="shared" si="16"/>
        <v>54726.712989665197</v>
      </c>
    </row>
    <row r="202" spans="2:8">
      <c r="B202" s="9">
        <v>176</v>
      </c>
      <c r="C202" s="9">
        <f t="shared" si="12"/>
        <v>7111.1111111111113</v>
      </c>
      <c r="D202" s="107">
        <f t="shared" si="13"/>
        <v>67.480304805178392</v>
      </c>
      <c r="E202" s="107">
        <f t="shared" si="14"/>
        <v>1777.7777777777778</v>
      </c>
      <c r="F202" s="96">
        <f t="shared" si="15"/>
        <v>1845.2580825829561</v>
      </c>
      <c r="G202" s="100">
        <f t="shared" si="17"/>
        <v>307.30758418343686</v>
      </c>
      <c r="H202" s="8">
        <f t="shared" si="16"/>
        <v>54086.134816284888</v>
      </c>
    </row>
    <row r="203" spans="2:8">
      <c r="B203" s="9">
        <v>177</v>
      </c>
      <c r="C203" s="9">
        <f t="shared" si="12"/>
        <v>5333.333333333333</v>
      </c>
      <c r="D203" s="107">
        <f t="shared" si="13"/>
        <v>53.984243844142711</v>
      </c>
      <c r="E203" s="107">
        <f t="shared" si="14"/>
        <v>1777.7777777777778</v>
      </c>
      <c r="F203" s="96">
        <f t="shared" si="15"/>
        <v>1831.7620216219204</v>
      </c>
      <c r="G203" s="100">
        <f t="shared" si="17"/>
        <v>301.96875545130757</v>
      </c>
      <c r="H203" s="8">
        <f t="shared" si="16"/>
        <v>53448.469714881438</v>
      </c>
    </row>
    <row r="204" spans="2:8">
      <c r="B204" s="9">
        <v>178</v>
      </c>
      <c r="C204" s="9">
        <f t="shared" si="12"/>
        <v>3555.5555555555557</v>
      </c>
      <c r="D204" s="107">
        <f t="shared" si="13"/>
        <v>40.488182883107037</v>
      </c>
      <c r="E204" s="107">
        <f t="shared" si="14"/>
        <v>1777.7777777777778</v>
      </c>
      <c r="F204" s="96">
        <f t="shared" si="15"/>
        <v>1818.265960660885</v>
      </c>
      <c r="G204" s="100">
        <f t="shared" si="17"/>
        <v>296.706570293661</v>
      </c>
      <c r="H204" s="8">
        <f t="shared" si="16"/>
        <v>52813.769512271661</v>
      </c>
    </row>
    <row r="205" spans="2:8">
      <c r="B205" s="9">
        <v>179</v>
      </c>
      <c r="C205" s="9">
        <f t="shared" si="12"/>
        <v>1777.7777777777778</v>
      </c>
      <c r="D205" s="107">
        <f t="shared" si="13"/>
        <v>26.992121922071355</v>
      </c>
      <c r="E205" s="107">
        <f t="shared" si="14"/>
        <v>1777.7777777777778</v>
      </c>
      <c r="F205" s="96">
        <f t="shared" si="15"/>
        <v>1804.7698996998492</v>
      </c>
      <c r="G205" s="100">
        <f t="shared" si="17"/>
        <v>291.52002362530618</v>
      </c>
      <c r="H205" s="8">
        <f t="shared" si="16"/>
        <v>52182.084228929809</v>
      </c>
    </row>
    <row r="206" spans="2:8">
      <c r="B206" s="9">
        <v>180</v>
      </c>
      <c r="C206" s="9">
        <f t="shared" si="12"/>
        <v>0</v>
      </c>
      <c r="D206" s="107">
        <f t="shared" si="13"/>
        <v>13.496060961035678</v>
      </c>
      <c r="E206" s="107">
        <f t="shared" si="14"/>
        <v>1777.7777777777778</v>
      </c>
      <c r="F206" s="96">
        <f t="shared" si="15"/>
        <v>1791.2738387388135</v>
      </c>
      <c r="G206" s="100">
        <f t="shared" si="17"/>
        <v>286.40812286057536</v>
      </c>
      <c r="H206" s="8">
        <f t="shared" si="16"/>
        <v>51553.462114903567</v>
      </c>
    </row>
  </sheetData>
  <mergeCells count="2">
    <mergeCell ref="K31:M31"/>
    <mergeCell ref="K34:M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oleObject progId="Word.Document.12" shapeId="9217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3</vt:i4>
      </vt:variant>
    </vt:vector>
  </HeadingPairs>
  <TitlesOfParts>
    <vt:vector size="1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'1'!OLE_LINK3</vt:lpstr>
      <vt:lpstr>'2'!OLE_LINK6</vt:lpstr>
      <vt:lpstr>'2'!OLE_LINK7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</dc:creator>
  <cp:lastModifiedBy>IAGO</cp:lastModifiedBy>
  <dcterms:created xsi:type="dcterms:W3CDTF">2019-01-11T18:01:30Z</dcterms:created>
  <dcterms:modified xsi:type="dcterms:W3CDTF">2019-02-15T20:35:25Z</dcterms:modified>
</cp:coreProperties>
</file>