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staffel_ic_ac_uk/Documents/Nathan &amp; Iain Folder/~ Wedges paper/Replication Package/Fig 3/"/>
    </mc:Choice>
  </mc:AlternateContent>
  <xr:revisionPtr revIDLastSave="1394" documentId="8_{2901B192-9A95-448B-BA65-54B01C662B21}" xr6:coauthVersionLast="47" xr6:coauthVersionMax="47" xr10:uidLastSave="{7DB484DC-C13F-41E7-A332-87A80952158D}"/>
  <bookViews>
    <workbookView xWindow="35880" yWindow="-120" windowWidth="29040" windowHeight="15720" xr2:uid="{0D74EBF3-58B9-472C-95EE-77B73F38874A}"/>
  </bookViews>
  <sheets>
    <sheet name="Master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6" i="1" l="1"/>
  <c r="AB45" i="1"/>
  <c r="AC44" i="1"/>
  <c r="AD44" i="1"/>
  <c r="AB44" i="1"/>
  <c r="AC43" i="1"/>
  <c r="AD43" i="1"/>
  <c r="AB43" i="1"/>
  <c r="AB39" i="1"/>
  <c r="AC39" i="1"/>
  <c r="AD39" i="1"/>
  <c r="AB40" i="1"/>
  <c r="AC40" i="1"/>
  <c r="AD40" i="1"/>
  <c r="AB41" i="1"/>
  <c r="AC41" i="1"/>
  <c r="AD41" i="1"/>
  <c r="AC38" i="1"/>
  <c r="AD38" i="1"/>
  <c r="AB38" i="1"/>
  <c r="AB37" i="1"/>
  <c r="AC37" i="1"/>
  <c r="AD37" i="1"/>
  <c r="AC36" i="1"/>
  <c r="AD36" i="1"/>
  <c r="AB36" i="1"/>
  <c r="AD42" i="1"/>
  <c r="AC42" i="1"/>
  <c r="AB42" i="1"/>
  <c r="AB35" i="1"/>
  <c r="AC35" i="1"/>
  <c r="AD35" i="1"/>
  <c r="AC34" i="1"/>
  <c r="AD34" i="1"/>
  <c r="AB34" i="1"/>
  <c r="AB33" i="1"/>
  <c r="AD32" i="1"/>
  <c r="AC32" i="1"/>
  <c r="AB32" i="1"/>
  <c r="AD31" i="1"/>
  <c r="AC31" i="1"/>
  <c r="AB31" i="1"/>
  <c r="AD28" i="1"/>
  <c r="AC28" i="1"/>
  <c r="AB28" i="1"/>
  <c r="AD25" i="1"/>
  <c r="AC25" i="1"/>
  <c r="AB25" i="1"/>
  <c r="AB24" i="1"/>
  <c r="AB23" i="1"/>
  <c r="AC23" i="1"/>
  <c r="AD23" i="1"/>
  <c r="AC22" i="1"/>
  <c r="AD22" i="1"/>
  <c r="AC21" i="1"/>
  <c r="AD21" i="1"/>
  <c r="AB22" i="1"/>
  <c r="V22" i="1"/>
  <c r="W22" i="1"/>
  <c r="U22" i="1"/>
  <c r="V21" i="1"/>
  <c r="W21" i="1"/>
  <c r="X21" i="1"/>
  <c r="U21" i="1"/>
  <c r="AB20" i="1"/>
  <c r="AC20" i="1"/>
  <c r="AD20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D6" i="1"/>
  <c r="AC6" i="1"/>
  <c r="AB6" i="1"/>
  <c r="V32" i="1" l="1"/>
  <c r="W32" i="1"/>
  <c r="X32" i="1"/>
  <c r="U32" i="1"/>
  <c r="V31" i="1"/>
  <c r="W31" i="1"/>
  <c r="X31" i="1"/>
  <c r="U31" i="1"/>
  <c r="V28" i="1"/>
  <c r="W28" i="1"/>
  <c r="X28" i="1"/>
  <c r="V29" i="1"/>
  <c r="W29" i="1"/>
  <c r="X29" i="1"/>
  <c r="V30" i="1"/>
  <c r="W30" i="1"/>
  <c r="X30" i="1"/>
  <c r="U30" i="1"/>
  <c r="U29" i="1"/>
  <c r="U28" i="1"/>
  <c r="V27" i="1"/>
  <c r="W27" i="1"/>
  <c r="X27" i="1"/>
  <c r="U27" i="1"/>
  <c r="V26" i="1"/>
  <c r="W26" i="1"/>
  <c r="X26" i="1"/>
  <c r="U26" i="1"/>
  <c r="V23" i="1"/>
  <c r="W23" i="1"/>
  <c r="X23" i="1"/>
  <c r="U23" i="1"/>
  <c r="X20" i="1"/>
  <c r="W20" i="1"/>
  <c r="V20" i="1"/>
  <c r="U20" i="1"/>
  <c r="X19" i="1"/>
  <c r="W19" i="1"/>
  <c r="V19" i="1"/>
  <c r="U19" i="1"/>
  <c r="U16" i="1"/>
  <c r="V16" i="1"/>
  <c r="W16" i="1"/>
  <c r="X16" i="1"/>
  <c r="U17" i="1"/>
  <c r="V17" i="1"/>
  <c r="W17" i="1"/>
  <c r="X17" i="1"/>
  <c r="U18" i="1"/>
  <c r="V18" i="1"/>
  <c r="W18" i="1"/>
  <c r="X18" i="1"/>
  <c r="V15" i="1"/>
  <c r="W15" i="1"/>
  <c r="X15" i="1"/>
  <c r="U15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V6" i="1"/>
  <c r="W6" i="1"/>
  <c r="X6" i="1"/>
  <c r="U6" i="1"/>
  <c r="P39" i="1"/>
  <c r="P41" i="1"/>
  <c r="P40" i="1"/>
  <c r="P38" i="1"/>
  <c r="P37" i="1"/>
  <c r="P36" i="1"/>
  <c r="P34" i="1"/>
  <c r="P35" i="1"/>
  <c r="AB21" i="1" l="1"/>
  <c r="N46" i="1"/>
  <c r="P31" i="1" l="1"/>
  <c r="R28" i="1"/>
  <c r="S28" i="1"/>
  <c r="T28" i="1"/>
  <c r="Q28" i="1"/>
  <c r="P29" i="1"/>
  <c r="P30" i="1"/>
  <c r="P28" i="1"/>
  <c r="P25" i="1"/>
  <c r="P23" i="1"/>
  <c r="P24" i="1"/>
  <c r="P18" i="1"/>
  <c r="P15" i="1"/>
  <c r="N21" i="1"/>
  <c r="N17" i="1"/>
  <c r="P17" i="1" s="1"/>
  <c r="N16" i="1"/>
  <c r="P16" i="1" s="1"/>
  <c r="P7" i="1" l="1"/>
  <c r="P8" i="1"/>
  <c r="P9" i="1"/>
  <c r="P10" i="1"/>
  <c r="P11" i="1"/>
  <c r="P12" i="1"/>
  <c r="P13" i="1"/>
  <c r="P14" i="1"/>
  <c r="P6" i="1"/>
</calcChain>
</file>

<file path=xl/sharedStrings.xml><?xml version="1.0" encoding="utf-8"?>
<sst xmlns="http://schemas.openxmlformats.org/spreadsheetml/2006/main" count="252" uniqueCount="140">
  <si>
    <t xml:space="preserve">Global cement production </t>
  </si>
  <si>
    <t>Variable</t>
  </si>
  <si>
    <t>Year</t>
  </si>
  <si>
    <t>Value</t>
  </si>
  <si>
    <t>Source</t>
  </si>
  <si>
    <t>Unit</t>
  </si>
  <si>
    <t>TWh</t>
  </si>
  <si>
    <t>Mt</t>
  </si>
  <si>
    <t xml:space="preserve">Energy Institute, “Statistical Review of World Energy” (2023). </t>
  </si>
  <si>
    <t>Sources</t>
  </si>
  <si>
    <t>Global electricity generation</t>
  </si>
  <si>
    <t>Global hydrogen demand</t>
  </si>
  <si>
    <t xml:space="preserve">IEA, “Hydrogen” (2023). </t>
  </si>
  <si>
    <t>Average of Global Calculator reference scenarios for 2020</t>
  </si>
  <si>
    <t>Global useful energy for space and water heating</t>
  </si>
  <si>
    <t>Mha</t>
  </si>
  <si>
    <t>Gt</t>
  </si>
  <si>
    <t>FAO, “Land use statistics and indicators: global, regional and country trends” (2020).</t>
  </si>
  <si>
    <t>Global cropland area</t>
  </si>
  <si>
    <t>Global steel production</t>
  </si>
  <si>
    <t>Global pasture area</t>
  </si>
  <si>
    <t>Global forest area</t>
  </si>
  <si>
    <t>FAO, “Global Forest Resources Assessment: Main report” (2020).</t>
  </si>
  <si>
    <t>Million</t>
  </si>
  <si>
    <t>ESMAP, “The State of Access to Modern Energy Cooking Services” (2020).</t>
  </si>
  <si>
    <t>Contextual elements to calculate present day shares</t>
  </si>
  <si>
    <t>Global households reliant on cookstoves</t>
  </si>
  <si>
    <t>Contextual elements to calculate 2050 shares (scenario independent)</t>
  </si>
  <si>
    <t>Global area of tropical peatlands</t>
  </si>
  <si>
    <t>Global cumulative HFC emissions</t>
  </si>
  <si>
    <t>Calories from meat in medium/high meat-eating regions</t>
  </si>
  <si>
    <t>kcal/cap/day</t>
  </si>
  <si>
    <t>G. Dreyfus et al., “Assessment of Climate and Development Benefits of Efficient and Climate-Friendly Cooling” (2020).</t>
  </si>
  <si>
    <t>J. Leifeld, L. Menichetti, "The underappreciated potential of peatlands in global climate change mitigation strategies" (2018).</t>
  </si>
  <si>
    <t>Global food loss and waste</t>
  </si>
  <si>
    <t>Global hydrogen demand (low)</t>
  </si>
  <si>
    <t>Global hydrogen demand (high)</t>
  </si>
  <si>
    <t>World Energy Council, “Hydrogen on the horizon: Ready, set, almost go?” (2021).</t>
  </si>
  <si>
    <t>IEA6</t>
  </si>
  <si>
    <t>IEA4</t>
  </si>
  <si>
    <t>RCP8</t>
  </si>
  <si>
    <t>RCP6</t>
  </si>
  <si>
    <t>Values</t>
  </si>
  <si>
    <t>Contextual elements to calculate 2050 shares from scenarios</t>
  </si>
  <si>
    <t>2020-2050</t>
  </si>
  <si>
    <t>Global passenger-km travelled by land (domestic only)</t>
  </si>
  <si>
    <t>Global passenger-km travelled by air</t>
  </si>
  <si>
    <t>Trillion p-km</t>
  </si>
  <si>
    <t>Global demand for steel from all sources</t>
  </si>
  <si>
    <t>Global demand for cement from all sources</t>
  </si>
  <si>
    <t>Global GHG emissions from freight</t>
  </si>
  <si>
    <t>MASTER RESULTS WORKBOOK</t>
  </si>
  <si>
    <t>Strategy</t>
  </si>
  <si>
    <t>Sector</t>
  </si>
  <si>
    <t>IEA6DS</t>
  </si>
  <si>
    <t>IEA4DS</t>
  </si>
  <si>
    <t>RCP8.5</t>
  </si>
  <si>
    <t>RCP6.0</t>
  </si>
  <si>
    <t>Scenario dependent target values for 2050</t>
  </si>
  <si>
    <t>High</t>
  </si>
  <si>
    <t>Low</t>
  </si>
  <si>
    <t>Deploy direct air capture</t>
  </si>
  <si>
    <t>Power BECCS with waste</t>
  </si>
  <si>
    <t>Power BECCS with crops</t>
  </si>
  <si>
    <t>Retrofit coal plants with CCS</t>
  </si>
  <si>
    <t>Install more wind farms</t>
  </si>
  <si>
    <t>Install more solar panels</t>
  </si>
  <si>
    <t>Install more nuclear reactors</t>
  </si>
  <si>
    <t>Switch from coal to gas plants</t>
  </si>
  <si>
    <t>Retrofit gas plants with CCS</t>
  </si>
  <si>
    <t>Power</t>
  </si>
  <si>
    <t>TWh (input)</t>
  </si>
  <si>
    <t>TWh (output)</t>
  </si>
  <si>
    <t>TWh (output)*</t>
  </si>
  <si>
    <t>Notes</t>
  </si>
  <si>
    <t>*</t>
  </si>
  <si>
    <t>Historical value for coal-to-gas fuel-switching is global gas generation</t>
  </si>
  <si>
    <t>Negligible</t>
  </si>
  <si>
    <t>Current value</t>
  </si>
  <si>
    <t>Current share</t>
  </si>
  <si>
    <t>Share (change) in 2050</t>
  </si>
  <si>
    <t>Transport</t>
  </si>
  <si>
    <t>Avoid car travel or walk/cycle</t>
  </si>
  <si>
    <t>Deploy more electric vehicles</t>
  </si>
  <si>
    <t>Deploy more biofuels</t>
  </si>
  <si>
    <t>Use more public transport</t>
  </si>
  <si>
    <t>Decarbonise surface freight</t>
  </si>
  <si>
    <t>Avoid taking flights</t>
  </si>
  <si>
    <t>Improve efficiency of cars</t>
  </si>
  <si>
    <t>IEA, "Global EV Outook 2024", with vehicle stock of 40 million in 2023 adjusted by 14,825km/vehicle/year and occupancy of 1.65.</t>
  </si>
  <si>
    <t>IEA, “Renewables” (2023), with litres of ethanol in 2022 adjusted assuming 5.86 kWh/litre, 0.664 kWh/km and occupancy of 1.65.</t>
  </si>
  <si>
    <t>l/100km</t>
  </si>
  <si>
    <t>Buildings</t>
  </si>
  <si>
    <t>Reduce building heat transfer</t>
  </si>
  <si>
    <t>Install more heat pumps</t>
  </si>
  <si>
    <t>Deploy more clean stoves</t>
  </si>
  <si>
    <t>Millions</t>
  </si>
  <si>
    <r>
      <t>W/m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>*K</t>
    </r>
  </si>
  <si>
    <t>TWh (heat output)</t>
  </si>
  <si>
    <t>Industry</t>
  </si>
  <si>
    <t>Produce clean hydrogen</t>
  </si>
  <si>
    <t>… high demand for hydrogen</t>
  </si>
  <si>
    <t>… low demand for hydrogen</t>
  </si>
  <si>
    <t>Decarbonise steelmaking</t>
  </si>
  <si>
    <t>… with hydrogen-DRI</t>
  </si>
  <si>
    <t>… with CCS</t>
  </si>
  <si>
    <t>Gt (output)</t>
  </si>
  <si>
    <r>
      <t>GtCO</t>
    </r>
    <r>
      <rPr>
        <vertAlign val="sub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>e</t>
    </r>
  </si>
  <si>
    <t>Install CCS at cement plants</t>
  </si>
  <si>
    <t>Reduce refrigerant pollution</t>
  </si>
  <si>
    <t>Reduce methane from oil and gas</t>
  </si>
  <si>
    <r>
      <t>GtCO</t>
    </r>
    <r>
      <rPr>
        <vertAlign val="sub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>e (cum.)</t>
    </r>
  </si>
  <si>
    <t>Scenario independent target values</t>
  </si>
  <si>
    <t>Reforest the tropics</t>
  </si>
  <si>
    <t>Reforest the temperate zone</t>
  </si>
  <si>
    <t xml:space="preserve">Add trees to tropical pasture </t>
  </si>
  <si>
    <t>Add trees to temperate pasture</t>
  </si>
  <si>
    <t>Add trees to tropical cropland</t>
  </si>
  <si>
    <t>Enhance weathering in cropland</t>
  </si>
  <si>
    <t>Add trees to temperate cropland</t>
  </si>
  <si>
    <t>Manage soil carbon</t>
  </si>
  <si>
    <t>Prevent tropical forest loss</t>
  </si>
  <si>
    <t>Reduce meat consumption</t>
  </si>
  <si>
    <t>Prevent food loss and waste</t>
  </si>
  <si>
    <t>Rewet drained peatlands</t>
  </si>
  <si>
    <t>...and phase-out drainage</t>
  </si>
  <si>
    <t>Land use</t>
  </si>
  <si>
    <t>Food</t>
  </si>
  <si>
    <t>Mha/year</t>
  </si>
  <si>
    <t>kcal/capita/day</t>
  </si>
  <si>
    <t>From "Dietary change.xlsx", values for 2018 and 2050</t>
  </si>
  <si>
    <t>From "Food loss and waste.xlsx", values for 2018 and 2050</t>
  </si>
  <si>
    <t>H. Joosten, “The Global Peatland CO2 Picture” (2010).</t>
  </si>
  <si>
    <t xml:space="preserve">Global Forest Watch, “Global Tree Cover Data Dashboard” (2023). </t>
  </si>
  <si>
    <t>R. Lal et al., "The carbon sequestration potential of terrestrial ecosystems" (2018).</t>
  </si>
  <si>
    <t>A. Kassam et al., "Global spread of Conservation Agriculture" (2019).</t>
  </si>
  <si>
    <t>Scenario shares for 2050</t>
  </si>
  <si>
    <t>Current values/shares</t>
  </si>
  <si>
    <t>Global cumulative methane emissions from oil and gas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</si>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</sst>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vertAlign val="superscript"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0" fontId="4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/>
    <xf numFmtId="11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2" borderId="0" xfId="0" applyFont="1" applyFill="1" applyBorder="1"/>
    <xf numFmtId="0" fontId="3" fillId="2" borderId="1" xfId="0" applyFont="1" applyFill="1" applyBorder="1"/>
    <xf numFmtId="11" fontId="3" fillId="2" borderId="0" xfId="0" applyNumberFormat="1" applyFont="1" applyFill="1" applyBorder="1"/>
    <xf numFmtId="0" fontId="0" fillId="2" borderId="1" xfId="0" applyFill="1" applyBorder="1"/>
    <xf numFmtId="0" fontId="0" fillId="2" borderId="0" xfId="0" applyFill="1" applyBorder="1"/>
    <xf numFmtId="0" fontId="3" fillId="0" borderId="1" xfId="0" applyFont="1" applyBorder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2" borderId="2" xfId="0" applyFont="1" applyFill="1" applyBorder="1"/>
    <xf numFmtId="11" fontId="3" fillId="2" borderId="2" xfId="0" applyNumberFormat="1" applyFont="1" applyFill="1" applyBorder="1"/>
    <xf numFmtId="0" fontId="0" fillId="2" borderId="2" xfId="0" applyFill="1" applyBorder="1"/>
    <xf numFmtId="0" fontId="3" fillId="0" borderId="2" xfId="0" applyFont="1" applyBorder="1"/>
    <xf numFmtId="0" fontId="3" fillId="0" borderId="0" xfId="0" applyFont="1" applyFill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3" fillId="0" borderId="0" xfId="0" applyNumberFormat="1" applyFont="1" applyBorder="1"/>
    <xf numFmtId="164" fontId="3" fillId="0" borderId="0" xfId="0" applyNumberFormat="1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3" fillId="0" borderId="1" xfId="0" applyNumberFormat="1" applyFont="1" applyBorder="1"/>
    <xf numFmtId="1" fontId="3" fillId="0" borderId="1" xfId="0" applyNumberFormat="1" applyFont="1" applyFill="1" applyBorder="1"/>
    <xf numFmtId="0" fontId="3" fillId="0" borderId="1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9" fontId="3" fillId="0" borderId="1" xfId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9" fontId="3" fillId="0" borderId="2" xfId="1" applyFont="1" applyFill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11" fontId="3" fillId="2" borderId="1" xfId="0" applyNumberFormat="1" applyFont="1" applyFill="1" applyBorder="1"/>
    <xf numFmtId="0" fontId="3" fillId="0" borderId="0" xfId="0" applyFont="1" applyBorder="1" applyAlignment="1">
      <alignment horizontal="left" indent="1"/>
    </xf>
    <xf numFmtId="164" fontId="3" fillId="0" borderId="8" xfId="0" applyNumberFormat="1" applyFont="1" applyBorder="1"/>
    <xf numFmtId="0" fontId="3" fillId="0" borderId="9" xfId="0" applyFont="1" applyBorder="1" applyAlignment="1">
      <alignment horizontal="center"/>
    </xf>
    <xf numFmtId="0" fontId="3" fillId="2" borderId="10" xfId="0" applyFont="1" applyFill="1" applyBorder="1"/>
    <xf numFmtId="1" fontId="3" fillId="0" borderId="2" xfId="0" applyNumberFormat="1" applyFont="1" applyBorder="1"/>
    <xf numFmtId="1" fontId="3" fillId="0" borderId="9" xfId="0" applyNumberFormat="1" applyFont="1" applyBorder="1"/>
    <xf numFmtId="1" fontId="3" fillId="0" borderId="0" xfId="0" applyNumberFormat="1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64" fontId="3" fillId="0" borderId="2" xfId="0" applyNumberFormat="1" applyFont="1" applyBorder="1"/>
    <xf numFmtId="164" fontId="3" fillId="0" borderId="0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64" fontId="3" fillId="0" borderId="9" xfId="0" applyNumberFormat="1" applyFont="1" applyBorder="1"/>
    <xf numFmtId="164" fontId="3" fillId="0" borderId="10" xfId="0" applyNumberFormat="1" applyFont="1" applyBorder="1"/>
    <xf numFmtId="1" fontId="4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" fontId="4" fillId="0" borderId="6" xfId="0" applyNumberFormat="1" applyFont="1" applyBorder="1"/>
    <xf numFmtId="0" fontId="4" fillId="0" borderId="7" xfId="0" applyFont="1" applyBorder="1"/>
    <xf numFmtId="2" fontId="3" fillId="2" borderId="1" xfId="0" applyNumberFormat="1" applyFont="1" applyFill="1" applyBorder="1"/>
    <xf numFmtId="2" fontId="3" fillId="2" borderId="0" xfId="0" applyNumberFormat="1" applyFont="1" applyFill="1" applyBorder="1"/>
    <xf numFmtId="2" fontId="3" fillId="2" borderId="2" xfId="0" applyNumberFormat="1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2" borderId="1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2" borderId="0" xfId="0" applyNumberFormat="1" applyFont="1" applyFill="1" applyBorder="1" applyAlignment="1">
      <alignment horizontal="center"/>
    </xf>
    <xf numFmtId="9" fontId="3" fillId="2" borderId="2" xfId="0" applyNumberFormat="1" applyFont="1" applyFill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3" fillId="0" borderId="8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5EDC-A33F-49D3-B5B9-2A9128E2F851}">
  <dimension ref="A1:AF109"/>
  <sheetViews>
    <sheetView tabSelected="1" zoomScale="80" zoomScaleNormal="80" workbookViewId="0">
      <selection activeCell="K1" sqref="K1"/>
    </sheetView>
  </sheetViews>
  <sheetFormatPr defaultRowHeight="14.5" x14ac:dyDescent="0.35"/>
  <cols>
    <col min="1" max="1" width="2.90625" customWidth="1"/>
    <col min="2" max="2" width="53.453125" customWidth="1"/>
    <col min="3" max="3" width="9.6328125" bestFit="1" customWidth="1"/>
    <col min="4" max="4" width="11.54296875" bestFit="1" customWidth="1"/>
    <col min="11" max="11" width="10.08984375" bestFit="1" customWidth="1"/>
    <col min="12" max="12" width="27.6328125" bestFit="1" customWidth="1"/>
    <col min="13" max="13" width="15.36328125" bestFit="1" customWidth="1"/>
    <col min="14" max="14" width="14.81640625" bestFit="1" customWidth="1"/>
    <col min="15" max="15" width="9.6328125" bestFit="1" customWidth="1"/>
    <col min="16" max="16" width="13.26953125" customWidth="1"/>
    <col min="17" max="30" width="12.1796875" customWidth="1"/>
  </cols>
  <sheetData>
    <row r="1" spans="1:31" x14ac:dyDescent="0.35">
      <c r="A1" s="1" t="s">
        <v>51</v>
      </c>
    </row>
    <row r="2" spans="1:3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5">
      <c r="A3" s="3" t="s">
        <v>25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3"/>
      <c r="L4" s="3"/>
      <c r="M4" s="3"/>
      <c r="N4" s="40" t="s">
        <v>137</v>
      </c>
      <c r="O4" s="40"/>
      <c r="P4" s="40"/>
      <c r="Q4" s="40" t="s">
        <v>58</v>
      </c>
      <c r="R4" s="40"/>
      <c r="S4" s="40"/>
      <c r="T4" s="40"/>
      <c r="U4" s="40" t="s">
        <v>136</v>
      </c>
      <c r="V4" s="40"/>
      <c r="W4" s="40"/>
      <c r="X4" s="40"/>
      <c r="Y4" s="39" t="s">
        <v>112</v>
      </c>
      <c r="Z4" s="39"/>
      <c r="AA4" s="39"/>
      <c r="AB4" s="46" t="s">
        <v>80</v>
      </c>
      <c r="AC4" s="47"/>
      <c r="AD4" s="48"/>
      <c r="AE4" s="2"/>
    </row>
    <row r="5" spans="1:31" x14ac:dyDescent="0.35">
      <c r="A5" s="2"/>
      <c r="B5" s="41" t="s">
        <v>1</v>
      </c>
      <c r="C5" s="42" t="s">
        <v>2</v>
      </c>
      <c r="D5" s="42" t="s">
        <v>5</v>
      </c>
      <c r="E5" s="42" t="s">
        <v>3</v>
      </c>
      <c r="F5" s="75" t="s">
        <v>4</v>
      </c>
      <c r="G5" s="2"/>
      <c r="H5" s="2"/>
      <c r="I5" s="2"/>
      <c r="J5" s="2"/>
      <c r="K5" s="41" t="s">
        <v>53</v>
      </c>
      <c r="L5" s="42" t="s">
        <v>52</v>
      </c>
      <c r="M5" s="42" t="s">
        <v>5</v>
      </c>
      <c r="N5" s="43" t="s">
        <v>78</v>
      </c>
      <c r="O5" s="44" t="s">
        <v>4</v>
      </c>
      <c r="P5" s="45" t="s">
        <v>79</v>
      </c>
      <c r="Q5" s="43" t="s">
        <v>54</v>
      </c>
      <c r="R5" s="44" t="s">
        <v>55</v>
      </c>
      <c r="S5" s="44" t="s">
        <v>56</v>
      </c>
      <c r="T5" s="45" t="s">
        <v>57</v>
      </c>
      <c r="U5" s="43" t="s">
        <v>54</v>
      </c>
      <c r="V5" s="44" t="s">
        <v>55</v>
      </c>
      <c r="W5" s="44" t="s">
        <v>56</v>
      </c>
      <c r="X5" s="45" t="s">
        <v>57</v>
      </c>
      <c r="Y5" s="43" t="s">
        <v>139</v>
      </c>
      <c r="Z5" s="44" t="s">
        <v>59</v>
      </c>
      <c r="AA5" s="45" t="s">
        <v>60</v>
      </c>
      <c r="AB5" s="43" t="s">
        <v>139</v>
      </c>
      <c r="AC5" s="44" t="s">
        <v>59</v>
      </c>
      <c r="AD5" s="45" t="s">
        <v>60</v>
      </c>
      <c r="AE5" s="2"/>
    </row>
    <row r="6" spans="1:31" x14ac:dyDescent="0.35">
      <c r="A6" s="2"/>
      <c r="B6" s="18" t="s">
        <v>10</v>
      </c>
      <c r="C6" s="19">
        <v>2022</v>
      </c>
      <c r="D6" s="19" t="s">
        <v>6</v>
      </c>
      <c r="E6" s="31">
        <v>28527.759999999998</v>
      </c>
      <c r="F6" s="61">
        <v>1</v>
      </c>
      <c r="G6" s="2"/>
      <c r="H6" s="2"/>
      <c r="I6" s="2"/>
      <c r="J6" s="2"/>
      <c r="K6" s="18" t="s">
        <v>70</v>
      </c>
      <c r="L6" s="19" t="s">
        <v>61</v>
      </c>
      <c r="M6" s="19" t="s">
        <v>71</v>
      </c>
      <c r="N6" s="33">
        <v>0</v>
      </c>
      <c r="O6" s="26" t="s">
        <v>77</v>
      </c>
      <c r="P6" s="27">
        <f>N6/$E$6</f>
        <v>0</v>
      </c>
      <c r="Q6" s="9">
        <v>1541.0630000000001</v>
      </c>
      <c r="R6" s="10">
        <v>1541.0630000000001</v>
      </c>
      <c r="S6" s="10">
        <v>1541.0630000000001</v>
      </c>
      <c r="T6" s="20">
        <v>1541.0630000000001</v>
      </c>
      <c r="U6" s="49">
        <f>Q6/E$31</f>
        <v>3.5156857745046934E-2</v>
      </c>
      <c r="V6" s="50">
        <f>R6/F$31</f>
        <v>3.6986338050366184E-2</v>
      </c>
      <c r="W6" s="50">
        <f t="shared" ref="V6:X6" si="0">S6/G$31</f>
        <v>2.5010169572593478E-2</v>
      </c>
      <c r="X6" s="51">
        <f t="shared" si="0"/>
        <v>4.4790900202696347E-2</v>
      </c>
      <c r="Y6" s="35"/>
      <c r="Z6" s="30"/>
      <c r="AA6" s="29"/>
      <c r="AB6" s="86">
        <f>AVERAGE(U6:X6)</f>
        <v>3.5486066392675736E-2</v>
      </c>
      <c r="AC6" s="87">
        <f>MAX(U6:X6)</f>
        <v>4.4790900202696347E-2</v>
      </c>
      <c r="AD6" s="88">
        <f>MIN(U6:X6)</f>
        <v>2.5010169572593478E-2</v>
      </c>
      <c r="AE6" s="2"/>
    </row>
    <row r="7" spans="1:31" x14ac:dyDescent="0.35">
      <c r="A7" s="2"/>
      <c r="B7" s="18" t="s">
        <v>11</v>
      </c>
      <c r="C7" s="19">
        <v>2022</v>
      </c>
      <c r="D7" s="19" t="s">
        <v>7</v>
      </c>
      <c r="E7" s="31">
        <v>95</v>
      </c>
      <c r="F7" s="61">
        <v>2</v>
      </c>
      <c r="G7" s="2"/>
      <c r="H7" s="2"/>
      <c r="I7" s="2"/>
      <c r="J7" s="2"/>
      <c r="K7" s="18" t="s">
        <v>70</v>
      </c>
      <c r="L7" s="19" t="s">
        <v>62</v>
      </c>
      <c r="M7" s="19" t="s">
        <v>72</v>
      </c>
      <c r="N7" s="33">
        <v>0</v>
      </c>
      <c r="O7" s="26" t="s">
        <v>77</v>
      </c>
      <c r="P7" s="27">
        <f t="shared" ref="P7:P14" si="1">N7/$E$6</f>
        <v>0</v>
      </c>
      <c r="Q7" s="9">
        <v>1957.048</v>
      </c>
      <c r="R7" s="10">
        <v>1997.4829999999999</v>
      </c>
      <c r="S7" s="10">
        <v>1812.2550000000001</v>
      </c>
      <c r="T7" s="20">
        <v>2061.3690000000001</v>
      </c>
      <c r="U7" s="49">
        <f t="shared" ref="U7:U14" si="2">Q7/E$31</f>
        <v>4.4646882143188571E-2</v>
      </c>
      <c r="V7" s="50">
        <f t="shared" ref="V7:V14" si="3">R7/F$31</f>
        <v>4.7940662703510231E-2</v>
      </c>
      <c r="W7" s="50">
        <f t="shared" ref="W7:W14" si="4">S7/G$31</f>
        <v>2.9411389968340289E-2</v>
      </c>
      <c r="X7" s="51">
        <f t="shared" ref="X7:X14" si="5">T7/H$31</f>
        <v>5.9913561716770806E-2</v>
      </c>
      <c r="Y7" s="35"/>
      <c r="Z7" s="30"/>
      <c r="AA7" s="29"/>
      <c r="AB7" s="86">
        <f t="shared" ref="AB7:AB15" si="6">AVERAGE(U7:X7)</f>
        <v>4.5478124132952477E-2</v>
      </c>
      <c r="AC7" s="87">
        <f t="shared" ref="AC7:AC15" si="7">MAX(U7:X7)</f>
        <v>5.9913561716770806E-2</v>
      </c>
      <c r="AD7" s="88">
        <f t="shared" ref="AD7:AD15" si="8">MIN(U7:X7)</f>
        <v>2.9411389968340289E-2</v>
      </c>
      <c r="AE7" s="2"/>
    </row>
    <row r="8" spans="1:31" x14ac:dyDescent="0.35">
      <c r="A8" s="2"/>
      <c r="B8" s="18" t="s">
        <v>45</v>
      </c>
      <c r="C8" s="19">
        <v>2020</v>
      </c>
      <c r="D8" s="19" t="s">
        <v>47</v>
      </c>
      <c r="E8" s="32">
        <v>69.485960340752513</v>
      </c>
      <c r="F8" s="25">
        <v>3</v>
      </c>
      <c r="G8" s="2"/>
      <c r="H8" s="2"/>
      <c r="I8" s="2"/>
      <c r="J8" s="2"/>
      <c r="K8" s="18" t="s">
        <v>70</v>
      </c>
      <c r="L8" s="19" t="s">
        <v>63</v>
      </c>
      <c r="M8" s="19" t="s">
        <v>72</v>
      </c>
      <c r="N8" s="33">
        <v>0</v>
      </c>
      <c r="O8" s="26" t="s">
        <v>77</v>
      </c>
      <c r="P8" s="27">
        <f t="shared" si="1"/>
        <v>0</v>
      </c>
      <c r="Q8" s="9">
        <v>1573.973</v>
      </c>
      <c r="R8" s="10">
        <v>1600.0219999999999</v>
      </c>
      <c r="S8" s="10">
        <v>1478.94</v>
      </c>
      <c r="T8" s="20">
        <v>1640.7539999999999</v>
      </c>
      <c r="U8" s="49">
        <f t="shared" si="2"/>
        <v>3.5907646121894274E-2</v>
      </c>
      <c r="V8" s="50">
        <f t="shared" si="3"/>
        <v>3.840138565394341E-2</v>
      </c>
      <c r="W8" s="50">
        <f t="shared" si="4"/>
        <v>2.4001964999283868E-2</v>
      </c>
      <c r="X8" s="51">
        <f t="shared" si="5"/>
        <v>4.7688412914445956E-2</v>
      </c>
      <c r="Y8" s="35"/>
      <c r="Z8" s="30"/>
      <c r="AA8" s="29"/>
      <c r="AB8" s="86">
        <f t="shared" si="6"/>
        <v>3.6499852422391878E-2</v>
      </c>
      <c r="AC8" s="87">
        <f t="shared" si="7"/>
        <v>4.7688412914445956E-2</v>
      </c>
      <c r="AD8" s="88">
        <f t="shared" si="8"/>
        <v>2.4001964999283868E-2</v>
      </c>
      <c r="AE8" s="2"/>
    </row>
    <row r="9" spans="1:31" x14ac:dyDescent="0.35">
      <c r="A9" s="2"/>
      <c r="B9" s="18" t="s">
        <v>14</v>
      </c>
      <c r="C9" s="19">
        <v>2020</v>
      </c>
      <c r="D9" s="19" t="s">
        <v>6</v>
      </c>
      <c r="E9" s="31">
        <v>11050.227144381759</v>
      </c>
      <c r="F9" s="25">
        <v>3</v>
      </c>
      <c r="G9" s="2"/>
      <c r="H9" s="2"/>
      <c r="I9" s="2"/>
      <c r="J9" s="2"/>
      <c r="K9" s="18" t="s">
        <v>70</v>
      </c>
      <c r="L9" s="19" t="s">
        <v>64</v>
      </c>
      <c r="M9" s="19" t="s">
        <v>72</v>
      </c>
      <c r="N9" s="33">
        <v>0</v>
      </c>
      <c r="O9" s="26" t="s">
        <v>77</v>
      </c>
      <c r="P9" s="27">
        <f t="shared" si="1"/>
        <v>0</v>
      </c>
      <c r="Q9" s="9">
        <v>2858.5529858323098</v>
      </c>
      <c r="R9" s="10">
        <v>2858.5529854195402</v>
      </c>
      <c r="S9" s="10">
        <v>2892.9206476445202</v>
      </c>
      <c r="T9" s="20">
        <v>2858.5529847508401</v>
      </c>
      <c r="U9" s="49">
        <f t="shared" si="2"/>
        <v>6.5213259081287181E-2</v>
      </c>
      <c r="V9" s="50">
        <f t="shared" si="3"/>
        <v>6.8606803909775638E-2</v>
      </c>
      <c r="W9" s="50">
        <f t="shared" si="4"/>
        <v>4.694969378775974E-2</v>
      </c>
      <c r="X9" s="51">
        <f t="shared" si="5"/>
        <v>8.308366462895718E-2</v>
      </c>
      <c r="Y9" s="35"/>
      <c r="Z9" s="30"/>
      <c r="AA9" s="29"/>
      <c r="AB9" s="86">
        <f t="shared" si="6"/>
        <v>6.5963355351944933E-2</v>
      </c>
      <c r="AC9" s="87">
        <f t="shared" si="7"/>
        <v>8.308366462895718E-2</v>
      </c>
      <c r="AD9" s="88">
        <f t="shared" si="8"/>
        <v>4.694969378775974E-2</v>
      </c>
      <c r="AE9" s="2"/>
    </row>
    <row r="10" spans="1:31" x14ac:dyDescent="0.35">
      <c r="A10" s="2"/>
      <c r="B10" s="18" t="s">
        <v>26</v>
      </c>
      <c r="C10" s="19">
        <v>2020</v>
      </c>
      <c r="D10" s="19" t="s">
        <v>23</v>
      </c>
      <c r="E10" s="31">
        <v>906.95725093600004</v>
      </c>
      <c r="F10" s="25">
        <v>4</v>
      </c>
      <c r="G10" s="2"/>
      <c r="H10" s="2"/>
      <c r="I10" s="2"/>
      <c r="J10" s="2"/>
      <c r="K10" s="18" t="s">
        <v>70</v>
      </c>
      <c r="L10" s="19" t="s">
        <v>65</v>
      </c>
      <c r="M10" s="19" t="s">
        <v>72</v>
      </c>
      <c r="N10" s="9">
        <v>2139.23</v>
      </c>
      <c r="O10" s="28">
        <v>1</v>
      </c>
      <c r="P10" s="27">
        <f t="shared" si="1"/>
        <v>7.4987661141288353E-2</v>
      </c>
      <c r="Q10" s="9">
        <v>2832.14238106625</v>
      </c>
      <c r="R10" s="10">
        <v>2917.6129287192298</v>
      </c>
      <c r="S10" s="10">
        <v>2538.6210134628</v>
      </c>
      <c r="T10" s="20">
        <v>3055.9501099324102</v>
      </c>
      <c r="U10" s="49">
        <f t="shared" si="2"/>
        <v>6.4610743885788344E-2</v>
      </c>
      <c r="V10" s="50">
        <f t="shared" si="3"/>
        <v>7.0024274206653692E-2</v>
      </c>
      <c r="W10" s="50">
        <f t="shared" si="4"/>
        <v>4.1199705675403105E-2</v>
      </c>
      <c r="X10" s="51">
        <f t="shared" si="5"/>
        <v>8.8820999789367153E-2</v>
      </c>
      <c r="Y10" s="35"/>
      <c r="Z10" s="30"/>
      <c r="AA10" s="29"/>
      <c r="AB10" s="86">
        <f t="shared" si="6"/>
        <v>6.6163930889303071E-2</v>
      </c>
      <c r="AC10" s="87">
        <f t="shared" si="7"/>
        <v>8.8820999789367153E-2</v>
      </c>
      <c r="AD10" s="88">
        <f t="shared" si="8"/>
        <v>4.1199705675403105E-2</v>
      </c>
      <c r="AE10" s="2"/>
    </row>
    <row r="11" spans="1:31" x14ac:dyDescent="0.35">
      <c r="A11" s="2"/>
      <c r="B11" s="18" t="s">
        <v>19</v>
      </c>
      <c r="C11" s="19">
        <v>2020</v>
      </c>
      <c r="D11" s="19" t="s">
        <v>16</v>
      </c>
      <c r="E11" s="32">
        <v>2.1795505374233453</v>
      </c>
      <c r="F11" s="25">
        <v>3</v>
      </c>
      <c r="G11" s="2"/>
      <c r="H11" s="2"/>
      <c r="I11" s="2"/>
      <c r="J11" s="2"/>
      <c r="K11" s="18" t="s">
        <v>70</v>
      </c>
      <c r="L11" s="19" t="s">
        <v>66</v>
      </c>
      <c r="M11" s="19" t="s">
        <v>72</v>
      </c>
      <c r="N11" s="9">
        <v>1289.27</v>
      </c>
      <c r="O11" s="28">
        <v>1</v>
      </c>
      <c r="P11" s="27">
        <f t="shared" si="1"/>
        <v>4.5193523781748027E-2</v>
      </c>
      <c r="Q11" s="9">
        <v>2832.14238106625</v>
      </c>
      <c r="R11" s="10">
        <v>2917.6129287192298</v>
      </c>
      <c r="S11" s="10">
        <v>2538.6210134628</v>
      </c>
      <c r="T11" s="20">
        <v>3055.9501099324102</v>
      </c>
      <c r="U11" s="49">
        <f t="shared" si="2"/>
        <v>6.4610743885788344E-2</v>
      </c>
      <c r="V11" s="50">
        <f t="shared" si="3"/>
        <v>7.0024274206653692E-2</v>
      </c>
      <c r="W11" s="50">
        <f t="shared" si="4"/>
        <v>4.1199705675403105E-2</v>
      </c>
      <c r="X11" s="51">
        <f t="shared" si="5"/>
        <v>8.8820999789367153E-2</v>
      </c>
      <c r="Y11" s="35"/>
      <c r="Z11" s="30"/>
      <c r="AA11" s="29"/>
      <c r="AB11" s="86">
        <f t="shared" si="6"/>
        <v>6.6163930889303071E-2</v>
      </c>
      <c r="AC11" s="87">
        <f t="shared" si="7"/>
        <v>8.8820999789367153E-2</v>
      </c>
      <c r="AD11" s="88">
        <f t="shared" si="8"/>
        <v>4.1199705675403105E-2</v>
      </c>
      <c r="AE11" s="2"/>
    </row>
    <row r="12" spans="1:31" x14ac:dyDescent="0.35">
      <c r="A12" s="2"/>
      <c r="B12" s="18" t="s">
        <v>0</v>
      </c>
      <c r="C12" s="19">
        <v>2020</v>
      </c>
      <c r="D12" s="19" t="s">
        <v>16</v>
      </c>
      <c r="E12" s="32">
        <v>4.3625501270486513</v>
      </c>
      <c r="F12" s="25">
        <v>3</v>
      </c>
      <c r="G12" s="2"/>
      <c r="H12" s="2"/>
      <c r="I12" s="2"/>
      <c r="J12" s="2"/>
      <c r="K12" s="18" t="s">
        <v>70</v>
      </c>
      <c r="L12" s="19" t="s">
        <v>67</v>
      </c>
      <c r="M12" s="19" t="s">
        <v>72</v>
      </c>
      <c r="N12" s="9">
        <v>2610.04</v>
      </c>
      <c r="O12" s="28">
        <v>1</v>
      </c>
      <c r="P12" s="27">
        <f t="shared" si="1"/>
        <v>9.1491235203885621E-2</v>
      </c>
      <c r="Q12" s="9">
        <v>2832.14238106625</v>
      </c>
      <c r="R12" s="10">
        <v>2917.6129287192298</v>
      </c>
      <c r="S12" s="10">
        <v>2538.6210134628</v>
      </c>
      <c r="T12" s="20">
        <v>3055.9501099324102</v>
      </c>
      <c r="U12" s="49">
        <f t="shared" si="2"/>
        <v>6.4610743885788344E-2</v>
      </c>
      <c r="V12" s="50">
        <f t="shared" si="3"/>
        <v>7.0024274206653692E-2</v>
      </c>
      <c r="W12" s="50">
        <f t="shared" si="4"/>
        <v>4.1199705675403105E-2</v>
      </c>
      <c r="X12" s="51">
        <f t="shared" si="5"/>
        <v>8.8820999789367153E-2</v>
      </c>
      <c r="Y12" s="35"/>
      <c r="Z12" s="30"/>
      <c r="AA12" s="29"/>
      <c r="AB12" s="86">
        <f t="shared" si="6"/>
        <v>6.6163930889303071E-2</v>
      </c>
      <c r="AC12" s="87">
        <f t="shared" si="7"/>
        <v>8.8820999789367153E-2</v>
      </c>
      <c r="AD12" s="88">
        <f t="shared" si="8"/>
        <v>4.1199705675403105E-2</v>
      </c>
      <c r="AE12" s="2"/>
    </row>
    <row r="13" spans="1:31" x14ac:dyDescent="0.35">
      <c r="A13" s="2"/>
      <c r="B13" s="18" t="s">
        <v>18</v>
      </c>
      <c r="C13" s="19">
        <v>2019</v>
      </c>
      <c r="D13" s="19" t="s">
        <v>15</v>
      </c>
      <c r="E13" s="31">
        <v>1556</v>
      </c>
      <c r="F13" s="25">
        <v>5</v>
      </c>
      <c r="G13" s="2"/>
      <c r="H13" s="2"/>
      <c r="I13" s="2"/>
      <c r="J13" s="2"/>
      <c r="K13" s="18" t="s">
        <v>70</v>
      </c>
      <c r="L13" s="19" t="s">
        <v>68</v>
      </c>
      <c r="M13" s="19" t="s">
        <v>73</v>
      </c>
      <c r="N13" s="34">
        <v>6309</v>
      </c>
      <c r="O13" s="28">
        <v>1</v>
      </c>
      <c r="P13" s="27">
        <f t="shared" si="1"/>
        <v>0.22115301026088274</v>
      </c>
      <c r="Q13" s="9">
        <v>4105.11281975765</v>
      </c>
      <c r="R13" s="10">
        <v>4105.1128216182096</v>
      </c>
      <c r="S13" s="10">
        <v>4153.3085347241804</v>
      </c>
      <c r="T13" s="20">
        <v>4105.11281772855</v>
      </c>
      <c r="U13" s="49">
        <f t="shared" si="2"/>
        <v>9.3651503820147641E-2</v>
      </c>
      <c r="V13" s="50">
        <f t="shared" si="3"/>
        <v>9.8524908167455613E-2</v>
      </c>
      <c r="W13" s="50">
        <f t="shared" si="4"/>
        <v>6.7404739936492861E-2</v>
      </c>
      <c r="X13" s="51">
        <f t="shared" si="5"/>
        <v>0.11931484860754497</v>
      </c>
      <c r="Y13" s="35"/>
      <c r="Z13" s="30"/>
      <c r="AA13" s="29"/>
      <c r="AB13" s="86">
        <f t="shared" si="6"/>
        <v>9.4724000132910283E-2</v>
      </c>
      <c r="AC13" s="87">
        <f t="shared" si="7"/>
        <v>0.11931484860754497</v>
      </c>
      <c r="AD13" s="88">
        <f t="shared" si="8"/>
        <v>6.7404739936492861E-2</v>
      </c>
      <c r="AE13" s="2"/>
    </row>
    <row r="14" spans="1:31" x14ac:dyDescent="0.35">
      <c r="A14" s="2"/>
      <c r="B14" s="18" t="s">
        <v>20</v>
      </c>
      <c r="C14" s="19">
        <v>2019</v>
      </c>
      <c r="D14" s="19" t="s">
        <v>15</v>
      </c>
      <c r="E14" s="31">
        <v>3180</v>
      </c>
      <c r="F14" s="25">
        <v>5</v>
      </c>
      <c r="G14" s="2"/>
      <c r="H14" s="2"/>
      <c r="I14" s="2"/>
      <c r="J14" s="2"/>
      <c r="K14" s="18" t="s">
        <v>70</v>
      </c>
      <c r="L14" s="19" t="s">
        <v>69</v>
      </c>
      <c r="M14" s="19" t="s">
        <v>72</v>
      </c>
      <c r="N14" s="34">
        <v>0</v>
      </c>
      <c r="O14" s="26" t="s">
        <v>77</v>
      </c>
      <c r="P14" s="27">
        <f t="shared" si="1"/>
        <v>0</v>
      </c>
      <c r="Q14" s="9">
        <v>7054.1536335278097</v>
      </c>
      <c r="R14" s="10">
        <v>7054.1536346455796</v>
      </c>
      <c r="S14" s="10">
        <v>7157.53702501927</v>
      </c>
      <c r="T14" s="20">
        <v>7054.1536346421599</v>
      </c>
      <c r="U14" s="49">
        <f t="shared" si="2"/>
        <v>0.1609290962184175</v>
      </c>
      <c r="V14" s="50">
        <f t="shared" si="3"/>
        <v>0.16930346844367861</v>
      </c>
      <c r="W14" s="50">
        <f t="shared" si="4"/>
        <v>0.11616086734795929</v>
      </c>
      <c r="X14" s="51">
        <f t="shared" si="5"/>
        <v>0.20502853644772775</v>
      </c>
      <c r="Y14" s="35"/>
      <c r="Z14" s="30"/>
      <c r="AA14" s="29"/>
      <c r="AB14" s="86">
        <f t="shared" si="6"/>
        <v>0.16285549211444578</v>
      </c>
      <c r="AC14" s="87">
        <f t="shared" si="7"/>
        <v>0.20502853644772775</v>
      </c>
      <c r="AD14" s="88">
        <f t="shared" si="8"/>
        <v>0.11616086734795929</v>
      </c>
      <c r="AE14" s="2"/>
    </row>
    <row r="15" spans="1:31" x14ac:dyDescent="0.35">
      <c r="A15" s="2"/>
      <c r="B15" s="53" t="s">
        <v>21</v>
      </c>
      <c r="C15" s="54">
        <v>2020</v>
      </c>
      <c r="D15" s="54" t="s">
        <v>15</v>
      </c>
      <c r="E15" s="62">
        <v>4060</v>
      </c>
      <c r="F15" s="55">
        <v>6</v>
      </c>
      <c r="G15" s="2"/>
      <c r="H15" s="2"/>
      <c r="I15" s="2"/>
      <c r="J15" s="2"/>
      <c r="K15" s="18" t="s">
        <v>81</v>
      </c>
      <c r="L15" s="19" t="s">
        <v>82</v>
      </c>
      <c r="M15" s="19" t="s">
        <v>47</v>
      </c>
      <c r="N15" s="11">
        <v>8.3505000000000003</v>
      </c>
      <c r="O15" s="28">
        <v>3</v>
      </c>
      <c r="P15" s="27">
        <f>N15/$E$8</f>
        <v>0.12017535569847414</v>
      </c>
      <c r="Q15" s="11">
        <v>18.892589999999998</v>
      </c>
      <c r="R15" s="12">
        <v>19.76079</v>
      </c>
      <c r="S15" s="12">
        <v>17.429490000000001</v>
      </c>
      <c r="T15" s="21">
        <v>18.644200000000001</v>
      </c>
      <c r="U15" s="49">
        <f>Q15/E$32</f>
        <v>0.1803447876406781</v>
      </c>
      <c r="V15" s="50">
        <f t="shared" ref="V15:X15" si="9">R15/F$32</f>
        <v>0.18863244669799292</v>
      </c>
      <c r="W15" s="50">
        <f t="shared" si="9"/>
        <v>0.14140586246618525</v>
      </c>
      <c r="X15" s="51">
        <f t="shared" si="9"/>
        <v>0.16750983994127186</v>
      </c>
      <c r="Y15" s="14"/>
      <c r="Z15" s="13"/>
      <c r="AA15" s="22"/>
      <c r="AB15" s="86">
        <f t="shared" si="6"/>
        <v>0.16947323418653204</v>
      </c>
      <c r="AC15" s="87">
        <f t="shared" si="7"/>
        <v>0.18863244669799292</v>
      </c>
      <c r="AD15" s="88">
        <f t="shared" si="8"/>
        <v>0.14140586246618525</v>
      </c>
      <c r="AE15" s="2"/>
    </row>
    <row r="16" spans="1:31" x14ac:dyDescent="0.35">
      <c r="A16" s="2"/>
      <c r="B16" s="2"/>
      <c r="C16" s="2"/>
      <c r="D16" s="2"/>
      <c r="E16" s="4"/>
      <c r="F16" s="2"/>
      <c r="G16" s="2"/>
      <c r="H16" s="2"/>
      <c r="I16" s="2"/>
      <c r="J16" s="2"/>
      <c r="K16" s="18" t="s">
        <v>81</v>
      </c>
      <c r="L16" s="19" t="s">
        <v>83</v>
      </c>
      <c r="M16" s="19" t="s">
        <v>47</v>
      </c>
      <c r="N16" s="11">
        <f>40000000*1.65*14825/1000000000000</f>
        <v>0.97845000000000004</v>
      </c>
      <c r="O16" s="28">
        <v>12</v>
      </c>
      <c r="P16" s="27">
        <f t="shared" ref="P16:P18" si="10">N16/$E$8</f>
        <v>1.408126181464248E-2</v>
      </c>
      <c r="Q16" s="11">
        <v>19.228079999999999</v>
      </c>
      <c r="R16" s="12">
        <v>20.128129999999999</v>
      </c>
      <c r="S16" s="12">
        <v>17.714639999999999</v>
      </c>
      <c r="T16" s="21">
        <v>18.970849999999999</v>
      </c>
      <c r="U16" s="49">
        <f t="shared" ref="U16:U18" si="11">Q16/E$32</f>
        <v>0.18354730634274971</v>
      </c>
      <c r="V16" s="50">
        <f t="shared" ref="V16:V18" si="12">R16/F$32</f>
        <v>0.1921389989648831</v>
      </c>
      <c r="W16" s="50">
        <f t="shared" ref="W16:W18" si="13">S16/G$32</f>
        <v>0.14371929112544221</v>
      </c>
      <c r="X16" s="51">
        <f t="shared" ref="X16:X18" si="14">T16/H$32</f>
        <v>0.17044464482519373</v>
      </c>
      <c r="Y16" s="14"/>
      <c r="Z16" s="13"/>
      <c r="AA16" s="22"/>
      <c r="AB16" s="86">
        <f>AVERAGE(U16:X16)</f>
        <v>0.17246256031456719</v>
      </c>
      <c r="AC16" s="87">
        <f>MAX(U16:X16)</f>
        <v>0.1921389989648831</v>
      </c>
      <c r="AD16" s="88">
        <f>MIN(U16:X16)</f>
        <v>0.14371929112544221</v>
      </c>
      <c r="AE16" s="2"/>
    </row>
    <row r="17" spans="1:31" x14ac:dyDescent="0.35">
      <c r="A17" s="3" t="s">
        <v>27</v>
      </c>
      <c r="C17" s="2"/>
      <c r="D17" s="2"/>
      <c r="E17" s="2"/>
      <c r="F17" s="2"/>
      <c r="G17" s="2"/>
      <c r="H17" s="2"/>
      <c r="I17" s="2"/>
      <c r="J17" s="2"/>
      <c r="K17" s="18" t="s">
        <v>81</v>
      </c>
      <c r="L17" s="19" t="s">
        <v>84</v>
      </c>
      <c r="M17" s="19" t="s">
        <v>47</v>
      </c>
      <c r="N17" s="11">
        <f>0.1057 * 5.86 / 0.664 * 1.65</f>
        <v>1.5391766566265059</v>
      </c>
      <c r="O17" s="28">
        <v>13</v>
      </c>
      <c r="P17" s="27">
        <f t="shared" si="10"/>
        <v>2.2150901406248553E-2</v>
      </c>
      <c r="Q17" s="11">
        <v>20.2179</v>
      </c>
      <c r="R17" s="12">
        <v>21.152259999999998</v>
      </c>
      <c r="S17" s="12">
        <v>18.65372</v>
      </c>
      <c r="T17" s="21">
        <v>19.95532</v>
      </c>
      <c r="U17" s="49">
        <f t="shared" si="11"/>
        <v>0.19299592496531529</v>
      </c>
      <c r="V17" s="50">
        <f t="shared" si="12"/>
        <v>0.20191513380750908</v>
      </c>
      <c r="W17" s="50">
        <f t="shared" si="13"/>
        <v>0.15133806926093241</v>
      </c>
      <c r="X17" s="51">
        <f t="shared" si="14"/>
        <v>0.17928966966546492</v>
      </c>
      <c r="Y17" s="14"/>
      <c r="Z17" s="13"/>
      <c r="AA17" s="22"/>
      <c r="AB17" s="86">
        <f t="shared" ref="AB17:AB19" si="15">AVERAGE(U17:X17)</f>
        <v>0.18138469942480542</v>
      </c>
      <c r="AC17" s="87">
        <f t="shared" ref="AC17:AC19" si="16">MAX(U17:X17)</f>
        <v>0.20191513380750908</v>
      </c>
      <c r="AD17" s="88">
        <f t="shared" ref="AD17:AD19" si="17">MIN(U17:X17)</f>
        <v>0.15133806926093241</v>
      </c>
      <c r="AE17" s="2"/>
    </row>
    <row r="18" spans="1:3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18" t="s">
        <v>81</v>
      </c>
      <c r="L18" s="19" t="s">
        <v>85</v>
      </c>
      <c r="M18" s="19" t="s">
        <v>47</v>
      </c>
      <c r="N18" s="11">
        <v>22.3948384729262</v>
      </c>
      <c r="O18" s="28">
        <v>3</v>
      </c>
      <c r="P18" s="27">
        <f t="shared" si="10"/>
        <v>0.32229299793949817</v>
      </c>
      <c r="Q18" s="11">
        <v>21.595369999999999</v>
      </c>
      <c r="R18" s="12">
        <v>22.737269999999999</v>
      </c>
      <c r="S18" s="12">
        <v>19.704660000000001</v>
      </c>
      <c r="T18" s="21">
        <v>21.271439999999998</v>
      </c>
      <c r="U18" s="49">
        <f t="shared" si="11"/>
        <v>0.20614497094743869</v>
      </c>
      <c r="V18" s="50">
        <f t="shared" si="12"/>
        <v>0.21704531404528227</v>
      </c>
      <c r="W18" s="50">
        <f t="shared" si="13"/>
        <v>0.15986437020836189</v>
      </c>
      <c r="X18" s="51">
        <f t="shared" si="14"/>
        <v>0.19111442216455343</v>
      </c>
      <c r="Y18" s="14"/>
      <c r="Z18" s="13"/>
      <c r="AA18" s="22"/>
      <c r="AB18" s="86">
        <f t="shared" si="15"/>
        <v>0.19354226934140906</v>
      </c>
      <c r="AC18" s="87">
        <f t="shared" si="16"/>
        <v>0.21704531404528227</v>
      </c>
      <c r="AD18" s="88">
        <f t="shared" si="17"/>
        <v>0.15986437020836189</v>
      </c>
      <c r="AE18" s="2"/>
    </row>
    <row r="19" spans="1:31" ht="15" x14ac:dyDescent="0.4">
      <c r="A19" s="2"/>
      <c r="B19" s="41" t="s">
        <v>1</v>
      </c>
      <c r="C19" s="42" t="s">
        <v>2</v>
      </c>
      <c r="D19" s="42" t="s">
        <v>5</v>
      </c>
      <c r="E19" s="74" t="s">
        <v>3</v>
      </c>
      <c r="F19" s="75" t="s">
        <v>4</v>
      </c>
      <c r="G19" s="2"/>
      <c r="H19" s="2"/>
      <c r="I19" s="2"/>
      <c r="J19" s="2"/>
      <c r="K19" s="18" t="s">
        <v>81</v>
      </c>
      <c r="L19" s="19" t="s">
        <v>86</v>
      </c>
      <c r="M19" s="19" t="s">
        <v>107</v>
      </c>
      <c r="N19" s="11">
        <v>4.1939755324574808</v>
      </c>
      <c r="O19" s="28">
        <v>3</v>
      </c>
      <c r="P19" s="29"/>
      <c r="Q19" s="11">
        <v>-2</v>
      </c>
      <c r="R19" s="12">
        <v>-2</v>
      </c>
      <c r="S19" s="12">
        <v>-2</v>
      </c>
      <c r="T19" s="21">
        <v>-2</v>
      </c>
      <c r="U19" s="49">
        <f>Q19/E$38</f>
        <v>-0.38104332329220669</v>
      </c>
      <c r="V19" s="50">
        <f t="shared" ref="V19:X19" si="18">R19/F$38</f>
        <v>-0.434785727810656</v>
      </c>
      <c r="W19" s="50">
        <f t="shared" si="18"/>
        <v>-0.28544254441200551</v>
      </c>
      <c r="X19" s="51">
        <f t="shared" si="18"/>
        <v>-0.34483626656808947</v>
      </c>
      <c r="Y19" s="14"/>
      <c r="Z19" s="13"/>
      <c r="AA19" s="22"/>
      <c r="AB19" s="86">
        <f t="shared" si="15"/>
        <v>-0.36152696552073943</v>
      </c>
      <c r="AC19" s="87">
        <f t="shared" si="16"/>
        <v>-0.28544254441200551</v>
      </c>
      <c r="AD19" s="88">
        <f t="shared" si="17"/>
        <v>-0.434785727810656</v>
      </c>
      <c r="AE19" s="2"/>
    </row>
    <row r="20" spans="1:31" ht="15" x14ac:dyDescent="0.4">
      <c r="A20" s="2"/>
      <c r="B20" s="18" t="s">
        <v>29</v>
      </c>
      <c r="C20" s="19">
        <v>2050</v>
      </c>
      <c r="D20" s="19" t="s">
        <v>107</v>
      </c>
      <c r="E20" s="31">
        <v>46</v>
      </c>
      <c r="F20" s="25">
        <v>7</v>
      </c>
      <c r="G20" s="2"/>
      <c r="H20" s="2"/>
      <c r="I20" s="2"/>
      <c r="J20" s="2"/>
      <c r="K20" s="18" t="s">
        <v>81</v>
      </c>
      <c r="L20" s="19" t="s">
        <v>87</v>
      </c>
      <c r="M20" s="19" t="s">
        <v>47</v>
      </c>
      <c r="N20" s="11">
        <v>7.0380769863212302</v>
      </c>
      <c r="O20" s="28">
        <v>3</v>
      </c>
      <c r="P20" s="29"/>
      <c r="Q20" s="11">
        <v>-10.773999999999999</v>
      </c>
      <c r="R20" s="12">
        <v>-11.285500000000001</v>
      </c>
      <c r="S20" s="12">
        <v>-9.6332950000000004</v>
      </c>
      <c r="T20" s="21">
        <v>-10.424289999999999</v>
      </c>
      <c r="U20" s="49">
        <f>Q20/E$33</f>
        <v>-0.92719449225473316</v>
      </c>
      <c r="V20" s="50">
        <f t="shared" ref="V20:X20" si="19">R20/F$33</f>
        <v>-0.97121342512908793</v>
      </c>
      <c r="W20" s="50">
        <f t="shared" si="19"/>
        <v>-0.37194189189189192</v>
      </c>
      <c r="X20" s="51">
        <f t="shared" si="19"/>
        <v>-0.54180301455301461</v>
      </c>
      <c r="Y20" s="14"/>
      <c r="Z20" s="13"/>
      <c r="AA20" s="22"/>
      <c r="AB20" s="86">
        <f>AVERAGE(U20:X20)</f>
        <v>-0.70303820595718192</v>
      </c>
      <c r="AC20" s="87">
        <f>MAX(U20:X20)</f>
        <v>-0.37194189189189192</v>
      </c>
      <c r="AD20" s="88">
        <f>MIN(U20:X20)</f>
        <v>-0.97121342512908793</v>
      </c>
      <c r="AE20" s="2"/>
    </row>
    <row r="21" spans="1:31" x14ac:dyDescent="0.35">
      <c r="A21" s="2"/>
      <c r="B21" s="18" t="s">
        <v>21</v>
      </c>
      <c r="C21" s="19">
        <v>2020</v>
      </c>
      <c r="D21" s="19" t="s">
        <v>15</v>
      </c>
      <c r="E21" s="31">
        <v>4060</v>
      </c>
      <c r="F21" s="25">
        <v>6</v>
      </c>
      <c r="G21" s="2"/>
      <c r="H21" s="2"/>
      <c r="I21" s="2"/>
      <c r="J21" s="2"/>
      <c r="K21" s="18" t="s">
        <v>81</v>
      </c>
      <c r="L21" s="19" t="s">
        <v>88</v>
      </c>
      <c r="M21" s="19" t="s">
        <v>91</v>
      </c>
      <c r="N21" s="11">
        <f>0.664/8.9*100</f>
        <v>7.4606741573033712</v>
      </c>
      <c r="O21" s="28">
        <v>3</v>
      </c>
      <c r="P21" s="29"/>
      <c r="Q21" s="11">
        <v>3.4088669999999999</v>
      </c>
      <c r="R21" s="12">
        <v>3.1308310000000001</v>
      </c>
      <c r="S21" s="12">
        <v>4.456696</v>
      </c>
      <c r="T21" s="12">
        <v>3.8930419999999999</v>
      </c>
      <c r="U21" s="49">
        <f>(Q21/$N21)-1</f>
        <v>-0.54308860993975916</v>
      </c>
      <c r="V21" s="50">
        <f t="shared" ref="V21:X22" si="20">(R21/$N21)-1</f>
        <v>-0.580355483433735</v>
      </c>
      <c r="W21" s="50">
        <f t="shared" si="20"/>
        <v>-0.40264165060240964</v>
      </c>
      <c r="X21" s="51">
        <f t="shared" si="20"/>
        <v>-0.47819165963855426</v>
      </c>
      <c r="Y21" s="13"/>
      <c r="Z21" s="13"/>
      <c r="AA21" s="22"/>
      <c r="AB21" s="86">
        <f>AVERAGE(U21:X21)</f>
        <v>-0.50106935090361449</v>
      </c>
      <c r="AC21" s="87">
        <f>MAX(U21:X21)</f>
        <v>-0.40264165060240964</v>
      </c>
      <c r="AD21" s="88">
        <f>MIN(U21:X21)</f>
        <v>-0.580355483433735</v>
      </c>
      <c r="AE21" s="2"/>
    </row>
    <row r="22" spans="1:31" ht="15" x14ac:dyDescent="0.35">
      <c r="A22" s="2"/>
      <c r="B22" s="18" t="s">
        <v>28</v>
      </c>
      <c r="C22" s="19">
        <v>2020</v>
      </c>
      <c r="D22" s="19" t="s">
        <v>15</v>
      </c>
      <c r="E22" s="31">
        <v>58.8264</v>
      </c>
      <c r="F22" s="25">
        <v>8</v>
      </c>
      <c r="G22" s="2"/>
      <c r="H22" s="2"/>
      <c r="I22" s="2"/>
      <c r="J22" s="2"/>
      <c r="K22" s="18" t="s">
        <v>92</v>
      </c>
      <c r="L22" s="19" t="s">
        <v>93</v>
      </c>
      <c r="M22" s="19" t="s">
        <v>97</v>
      </c>
      <c r="N22" s="11">
        <v>1.508</v>
      </c>
      <c r="O22" s="28">
        <v>3</v>
      </c>
      <c r="P22" s="29"/>
      <c r="Q22" s="11">
        <v>0.77358179999999999</v>
      </c>
      <c r="R22" s="12">
        <v>0.58800989999999997</v>
      </c>
      <c r="S22" s="12">
        <v>0.89050090000000004</v>
      </c>
      <c r="T22" s="13"/>
      <c r="U22" s="49">
        <f>(Q22/$N22)-1</f>
        <v>-0.48701472148541114</v>
      </c>
      <c r="V22" s="50">
        <f t="shared" si="20"/>
        <v>-0.61007301061007957</v>
      </c>
      <c r="W22" s="50">
        <f t="shared" si="20"/>
        <v>-0.40948216180371355</v>
      </c>
      <c r="X22" s="52"/>
      <c r="Y22" s="14"/>
      <c r="Z22" s="13"/>
      <c r="AA22" s="22"/>
      <c r="AB22" s="86">
        <f>AVERAGE(U22:X22)</f>
        <v>-0.50218996463306809</v>
      </c>
      <c r="AC22" s="87">
        <f>MAX(U22:X22)</f>
        <v>-0.40948216180371355</v>
      </c>
      <c r="AD22" s="88">
        <f>MIN(U22:X22)</f>
        <v>-0.61007301061007957</v>
      </c>
      <c r="AE22" s="2"/>
    </row>
    <row r="23" spans="1:31" x14ac:dyDescent="0.35">
      <c r="A23" s="2"/>
      <c r="B23" s="18" t="s">
        <v>30</v>
      </c>
      <c r="C23" s="19">
        <v>2050</v>
      </c>
      <c r="D23" s="19" t="s">
        <v>31</v>
      </c>
      <c r="E23" s="31">
        <v>398.94544921900189</v>
      </c>
      <c r="F23" s="25">
        <v>9</v>
      </c>
      <c r="G23" s="2"/>
      <c r="H23" s="2"/>
      <c r="I23" s="2"/>
      <c r="J23" s="2"/>
      <c r="K23" s="18" t="s">
        <v>92</v>
      </c>
      <c r="L23" s="19" t="s">
        <v>94</v>
      </c>
      <c r="M23" s="19" t="s">
        <v>98</v>
      </c>
      <c r="N23" s="9">
        <v>1601.7224701276987</v>
      </c>
      <c r="O23" s="28">
        <v>3</v>
      </c>
      <c r="P23" s="27">
        <f>N23/E9</f>
        <v>0.14494928015502909</v>
      </c>
      <c r="Q23" s="9">
        <v>4590.7250000000004</v>
      </c>
      <c r="R23" s="10">
        <v>5122.8149999999996</v>
      </c>
      <c r="S23" s="10">
        <v>4478.1440000000002</v>
      </c>
      <c r="T23" s="10">
        <v>6001.991</v>
      </c>
      <c r="U23" s="49">
        <f>Q23/E$34</f>
        <v>0.30392325931699959</v>
      </c>
      <c r="V23" s="50">
        <f t="shared" ref="V23:X23" si="21">R23/F$34</f>
        <v>0.34869749779850345</v>
      </c>
      <c r="W23" s="50">
        <f t="shared" si="21"/>
        <v>0.25584506531181</v>
      </c>
      <c r="X23" s="51">
        <f t="shared" si="21"/>
        <v>0.61266378134843846</v>
      </c>
      <c r="Y23" s="14"/>
      <c r="Z23" s="13"/>
      <c r="AA23" s="22"/>
      <c r="AB23" s="86">
        <f>AVERAGE(U23:X23)</f>
        <v>0.38028240094393784</v>
      </c>
      <c r="AC23" s="87">
        <f>MAX(U23:X23)</f>
        <v>0.61266378134843846</v>
      </c>
      <c r="AD23" s="88">
        <f>MIN(U23:X23)</f>
        <v>0.25584506531181</v>
      </c>
      <c r="AE23" s="2"/>
    </row>
    <row r="24" spans="1:31" x14ac:dyDescent="0.35">
      <c r="A24" s="2"/>
      <c r="B24" s="18" t="s">
        <v>34</v>
      </c>
      <c r="C24" s="19">
        <v>2050</v>
      </c>
      <c r="D24" s="19" t="s">
        <v>16</v>
      </c>
      <c r="E24" s="32">
        <v>2.7195794367674897</v>
      </c>
      <c r="F24" s="25">
        <v>10</v>
      </c>
      <c r="G24" s="2"/>
      <c r="H24" s="2"/>
      <c r="I24" s="2"/>
      <c r="J24" s="2"/>
      <c r="K24" s="18" t="s">
        <v>92</v>
      </c>
      <c r="L24" s="19" t="s">
        <v>95</v>
      </c>
      <c r="M24" s="19" t="s">
        <v>96</v>
      </c>
      <c r="N24" s="9">
        <v>348.57777394599998</v>
      </c>
      <c r="O24" s="28">
        <v>4</v>
      </c>
      <c r="P24" s="27">
        <f>N24/E10</f>
        <v>0.38433760090264452</v>
      </c>
      <c r="Q24" s="81"/>
      <c r="R24" s="82"/>
      <c r="S24" s="82"/>
      <c r="T24" s="83"/>
      <c r="U24" s="81"/>
      <c r="V24" s="82"/>
      <c r="W24" s="82"/>
      <c r="X24" s="83"/>
      <c r="Y24" s="84">
        <v>660.19099700000004</v>
      </c>
      <c r="Z24" s="13"/>
      <c r="AA24" s="22"/>
      <c r="AB24" s="89">
        <f>Y24/E10</f>
        <v>0.72791853895943637</v>
      </c>
      <c r="AC24" s="13"/>
      <c r="AD24" s="22"/>
      <c r="AE24" s="2"/>
    </row>
    <row r="25" spans="1:31" x14ac:dyDescent="0.35">
      <c r="A25" s="2"/>
      <c r="B25" s="18" t="s">
        <v>35</v>
      </c>
      <c r="C25" s="19">
        <v>2050</v>
      </c>
      <c r="D25" s="19" t="s">
        <v>7</v>
      </c>
      <c r="E25" s="31">
        <v>200</v>
      </c>
      <c r="F25" s="25">
        <v>11</v>
      </c>
      <c r="G25" s="2"/>
      <c r="H25" s="2"/>
      <c r="I25" s="2"/>
      <c r="J25" s="2"/>
      <c r="K25" s="18" t="s">
        <v>99</v>
      </c>
      <c r="L25" s="19" t="s">
        <v>100</v>
      </c>
      <c r="M25" s="19" t="s">
        <v>7</v>
      </c>
      <c r="N25" s="34">
        <v>0.6</v>
      </c>
      <c r="O25" s="19">
        <v>2</v>
      </c>
      <c r="P25" s="27">
        <f>N25/E7</f>
        <v>6.3157894736842104E-3</v>
      </c>
      <c r="Q25" s="9">
        <v>151.67689631943318</v>
      </c>
      <c r="R25" s="10">
        <v>155.32303105962066</v>
      </c>
      <c r="S25" s="10">
        <v>150.3765801544499</v>
      </c>
      <c r="T25" s="20">
        <v>152.38801299343356</v>
      </c>
      <c r="U25" s="81"/>
      <c r="V25" s="82"/>
      <c r="W25" s="82"/>
      <c r="X25" s="83"/>
      <c r="Y25" s="14"/>
      <c r="Z25" s="13"/>
      <c r="AA25" s="22"/>
      <c r="AB25" s="86">
        <f>AVERAGE(U26:X27)</f>
        <v>0.50813710043911442</v>
      </c>
      <c r="AC25" s="87">
        <f>MAX(U26:X27)</f>
        <v>0.77661515529810332</v>
      </c>
      <c r="AD25" s="88">
        <f>MIN(U26:X27)</f>
        <v>0.25062763359074985</v>
      </c>
      <c r="AE25" s="2"/>
    </row>
    <row r="26" spans="1:31" x14ac:dyDescent="0.35">
      <c r="A26" s="2"/>
      <c r="B26" s="53" t="s">
        <v>36</v>
      </c>
      <c r="C26" s="54">
        <v>2050</v>
      </c>
      <c r="D26" s="54" t="s">
        <v>7</v>
      </c>
      <c r="E26" s="62">
        <v>600</v>
      </c>
      <c r="F26" s="55">
        <v>11</v>
      </c>
      <c r="G26" s="2"/>
      <c r="H26" s="2"/>
      <c r="I26" s="2"/>
      <c r="J26" s="2"/>
      <c r="K26" s="18" t="s">
        <v>99</v>
      </c>
      <c r="L26" s="57" t="s">
        <v>102</v>
      </c>
      <c r="M26" s="19" t="s">
        <v>7</v>
      </c>
      <c r="N26" s="35"/>
      <c r="O26" s="13"/>
      <c r="P26" s="22"/>
      <c r="Q26" s="14"/>
      <c r="R26" s="13"/>
      <c r="S26" s="13"/>
      <c r="T26" s="13"/>
      <c r="U26" s="49">
        <f>Q25/$E25</f>
        <v>0.75838448159716587</v>
      </c>
      <c r="V26" s="50">
        <f t="shared" ref="V26:X26" si="22">R25/$E25</f>
        <v>0.77661515529810332</v>
      </c>
      <c r="W26" s="50">
        <f t="shared" si="22"/>
        <v>0.75188290077224951</v>
      </c>
      <c r="X26" s="51">
        <f t="shared" si="22"/>
        <v>0.76194006496716782</v>
      </c>
      <c r="Y26" s="13"/>
      <c r="Z26" s="13"/>
      <c r="AA26" s="22"/>
      <c r="AB26" s="14"/>
      <c r="AC26" s="13"/>
      <c r="AD26" s="22"/>
      <c r="AE26" s="2"/>
    </row>
    <row r="27" spans="1:31" x14ac:dyDescent="0.35">
      <c r="A27" s="2"/>
      <c r="B27" s="2"/>
      <c r="C27" s="2"/>
      <c r="D27" s="2"/>
      <c r="E27" s="4"/>
      <c r="F27" s="2"/>
      <c r="G27" s="2"/>
      <c r="H27" s="2"/>
      <c r="I27" s="2"/>
      <c r="J27" s="2"/>
      <c r="K27" s="18" t="s">
        <v>99</v>
      </c>
      <c r="L27" s="57" t="s">
        <v>101</v>
      </c>
      <c r="M27" s="19" t="s">
        <v>7</v>
      </c>
      <c r="N27" s="35"/>
      <c r="O27" s="13"/>
      <c r="P27" s="22"/>
      <c r="Q27" s="14"/>
      <c r="R27" s="13"/>
      <c r="S27" s="13"/>
      <c r="T27" s="15"/>
      <c r="U27" s="49">
        <f>Q25/$E26</f>
        <v>0.25279482719905533</v>
      </c>
      <c r="V27" s="50">
        <f t="shared" ref="V27:X27" si="23">R25/$E26</f>
        <v>0.25887171843270113</v>
      </c>
      <c r="W27" s="50">
        <f t="shared" si="23"/>
        <v>0.25062763359074985</v>
      </c>
      <c r="X27" s="51">
        <f t="shared" si="23"/>
        <v>0.25398002165572259</v>
      </c>
      <c r="Y27" s="15"/>
      <c r="Z27" s="15"/>
      <c r="AA27" s="22"/>
      <c r="AB27" s="14"/>
      <c r="AC27" s="15"/>
      <c r="AD27" s="24"/>
      <c r="AE27" s="8"/>
    </row>
    <row r="28" spans="1:31" x14ac:dyDescent="0.35">
      <c r="A28" s="3" t="s">
        <v>43</v>
      </c>
      <c r="C28" s="2"/>
      <c r="D28" s="2"/>
      <c r="E28" s="2"/>
      <c r="F28" s="2"/>
      <c r="G28" s="2"/>
      <c r="H28" s="2"/>
      <c r="I28" s="2"/>
      <c r="J28" s="2"/>
      <c r="K28" s="18" t="s">
        <v>99</v>
      </c>
      <c r="L28" s="19" t="s">
        <v>103</v>
      </c>
      <c r="M28" s="19" t="s">
        <v>106</v>
      </c>
      <c r="N28" s="33">
        <v>0</v>
      </c>
      <c r="O28" s="26" t="s">
        <v>77</v>
      </c>
      <c r="P28" s="27">
        <f>N28/$E$11</f>
        <v>0</v>
      </c>
      <c r="Q28" s="11">
        <f>AVERAGE(Q29:Q30)</f>
        <v>1.3088192073554605</v>
      </c>
      <c r="R28" s="12">
        <f t="shared" ref="R28:T28" si="24">AVERAGE(R29:R30)</f>
        <v>1.3525722722931439</v>
      </c>
      <c r="S28" s="12">
        <f t="shared" si="24"/>
        <v>1.2147387771808575</v>
      </c>
      <c r="T28" s="21">
        <f t="shared" si="24"/>
        <v>1.2903902388583655</v>
      </c>
      <c r="U28" s="49">
        <f>Q28/E$35</f>
        <v>0.41185684604754424</v>
      </c>
      <c r="V28" s="50">
        <f t="shared" ref="V28:X30" si="25">R28/F$35</f>
        <v>0.43455021841410385</v>
      </c>
      <c r="W28" s="50">
        <f t="shared" si="25"/>
        <v>0.28312224457709695</v>
      </c>
      <c r="X28" s="50">
        <f t="shared" si="25"/>
        <v>0.44650019019521786</v>
      </c>
      <c r="Y28" s="56"/>
      <c r="Z28" s="15"/>
      <c r="AA28" s="22"/>
      <c r="AB28" s="86">
        <f>AVERAGE(U28:X28)</f>
        <v>0.39400737480849074</v>
      </c>
      <c r="AC28" s="87">
        <f>MAX(U28:X28)</f>
        <v>0.44650019019521786</v>
      </c>
      <c r="AD28" s="88">
        <f>MIN(U28:X28)</f>
        <v>0.28312224457709695</v>
      </c>
      <c r="AE28" s="8"/>
    </row>
    <row r="29" spans="1:31" x14ac:dyDescent="0.35">
      <c r="A29" s="2"/>
      <c r="B29" s="2"/>
      <c r="C29" s="2"/>
      <c r="D29" s="2"/>
      <c r="E29" s="46" t="s">
        <v>42</v>
      </c>
      <c r="F29" s="47"/>
      <c r="G29" s="47"/>
      <c r="H29" s="48"/>
      <c r="I29" s="2"/>
      <c r="J29" s="2"/>
      <c r="K29" s="18" t="s">
        <v>99</v>
      </c>
      <c r="L29" s="57" t="s">
        <v>104</v>
      </c>
      <c r="M29" s="19" t="s">
        <v>106</v>
      </c>
      <c r="N29" s="33">
        <v>0</v>
      </c>
      <c r="O29" s="26" t="s">
        <v>77</v>
      </c>
      <c r="P29" s="27">
        <f t="shared" ref="P29:P31" si="26">N29/$E$11</f>
        <v>0</v>
      </c>
      <c r="Q29" s="11">
        <v>1.1571800421880618</v>
      </c>
      <c r="R29" s="12">
        <v>1.2302430733978427</v>
      </c>
      <c r="S29" s="12">
        <v>1.0610698120277045</v>
      </c>
      <c r="T29" s="21">
        <v>1.1470523746444159</v>
      </c>
      <c r="U29" s="49">
        <f t="shared" ref="U29:U31" si="27">Q29/E$35</f>
        <v>0.36413930954430301</v>
      </c>
      <c r="V29" s="50">
        <f t="shared" si="25"/>
        <v>0.39524867336006292</v>
      </c>
      <c r="W29" s="50">
        <f t="shared" si="25"/>
        <v>0.24730622951831135</v>
      </c>
      <c r="X29" s="50">
        <f t="shared" si="25"/>
        <v>0.39690249354003609</v>
      </c>
      <c r="Y29" s="56"/>
      <c r="Z29" s="15"/>
      <c r="AA29" s="22"/>
      <c r="AB29" s="14"/>
      <c r="AC29" s="15"/>
      <c r="AD29" s="24"/>
      <c r="AE29" s="8"/>
    </row>
    <row r="30" spans="1:31" x14ac:dyDescent="0.35">
      <c r="A30" s="2"/>
      <c r="B30" s="41" t="s">
        <v>1</v>
      </c>
      <c r="C30" s="42" t="s">
        <v>2</v>
      </c>
      <c r="D30" s="42" t="s">
        <v>5</v>
      </c>
      <c r="E30" s="71" t="s">
        <v>38</v>
      </c>
      <c r="F30" s="72" t="s">
        <v>39</v>
      </c>
      <c r="G30" s="72" t="s">
        <v>40</v>
      </c>
      <c r="H30" s="73" t="s">
        <v>41</v>
      </c>
      <c r="I30" s="5"/>
      <c r="J30" s="2"/>
      <c r="K30" s="18" t="s">
        <v>99</v>
      </c>
      <c r="L30" s="57" t="s">
        <v>105</v>
      </c>
      <c r="M30" s="19" t="s">
        <v>106</v>
      </c>
      <c r="N30" s="33">
        <v>0</v>
      </c>
      <c r="O30" s="26" t="s">
        <v>77</v>
      </c>
      <c r="P30" s="27">
        <f t="shared" si="26"/>
        <v>0</v>
      </c>
      <c r="Q30" s="11">
        <v>1.460458372522859</v>
      </c>
      <c r="R30" s="12">
        <v>1.4749014711884449</v>
      </c>
      <c r="S30" s="12">
        <v>1.3684077423340106</v>
      </c>
      <c r="T30" s="21">
        <v>1.433728103072315</v>
      </c>
      <c r="U30" s="49">
        <f>Q30/E$35</f>
        <v>0.45957438255078542</v>
      </c>
      <c r="V30" s="50">
        <f t="shared" si="25"/>
        <v>0.47385176346814473</v>
      </c>
      <c r="W30" s="50">
        <f t="shared" si="25"/>
        <v>0.31893825963588257</v>
      </c>
      <c r="X30" s="50">
        <f t="shared" si="25"/>
        <v>0.49609788685039968</v>
      </c>
      <c r="Y30" s="56"/>
      <c r="Z30" s="15"/>
      <c r="AA30" s="22"/>
      <c r="AB30" s="14"/>
      <c r="AC30" s="15"/>
      <c r="AD30" s="24"/>
      <c r="AE30" s="8"/>
    </row>
    <row r="31" spans="1:31" x14ac:dyDescent="0.35">
      <c r="A31" s="2"/>
      <c r="B31" s="18" t="s">
        <v>10</v>
      </c>
      <c r="C31" s="19">
        <v>2050</v>
      </c>
      <c r="D31" s="19" t="s">
        <v>6</v>
      </c>
      <c r="E31" s="63">
        <v>43833.923133164892</v>
      </c>
      <c r="F31" s="63">
        <v>41665.736086158518</v>
      </c>
      <c r="G31" s="63">
        <v>61617.455072704513</v>
      </c>
      <c r="H31" s="64">
        <v>34405.716184003606</v>
      </c>
      <c r="I31" s="2"/>
      <c r="J31" s="2"/>
      <c r="K31" s="18" t="s">
        <v>99</v>
      </c>
      <c r="L31" s="19" t="s">
        <v>108</v>
      </c>
      <c r="M31" s="19" t="s">
        <v>106</v>
      </c>
      <c r="N31" s="33">
        <v>0</v>
      </c>
      <c r="O31" s="26" t="s">
        <v>77</v>
      </c>
      <c r="P31" s="27">
        <f>N31/$E$12</f>
        <v>0</v>
      </c>
      <c r="Q31" s="11">
        <v>4.9316927635249437</v>
      </c>
      <c r="R31" s="12">
        <v>4.8648678002777705</v>
      </c>
      <c r="S31" s="12">
        <v>4.9807124534572313</v>
      </c>
      <c r="T31" s="12">
        <v>5.0371030842630642</v>
      </c>
      <c r="U31" s="49">
        <f>Q31/E36</f>
        <v>1.040231525673786</v>
      </c>
      <c r="V31" s="50">
        <f t="shared" ref="V31:X31" si="28">R31/F36</f>
        <v>1.0586838344789153</v>
      </c>
      <c r="W31" s="50">
        <f t="shared" si="28"/>
        <v>0.63696144490078421</v>
      </c>
      <c r="X31" s="51">
        <f t="shared" si="28"/>
        <v>0.98118688977985902</v>
      </c>
      <c r="Y31" s="17"/>
      <c r="Z31" s="17"/>
      <c r="AA31" s="24"/>
      <c r="AB31" s="86">
        <f>AVERAGE(U31:X31)</f>
        <v>0.92926592370833605</v>
      </c>
      <c r="AC31" s="87">
        <f>MAX(U31:X31)</f>
        <v>1.0586838344789153</v>
      </c>
      <c r="AD31" s="88">
        <f>MIN(U31:X31)</f>
        <v>0.63696144490078421</v>
      </c>
      <c r="AE31" s="2"/>
    </row>
    <row r="32" spans="1:31" ht="15" x14ac:dyDescent="0.4">
      <c r="A32" s="2"/>
      <c r="B32" s="18" t="s">
        <v>45</v>
      </c>
      <c r="C32" s="19">
        <v>2050</v>
      </c>
      <c r="D32" s="19" t="s">
        <v>6</v>
      </c>
      <c r="E32" s="63">
        <v>104.75817043097416</v>
      </c>
      <c r="F32" s="63">
        <v>104.7581704309742</v>
      </c>
      <c r="G32" s="63">
        <v>123.25860962212907</v>
      </c>
      <c r="H32" s="64">
        <v>111.30211817130605</v>
      </c>
      <c r="I32" s="2"/>
      <c r="J32" s="2"/>
      <c r="K32" s="18" t="s">
        <v>99</v>
      </c>
      <c r="L32" s="19" t="s">
        <v>110</v>
      </c>
      <c r="M32" s="19" t="s">
        <v>111</v>
      </c>
      <c r="N32" s="14"/>
      <c r="O32" s="13"/>
      <c r="P32" s="24"/>
      <c r="Q32" s="9">
        <v>-30</v>
      </c>
      <c r="R32" s="10">
        <v>-30</v>
      </c>
      <c r="S32" s="10">
        <v>-30</v>
      </c>
      <c r="T32" s="10">
        <v>-30</v>
      </c>
      <c r="U32" s="49">
        <f>Q32/E37</f>
        <v>-0.43242640386118403</v>
      </c>
      <c r="V32" s="50">
        <f t="shared" ref="V32:X32" si="29">R32/F37</f>
        <v>-0.47411805352677838</v>
      </c>
      <c r="W32" s="50">
        <f t="shared" si="29"/>
        <v>-0.39580845178592533</v>
      </c>
      <c r="X32" s="51">
        <f t="shared" si="29"/>
        <v>-0.45445132747061878</v>
      </c>
      <c r="Y32" s="13"/>
      <c r="Z32" s="13"/>
      <c r="AA32" s="22"/>
      <c r="AB32" s="86">
        <f>AVERAGE(U32:X32)</f>
        <v>-0.43920105916112662</v>
      </c>
      <c r="AC32" s="87">
        <f>MAX(U32:X32)</f>
        <v>-0.39580845178592533</v>
      </c>
      <c r="AD32" s="88">
        <f>MIN(U32:X32)</f>
        <v>-0.47411805352677838</v>
      </c>
      <c r="AE32" s="2"/>
    </row>
    <row r="33" spans="1:32" ht="15" x14ac:dyDescent="0.4">
      <c r="A33" s="2"/>
      <c r="B33" s="18" t="s">
        <v>46</v>
      </c>
      <c r="C33" s="19">
        <v>2050</v>
      </c>
      <c r="D33" s="19" t="s">
        <v>47</v>
      </c>
      <c r="E33" s="63">
        <v>11.62</v>
      </c>
      <c r="F33" s="63">
        <v>11.62</v>
      </c>
      <c r="G33" s="63">
        <v>25.9</v>
      </c>
      <c r="H33" s="64">
        <v>19.239999999999998</v>
      </c>
      <c r="I33" s="2"/>
      <c r="J33" s="2"/>
      <c r="K33" s="18" t="s">
        <v>99</v>
      </c>
      <c r="L33" s="19" t="s">
        <v>109</v>
      </c>
      <c r="M33" s="19" t="s">
        <v>111</v>
      </c>
      <c r="N33" s="16"/>
      <c r="O33" s="17"/>
      <c r="P33" s="24"/>
      <c r="Q33" s="16"/>
      <c r="R33" s="17"/>
      <c r="S33" s="17"/>
      <c r="T33" s="24"/>
      <c r="U33" s="16"/>
      <c r="V33" s="17"/>
      <c r="W33" s="17"/>
      <c r="X33" s="24"/>
      <c r="Y33" s="34">
        <v>-30</v>
      </c>
      <c r="Z33" s="13"/>
      <c r="AA33" s="22"/>
      <c r="AB33" s="86">
        <f>Y33/E20</f>
        <v>-0.65217391304347827</v>
      </c>
      <c r="AC33" s="90"/>
      <c r="AD33" s="91"/>
      <c r="AE33" s="2"/>
    </row>
    <row r="34" spans="1:32" x14ac:dyDescent="0.35">
      <c r="A34" s="2"/>
      <c r="B34" s="18" t="s">
        <v>14</v>
      </c>
      <c r="C34" s="19">
        <v>2050</v>
      </c>
      <c r="D34" s="19" t="s">
        <v>6</v>
      </c>
      <c r="E34" s="63">
        <v>15104.882101872166</v>
      </c>
      <c r="F34" s="63">
        <v>14691.286953140809</v>
      </c>
      <c r="G34" s="63">
        <v>17503.343261838108</v>
      </c>
      <c r="H34" s="64">
        <v>9796.5494007005873</v>
      </c>
      <c r="I34" s="2"/>
      <c r="J34" s="2"/>
      <c r="K34" s="18" t="s">
        <v>126</v>
      </c>
      <c r="L34" s="19" t="s">
        <v>113</v>
      </c>
      <c r="M34" s="19" t="s">
        <v>15</v>
      </c>
      <c r="N34" s="36">
        <v>66.3</v>
      </c>
      <c r="O34" s="10">
        <v>14</v>
      </c>
      <c r="P34" s="27">
        <f>N34/$E$15</f>
        <v>1.6330049261083744E-2</v>
      </c>
      <c r="Q34" s="76"/>
      <c r="R34" s="77"/>
      <c r="S34" s="77"/>
      <c r="T34" s="78"/>
      <c r="U34" s="76"/>
      <c r="V34" s="77"/>
      <c r="W34" s="77"/>
      <c r="X34" s="78"/>
      <c r="Y34" s="9">
        <v>126.4849</v>
      </c>
      <c r="Z34" s="10">
        <v>171.7791</v>
      </c>
      <c r="AA34" s="10">
        <v>100.4748</v>
      </c>
      <c r="AB34" s="89">
        <f>Y34/$E$15</f>
        <v>3.1153916256157634E-2</v>
      </c>
      <c r="AC34" s="92">
        <f t="shared" ref="AC34:AD34" si="30">Z34/$E$15</f>
        <v>4.2310123152709357E-2</v>
      </c>
      <c r="AD34" s="27">
        <f t="shared" si="30"/>
        <v>2.4747487684729064E-2</v>
      </c>
      <c r="AE34" s="7"/>
      <c r="AF34" s="7"/>
    </row>
    <row r="35" spans="1:32" x14ac:dyDescent="0.35">
      <c r="A35" s="2"/>
      <c r="B35" s="18" t="s">
        <v>48</v>
      </c>
      <c r="C35" s="19">
        <v>2050</v>
      </c>
      <c r="D35" s="19" t="s">
        <v>16</v>
      </c>
      <c r="E35" s="32">
        <v>3.1778498279578726</v>
      </c>
      <c r="F35" s="32">
        <v>3.1125798929048347</v>
      </c>
      <c r="G35" s="32">
        <v>4.2905098431786142</v>
      </c>
      <c r="H35" s="65">
        <v>2.8900105021101643</v>
      </c>
      <c r="I35" s="2"/>
      <c r="J35" s="2"/>
      <c r="K35" s="18" t="s">
        <v>126</v>
      </c>
      <c r="L35" s="19" t="s">
        <v>114</v>
      </c>
      <c r="M35" s="19" t="s">
        <v>15</v>
      </c>
      <c r="N35" s="36">
        <v>43.5</v>
      </c>
      <c r="O35" s="10">
        <v>14</v>
      </c>
      <c r="P35" s="27">
        <f>N35/$E$15</f>
        <v>1.0714285714285714E-2</v>
      </c>
      <c r="Q35" s="76"/>
      <c r="R35" s="77"/>
      <c r="S35" s="77"/>
      <c r="T35" s="78"/>
      <c r="U35" s="76"/>
      <c r="V35" s="77"/>
      <c r="W35" s="77"/>
      <c r="X35" s="78"/>
      <c r="Y35" s="9">
        <v>302.39830000000001</v>
      </c>
      <c r="Z35" s="10">
        <v>408.29250000000002</v>
      </c>
      <c r="AA35" s="10">
        <v>240.09800000000001</v>
      </c>
      <c r="AB35" s="89">
        <f>Y35/$E$15</f>
        <v>7.4482339901477831E-2</v>
      </c>
      <c r="AC35" s="92">
        <f t="shared" ref="AC35" si="31">Z35/$E$15</f>
        <v>0.10056465517241379</v>
      </c>
      <c r="AD35" s="27">
        <f t="shared" ref="AD35" si="32">AA35/$E$15</f>
        <v>5.9137438423645321E-2</v>
      </c>
      <c r="AE35" s="7"/>
      <c r="AF35" s="7"/>
    </row>
    <row r="36" spans="1:32" x14ac:dyDescent="0.35">
      <c r="A36" s="2"/>
      <c r="B36" s="18" t="s">
        <v>49</v>
      </c>
      <c r="C36" s="19">
        <v>2050</v>
      </c>
      <c r="D36" s="19" t="s">
        <v>16</v>
      </c>
      <c r="E36" s="66">
        <v>4.7409568368258723</v>
      </c>
      <c r="F36" s="66">
        <v>4.595203630999297</v>
      </c>
      <c r="G36" s="66">
        <v>7.819488123387198</v>
      </c>
      <c r="H36" s="67">
        <v>5.133683640425728</v>
      </c>
      <c r="I36" s="2"/>
      <c r="J36" s="2"/>
      <c r="K36" s="18" t="s">
        <v>126</v>
      </c>
      <c r="L36" s="19" t="s">
        <v>115</v>
      </c>
      <c r="M36" s="19" t="s">
        <v>15</v>
      </c>
      <c r="N36" s="36">
        <v>550</v>
      </c>
      <c r="O36" s="28">
        <v>15</v>
      </c>
      <c r="P36" s="27">
        <f>N36/$E$14</f>
        <v>0.17295597484276728</v>
      </c>
      <c r="Q36" s="14"/>
      <c r="R36" s="13"/>
      <c r="S36" s="13"/>
      <c r="T36" s="23"/>
      <c r="U36" s="14"/>
      <c r="V36" s="13"/>
      <c r="W36" s="13"/>
      <c r="X36" s="23"/>
      <c r="Y36" s="9">
        <v>129.6576</v>
      </c>
      <c r="Z36" s="10">
        <v>208.7586</v>
      </c>
      <c r="AA36" s="10">
        <v>94.636020000000002</v>
      </c>
      <c r="AB36" s="89">
        <f>Y36/$E$14</f>
        <v>4.0772830188679249E-2</v>
      </c>
      <c r="AC36" s="92">
        <f t="shared" ref="AC36:AD36" si="33">Z36/$E$14</f>
        <v>6.5647358490566035E-2</v>
      </c>
      <c r="AD36" s="27">
        <f t="shared" si="33"/>
        <v>2.9759754716981134E-2</v>
      </c>
      <c r="AE36" s="7"/>
      <c r="AF36" s="7"/>
    </row>
    <row r="37" spans="1:32" ht="15" x14ac:dyDescent="0.4">
      <c r="A37" s="2"/>
      <c r="B37" s="18" t="s">
        <v>138</v>
      </c>
      <c r="C37" s="68" t="s">
        <v>44</v>
      </c>
      <c r="D37" s="19" t="s">
        <v>107</v>
      </c>
      <c r="E37" s="66">
        <v>69.375967175284913</v>
      </c>
      <c r="F37" s="66">
        <v>63.275379996272569</v>
      </c>
      <c r="G37" s="66">
        <v>75.794238007392593</v>
      </c>
      <c r="H37" s="67">
        <v>66.013670082060798</v>
      </c>
      <c r="I37" s="2"/>
      <c r="J37" s="2"/>
      <c r="K37" s="18" t="s">
        <v>126</v>
      </c>
      <c r="L37" s="19" t="s">
        <v>116</v>
      </c>
      <c r="M37" s="19" t="s">
        <v>15</v>
      </c>
      <c r="N37" s="36">
        <v>550</v>
      </c>
      <c r="O37" s="28">
        <v>15</v>
      </c>
      <c r="P37" s="27">
        <f>N37/$E$14</f>
        <v>0.17295597484276728</v>
      </c>
      <c r="Q37" s="14"/>
      <c r="R37" s="13"/>
      <c r="S37" s="13"/>
      <c r="T37" s="24"/>
      <c r="U37" s="14"/>
      <c r="V37" s="13"/>
      <c r="W37" s="13"/>
      <c r="X37" s="24"/>
      <c r="Y37" s="9">
        <v>176.16329999999999</v>
      </c>
      <c r="Z37" s="10">
        <v>268.05349999999999</v>
      </c>
      <c r="AA37" s="10">
        <v>130.4462</v>
      </c>
      <c r="AB37" s="89">
        <f>Y37/$E$14</f>
        <v>5.5397264150943391E-2</v>
      </c>
      <c r="AC37" s="92">
        <f t="shared" ref="AC37" si="34">Z37/$E$14</f>
        <v>8.4293553459119486E-2</v>
      </c>
      <c r="AD37" s="27">
        <f t="shared" ref="AD37" si="35">AA37/$E$14</f>
        <v>4.1020817610062897E-2</v>
      </c>
      <c r="AE37" s="7"/>
      <c r="AF37" s="7"/>
    </row>
    <row r="38" spans="1:32" ht="15" x14ac:dyDescent="0.4">
      <c r="A38" s="2"/>
      <c r="B38" s="53" t="s">
        <v>50</v>
      </c>
      <c r="C38" s="54">
        <v>2050</v>
      </c>
      <c r="D38" s="54" t="s">
        <v>107</v>
      </c>
      <c r="E38" s="69">
        <v>5.2487469999999998</v>
      </c>
      <c r="F38" s="69">
        <v>4.5999670000000004</v>
      </c>
      <c r="G38" s="69">
        <v>7.0066639999999998</v>
      </c>
      <c r="H38" s="70">
        <v>5.7998539999999998</v>
      </c>
      <c r="I38" s="2"/>
      <c r="J38" s="2"/>
      <c r="K38" s="18" t="s">
        <v>126</v>
      </c>
      <c r="L38" s="19" t="s">
        <v>117</v>
      </c>
      <c r="M38" s="19" t="s">
        <v>15</v>
      </c>
      <c r="N38" s="36">
        <v>600</v>
      </c>
      <c r="O38" s="28">
        <v>15</v>
      </c>
      <c r="P38" s="27">
        <f>N38/$E$13</f>
        <v>0.38560411311053983</v>
      </c>
      <c r="Q38" s="14"/>
      <c r="R38" s="13"/>
      <c r="S38" s="13"/>
      <c r="T38" s="22"/>
      <c r="U38" s="14"/>
      <c r="V38" s="13"/>
      <c r="W38" s="13"/>
      <c r="X38" s="22"/>
      <c r="Y38" s="9">
        <v>151.81399999999999</v>
      </c>
      <c r="Z38" s="10">
        <v>167.8562</v>
      </c>
      <c r="AA38" s="10">
        <v>138.6635</v>
      </c>
      <c r="AB38" s="89">
        <f>Y38/$E$13</f>
        <v>9.7566838046272489E-2</v>
      </c>
      <c r="AC38" s="92">
        <f t="shared" ref="AC38:AD38" si="36">Z38/$E$13</f>
        <v>0.107876735218509</v>
      </c>
      <c r="AD38" s="27">
        <f t="shared" si="36"/>
        <v>8.911535989717223E-2</v>
      </c>
      <c r="AE38" s="7"/>
      <c r="AF38" s="7"/>
    </row>
    <row r="39" spans="1:32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18" t="s">
        <v>126</v>
      </c>
      <c r="L39" s="19" t="s">
        <v>118</v>
      </c>
      <c r="M39" s="19" t="s">
        <v>15</v>
      </c>
      <c r="N39" s="36">
        <v>0</v>
      </c>
      <c r="O39" s="28" t="s">
        <v>77</v>
      </c>
      <c r="P39" s="27">
        <f>N39/$E$13</f>
        <v>0</v>
      </c>
      <c r="Q39" s="14"/>
      <c r="R39" s="13"/>
      <c r="S39" s="13"/>
      <c r="T39" s="23"/>
      <c r="U39" s="14"/>
      <c r="V39" s="13"/>
      <c r="W39" s="13"/>
      <c r="X39" s="23"/>
      <c r="Y39" s="9">
        <v>323.5</v>
      </c>
      <c r="Z39" s="15"/>
      <c r="AA39" s="15"/>
      <c r="AB39" s="89">
        <f t="shared" ref="AB39:AB41" si="37">Y39/$E$13</f>
        <v>0.20790488431876605</v>
      </c>
      <c r="AC39" s="92">
        <f t="shared" ref="AC39:AC41" si="38">Z39/$E$13</f>
        <v>0</v>
      </c>
      <c r="AD39" s="27">
        <f t="shared" ref="AD39:AD41" si="39">AA39/$E$13</f>
        <v>0</v>
      </c>
      <c r="AE39" s="7"/>
      <c r="AF39" s="7"/>
    </row>
    <row r="40" spans="1:32" x14ac:dyDescent="0.35">
      <c r="A40" s="3" t="s">
        <v>9</v>
      </c>
      <c r="B40" s="2"/>
      <c r="C40" s="2"/>
      <c r="D40" s="2"/>
      <c r="E40" s="2"/>
      <c r="F40" s="2"/>
      <c r="G40" s="2"/>
      <c r="H40" s="2"/>
      <c r="I40" s="2"/>
      <c r="J40" s="2"/>
      <c r="K40" s="18" t="s">
        <v>126</v>
      </c>
      <c r="L40" s="19" t="s">
        <v>119</v>
      </c>
      <c r="M40" s="19" t="s">
        <v>15</v>
      </c>
      <c r="N40" s="36">
        <v>600</v>
      </c>
      <c r="O40" s="28">
        <v>15</v>
      </c>
      <c r="P40" s="27">
        <f>N40/$E$13</f>
        <v>0.38560411311053983</v>
      </c>
      <c r="Q40" s="14"/>
      <c r="R40" s="13"/>
      <c r="S40" s="13"/>
      <c r="T40" s="24"/>
      <c r="U40" s="14"/>
      <c r="V40" s="13"/>
      <c r="W40" s="13"/>
      <c r="X40" s="24"/>
      <c r="Y40" s="9">
        <v>337.49029999999999</v>
      </c>
      <c r="Z40" s="10">
        <v>518.65390000000002</v>
      </c>
      <c r="AA40" s="10">
        <v>250.5154</v>
      </c>
      <c r="AB40" s="89">
        <f t="shared" si="37"/>
        <v>0.2168960796915167</v>
      </c>
      <c r="AC40" s="92">
        <f t="shared" si="38"/>
        <v>0.33332512853470436</v>
      </c>
      <c r="AD40" s="27">
        <f t="shared" si="39"/>
        <v>0.16099961439588689</v>
      </c>
      <c r="AE40" s="7"/>
      <c r="AF40" s="7"/>
    </row>
    <row r="41" spans="1:32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18" t="s">
        <v>126</v>
      </c>
      <c r="L41" s="19" t="s">
        <v>120</v>
      </c>
      <c r="M41" s="19" t="s">
        <v>15</v>
      </c>
      <c r="N41" s="36">
        <v>180</v>
      </c>
      <c r="O41" s="28">
        <v>16</v>
      </c>
      <c r="P41" s="27">
        <f>N41/$E$13</f>
        <v>0.11568123393316196</v>
      </c>
      <c r="Q41" s="14"/>
      <c r="R41" s="13"/>
      <c r="S41" s="13"/>
      <c r="T41" s="22"/>
      <c r="U41" s="14"/>
      <c r="V41" s="13"/>
      <c r="W41" s="13"/>
      <c r="X41" s="22"/>
      <c r="Y41" s="10">
        <v>904.48612517898437</v>
      </c>
      <c r="Z41" s="10">
        <v>675.34977071586627</v>
      </c>
      <c r="AA41" s="10">
        <v>1370.5929939443713</v>
      </c>
      <c r="AB41" s="89">
        <f t="shared" si="37"/>
        <v>0.58128928353405163</v>
      </c>
      <c r="AC41" s="92">
        <f t="shared" si="38"/>
        <v>0.43402941562716341</v>
      </c>
      <c r="AD41" s="27">
        <f t="shared" si="39"/>
        <v>0.880843826442398</v>
      </c>
      <c r="AE41" s="8"/>
    </row>
    <row r="42" spans="1:32" x14ac:dyDescent="0.35">
      <c r="A42" s="2">
        <v>1</v>
      </c>
      <c r="B42" s="2" t="s">
        <v>8</v>
      </c>
      <c r="C42" s="2"/>
      <c r="D42" s="2"/>
      <c r="E42" s="2"/>
      <c r="F42" s="2"/>
      <c r="G42" s="2"/>
      <c r="H42" s="2"/>
      <c r="I42" s="2"/>
      <c r="J42" s="2"/>
      <c r="K42" s="18" t="s">
        <v>126</v>
      </c>
      <c r="L42" s="19" t="s">
        <v>121</v>
      </c>
      <c r="M42" s="19" t="s">
        <v>128</v>
      </c>
      <c r="N42" s="37">
        <v>12.85</v>
      </c>
      <c r="O42" s="28">
        <v>14</v>
      </c>
      <c r="P42" s="22"/>
      <c r="Q42" s="14"/>
      <c r="R42" s="13"/>
      <c r="S42" s="13"/>
      <c r="T42" s="22"/>
      <c r="U42" s="14"/>
      <c r="V42" s="13"/>
      <c r="W42" s="13"/>
      <c r="X42" s="22"/>
      <c r="Y42" s="11">
        <v>-4.9786520000000003</v>
      </c>
      <c r="Z42" s="12">
        <v>-4.5178560000000001</v>
      </c>
      <c r="AA42" s="12">
        <v>-5.5347759999999999</v>
      </c>
      <c r="AB42" s="89">
        <f>Y42/$N$42</f>
        <v>-0.38744373540856036</v>
      </c>
      <c r="AC42" s="92">
        <f>Z42/$N$42</f>
        <v>-0.3515841245136187</v>
      </c>
      <c r="AD42" s="27">
        <f>AA42/$N$42</f>
        <v>-0.43072186770428017</v>
      </c>
      <c r="AE42" s="8"/>
    </row>
    <row r="43" spans="1:32" x14ac:dyDescent="0.35">
      <c r="A43" s="2">
        <v>2</v>
      </c>
      <c r="B43" s="2" t="s">
        <v>12</v>
      </c>
      <c r="C43" s="2"/>
      <c r="D43" s="2"/>
      <c r="E43" s="2"/>
      <c r="F43" s="2"/>
      <c r="G43" s="2"/>
      <c r="H43" s="2"/>
      <c r="I43" s="2"/>
      <c r="J43" s="2"/>
      <c r="K43" s="18" t="s">
        <v>126</v>
      </c>
      <c r="L43" s="19" t="s">
        <v>124</v>
      </c>
      <c r="M43" s="19" t="s">
        <v>15</v>
      </c>
      <c r="N43" s="38">
        <v>20.3</v>
      </c>
      <c r="O43" s="28">
        <v>8</v>
      </c>
      <c r="P43" s="22"/>
      <c r="Q43" s="14"/>
      <c r="R43" s="13"/>
      <c r="S43" s="13"/>
      <c r="T43" s="22"/>
      <c r="U43" s="14"/>
      <c r="V43" s="13"/>
      <c r="W43" s="13"/>
      <c r="X43" s="22"/>
      <c r="Y43" s="11">
        <v>18.06812</v>
      </c>
      <c r="Z43" s="6">
        <v>41.517119999999998</v>
      </c>
      <c r="AA43" s="6">
        <v>11.46157</v>
      </c>
      <c r="AB43" s="89">
        <f>Y43/$E$22</f>
        <v>0.30714305141909076</v>
      </c>
      <c r="AC43" s="92">
        <f t="shared" ref="AC43:AD43" si="40">Z43/$E$22</f>
        <v>0.70575659907796495</v>
      </c>
      <c r="AD43" s="27">
        <f t="shared" si="40"/>
        <v>0.19483718194552105</v>
      </c>
      <c r="AE43" s="8"/>
    </row>
    <row r="44" spans="1:32" x14ac:dyDescent="0.35">
      <c r="A44" s="2">
        <v>3</v>
      </c>
      <c r="B44" s="2" t="s">
        <v>13</v>
      </c>
      <c r="C44" s="2"/>
      <c r="D44" s="2"/>
      <c r="E44" s="2"/>
      <c r="F44" s="2"/>
      <c r="G44" s="2"/>
      <c r="H44" s="2"/>
      <c r="I44" s="2"/>
      <c r="J44" s="2"/>
      <c r="K44" s="18" t="s">
        <v>126</v>
      </c>
      <c r="L44" s="57" t="s">
        <v>125</v>
      </c>
      <c r="M44" s="19" t="s">
        <v>128</v>
      </c>
      <c r="N44" s="38">
        <v>0.56999999999999995</v>
      </c>
      <c r="O44" s="28">
        <v>17</v>
      </c>
      <c r="P44" s="22"/>
      <c r="Q44" s="14"/>
      <c r="R44" s="13"/>
      <c r="S44" s="13"/>
      <c r="T44" s="22"/>
      <c r="U44" s="14"/>
      <c r="V44" s="13"/>
      <c r="W44" s="13"/>
      <c r="X44" s="22"/>
      <c r="Y44" s="11">
        <v>-0.54721779999999998</v>
      </c>
      <c r="Z44" s="12">
        <v>-0.36039300000000002</v>
      </c>
      <c r="AA44" s="12">
        <v>-1.135721</v>
      </c>
      <c r="AB44" s="89">
        <f>Y44/$N$44</f>
        <v>-0.96003122807017549</v>
      </c>
      <c r="AC44" s="92">
        <f t="shared" ref="AC44:AD44" si="41">Z44/$N$44</f>
        <v>-0.6322684210526317</v>
      </c>
      <c r="AD44" s="27">
        <f t="shared" si="41"/>
        <v>-1.9924929824561406</v>
      </c>
      <c r="AE44" s="2"/>
    </row>
    <row r="45" spans="1:32" x14ac:dyDescent="0.35">
      <c r="A45" s="2">
        <v>4</v>
      </c>
      <c r="B45" s="2" t="s">
        <v>24</v>
      </c>
      <c r="C45" s="2"/>
      <c r="D45" s="2"/>
      <c r="E45" s="2"/>
      <c r="F45" s="2"/>
      <c r="G45" s="2"/>
      <c r="H45" s="2"/>
      <c r="I45" s="2"/>
      <c r="J45" s="2"/>
      <c r="K45" s="18" t="s">
        <v>127</v>
      </c>
      <c r="L45" s="19" t="s">
        <v>122</v>
      </c>
      <c r="M45" s="19" t="s">
        <v>129</v>
      </c>
      <c r="N45" s="36">
        <v>360.12</v>
      </c>
      <c r="O45" s="28">
        <v>9</v>
      </c>
      <c r="P45" s="22"/>
      <c r="Q45" s="14"/>
      <c r="R45" s="13"/>
      <c r="S45" s="13"/>
      <c r="T45" s="22"/>
      <c r="U45" s="14"/>
      <c r="V45" s="13"/>
      <c r="W45" s="13"/>
      <c r="X45" s="22"/>
      <c r="Y45" s="9">
        <v>-109.6966538611685</v>
      </c>
      <c r="Z45" s="19"/>
      <c r="AA45" s="19"/>
      <c r="AB45" s="89">
        <f>Y45/E23</f>
        <v>-0.27496655012838689</v>
      </c>
      <c r="AC45" s="13"/>
      <c r="AD45" s="22"/>
      <c r="AE45" s="2"/>
    </row>
    <row r="46" spans="1:32" x14ac:dyDescent="0.35">
      <c r="A46" s="2">
        <v>5</v>
      </c>
      <c r="B46" s="2" t="s">
        <v>17</v>
      </c>
      <c r="C46" s="2"/>
      <c r="D46" s="2"/>
      <c r="E46" s="2"/>
      <c r="F46" s="2"/>
      <c r="G46" s="2"/>
      <c r="H46" s="2"/>
      <c r="I46" s="2"/>
      <c r="J46" s="2"/>
      <c r="K46" s="53" t="s">
        <v>127</v>
      </c>
      <c r="L46" s="54" t="s">
        <v>123</v>
      </c>
      <c r="M46" s="54" t="s">
        <v>16</v>
      </c>
      <c r="N46" s="58">
        <f>2030.97181059712/1000</f>
        <v>2.0309718105971202</v>
      </c>
      <c r="O46" s="59">
        <v>10</v>
      </c>
      <c r="P46" s="60"/>
      <c r="Q46" s="79"/>
      <c r="R46" s="80"/>
      <c r="S46" s="80"/>
      <c r="T46" s="60"/>
      <c r="U46" s="79"/>
      <c r="V46" s="80"/>
      <c r="W46" s="80"/>
      <c r="X46" s="60"/>
      <c r="Y46" s="85">
        <v>-1.38269352458368</v>
      </c>
      <c r="Z46" s="54"/>
      <c r="AA46" s="54"/>
      <c r="AB46" s="93">
        <f>Y46/E24</f>
        <v>-0.50842181915714102</v>
      </c>
      <c r="AC46" s="80"/>
      <c r="AD46" s="60"/>
      <c r="AE46" s="2"/>
    </row>
    <row r="47" spans="1:32" x14ac:dyDescent="0.35">
      <c r="A47" s="2">
        <v>6</v>
      </c>
      <c r="B47" s="2" t="s">
        <v>22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2" x14ac:dyDescent="0.35">
      <c r="A48" s="2">
        <v>7</v>
      </c>
      <c r="B48" s="2" t="s">
        <v>32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5">
      <c r="A49" s="2">
        <v>8</v>
      </c>
      <c r="B49" s="2" t="s">
        <v>33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35">
      <c r="A50" s="2">
        <v>9</v>
      </c>
      <c r="B50" s="2" t="s">
        <v>130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35">
      <c r="A51" s="2">
        <v>10</v>
      </c>
      <c r="B51" s="2" t="s">
        <v>131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35">
      <c r="A52" s="2">
        <v>11</v>
      </c>
      <c r="B52" s="2" t="s">
        <v>37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x14ac:dyDescent="0.35">
      <c r="A53" s="2">
        <v>12</v>
      </c>
      <c r="B53" s="2" t="s">
        <v>89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x14ac:dyDescent="0.35">
      <c r="A54" s="2">
        <v>13</v>
      </c>
      <c r="B54" s="2" t="s">
        <v>90</v>
      </c>
      <c r="C54" s="2"/>
      <c r="D54" s="2"/>
      <c r="E54" s="2"/>
      <c r="F54" s="2"/>
      <c r="G54" s="2"/>
      <c r="H54" s="2"/>
      <c r="I54" s="2"/>
      <c r="J54" s="2"/>
      <c r="K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x14ac:dyDescent="0.35">
      <c r="A55" s="2">
        <v>14</v>
      </c>
      <c r="B55" s="2" t="s">
        <v>133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x14ac:dyDescent="0.35">
      <c r="A56" s="2">
        <v>15</v>
      </c>
      <c r="B56" s="2" t="s">
        <v>134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35">
      <c r="A57" s="2">
        <v>16</v>
      </c>
      <c r="B57" s="2" t="s">
        <v>135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x14ac:dyDescent="0.35">
      <c r="A58" s="2">
        <v>17</v>
      </c>
      <c r="B58" s="2" t="s">
        <v>132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35">
      <c r="A60" s="3" t="s">
        <v>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x14ac:dyDescent="0.35">
      <c r="A61" s="2" t="s">
        <v>75</v>
      </c>
      <c r="B61" s="2" t="s">
        <v>76</v>
      </c>
    </row>
    <row r="62" spans="1:31" x14ac:dyDescent="0.35">
      <c r="A62" s="2"/>
      <c r="B62" s="2"/>
    </row>
    <row r="63" spans="1:31" x14ac:dyDescent="0.35">
      <c r="A63" s="2"/>
      <c r="B63" s="2"/>
    </row>
    <row r="64" spans="1:31" x14ac:dyDescent="0.35">
      <c r="A64" s="2"/>
      <c r="B64" s="2"/>
    </row>
    <row r="65" spans="1:2" x14ac:dyDescent="0.35">
      <c r="A65" s="2"/>
      <c r="B65" s="2"/>
    </row>
    <row r="66" spans="1:2" x14ac:dyDescent="0.35">
      <c r="A66" s="2"/>
      <c r="B66" s="2"/>
    </row>
    <row r="67" spans="1:2" x14ac:dyDescent="0.35">
      <c r="A67" s="2"/>
      <c r="B67" s="2"/>
    </row>
    <row r="68" spans="1:2" x14ac:dyDescent="0.35">
      <c r="A68" s="2"/>
      <c r="B68" s="2"/>
    </row>
    <row r="69" spans="1:2" x14ac:dyDescent="0.35">
      <c r="A69" s="2"/>
      <c r="B69" s="2"/>
    </row>
    <row r="70" spans="1:2" x14ac:dyDescent="0.35">
      <c r="A70" s="2"/>
      <c r="B70" s="2"/>
    </row>
    <row r="71" spans="1:2" x14ac:dyDescent="0.35">
      <c r="A71" s="2"/>
      <c r="B71" s="2"/>
    </row>
    <row r="72" spans="1:2" x14ac:dyDescent="0.35">
      <c r="A72" s="2"/>
      <c r="B72" s="2"/>
    </row>
    <row r="73" spans="1:2" x14ac:dyDescent="0.35">
      <c r="A73" s="2"/>
      <c r="B73" s="2"/>
    </row>
    <row r="74" spans="1:2" x14ac:dyDescent="0.35">
      <c r="A74" s="2"/>
      <c r="B74" s="2"/>
    </row>
    <row r="75" spans="1:2" x14ac:dyDescent="0.35">
      <c r="A75" s="2"/>
      <c r="B75" s="2"/>
    </row>
    <row r="76" spans="1:2" x14ac:dyDescent="0.35">
      <c r="A76" s="2"/>
      <c r="B76" s="2"/>
    </row>
    <row r="77" spans="1:2" x14ac:dyDescent="0.35">
      <c r="A77" s="2"/>
      <c r="B77" s="2"/>
    </row>
    <row r="78" spans="1:2" x14ac:dyDescent="0.35">
      <c r="A78" s="2"/>
      <c r="B78" s="2"/>
    </row>
    <row r="79" spans="1:2" x14ac:dyDescent="0.35">
      <c r="A79" s="2"/>
      <c r="B79" s="2"/>
    </row>
    <row r="80" spans="1:2" x14ac:dyDescent="0.35">
      <c r="A80" s="2"/>
      <c r="B80" s="2"/>
    </row>
    <row r="81" spans="1:2" x14ac:dyDescent="0.35">
      <c r="A81" s="2"/>
      <c r="B81" s="2"/>
    </row>
    <row r="82" spans="1:2" x14ac:dyDescent="0.35">
      <c r="A82" s="2"/>
      <c r="B82" s="2"/>
    </row>
    <row r="83" spans="1:2" x14ac:dyDescent="0.35">
      <c r="A83" s="2"/>
      <c r="B83" s="2"/>
    </row>
    <row r="84" spans="1:2" x14ac:dyDescent="0.35">
      <c r="A84" s="2"/>
      <c r="B84" s="2"/>
    </row>
    <row r="85" spans="1:2" x14ac:dyDescent="0.35">
      <c r="A85" s="2"/>
      <c r="B85" s="2"/>
    </row>
    <row r="86" spans="1:2" x14ac:dyDescent="0.35">
      <c r="A86" s="2"/>
      <c r="B86" s="2"/>
    </row>
    <row r="87" spans="1:2" x14ac:dyDescent="0.35">
      <c r="A87" s="2"/>
      <c r="B87" s="2"/>
    </row>
    <row r="88" spans="1:2" x14ac:dyDescent="0.35">
      <c r="B88" s="2"/>
    </row>
    <row r="89" spans="1:2" x14ac:dyDescent="0.35">
      <c r="B89" s="2"/>
    </row>
    <row r="90" spans="1:2" x14ac:dyDescent="0.35">
      <c r="B90" s="2"/>
    </row>
    <row r="91" spans="1:2" x14ac:dyDescent="0.35">
      <c r="B91" s="2"/>
    </row>
    <row r="92" spans="1:2" x14ac:dyDescent="0.35">
      <c r="B92" s="2"/>
    </row>
    <row r="93" spans="1:2" x14ac:dyDescent="0.35">
      <c r="B93" s="2"/>
    </row>
    <row r="94" spans="1:2" x14ac:dyDescent="0.35">
      <c r="B94" s="2"/>
    </row>
    <row r="95" spans="1:2" x14ac:dyDescent="0.35">
      <c r="B95" s="2"/>
    </row>
    <row r="96" spans="1:2" x14ac:dyDescent="0.35">
      <c r="B96" s="2"/>
    </row>
    <row r="97" spans="2:2" x14ac:dyDescent="0.35">
      <c r="B97" s="2"/>
    </row>
    <row r="98" spans="2:2" x14ac:dyDescent="0.35">
      <c r="B98" s="2"/>
    </row>
    <row r="99" spans="2:2" x14ac:dyDescent="0.35">
      <c r="B99" s="2"/>
    </row>
    <row r="100" spans="2:2" x14ac:dyDescent="0.35">
      <c r="B100" s="2"/>
    </row>
    <row r="101" spans="2:2" x14ac:dyDescent="0.35">
      <c r="B101" s="2"/>
    </row>
    <row r="102" spans="2:2" x14ac:dyDescent="0.35">
      <c r="B102" s="2"/>
    </row>
    <row r="103" spans="2:2" x14ac:dyDescent="0.35">
      <c r="B103" s="2"/>
    </row>
    <row r="104" spans="2:2" x14ac:dyDescent="0.35">
      <c r="B104" s="2"/>
    </row>
    <row r="105" spans="2:2" x14ac:dyDescent="0.35">
      <c r="B105" s="2"/>
    </row>
    <row r="106" spans="2:2" x14ac:dyDescent="0.35">
      <c r="B106" s="2"/>
    </row>
    <row r="107" spans="2:2" x14ac:dyDescent="0.35">
      <c r="B107" s="2"/>
    </row>
    <row r="108" spans="2:2" x14ac:dyDescent="0.35">
      <c r="B108" s="2"/>
    </row>
    <row r="109" spans="2:2" x14ac:dyDescent="0.35">
      <c r="B109" s="2"/>
    </row>
  </sheetData>
  <mergeCells count="6">
    <mergeCell ref="E29:H29"/>
    <mergeCell ref="Q4:T4"/>
    <mergeCell ref="Y4:AA4"/>
    <mergeCell ref="AB4:AD4"/>
    <mergeCell ref="U4:X4"/>
    <mergeCell ref="N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Nathan J</dc:creator>
  <cp:lastModifiedBy>Johnson, Nathan J</cp:lastModifiedBy>
  <dcterms:created xsi:type="dcterms:W3CDTF">2024-09-17T13:10:24Z</dcterms:created>
  <dcterms:modified xsi:type="dcterms:W3CDTF">2024-09-18T17:42:50Z</dcterms:modified>
</cp:coreProperties>
</file>