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istaffel_ic_ac_uk/Documents/Nathan &amp; Iain Folder/~ Wedges paper/Replication Package/Fig 3/"/>
    </mc:Choice>
  </mc:AlternateContent>
  <xr:revisionPtr revIDLastSave="573" documentId="8_{4A3BE5A0-720F-4047-8937-CABDC347CF52}" xr6:coauthVersionLast="47" xr6:coauthVersionMax="47" xr10:uidLastSave="{F43B2331-D5A3-4DE6-B39C-DC59E773DB42}"/>
  <bookViews>
    <workbookView xWindow="-110" yWindow="-110" windowWidth="24220" windowHeight="15500" activeTab="1" xr2:uid="{3263BA27-6CD3-4572-8F7E-29546A05A649}"/>
  </bookViews>
  <sheets>
    <sheet name="Clean hydrogen" sheetId="2" r:id="rId1"/>
    <sheet name="Steel and cement" sheetId="1" r:id="rId2"/>
    <sheet name="Methane in oil and g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0" i="3" l="1"/>
  <c r="AJ50" i="3"/>
  <c r="AK50" i="3"/>
  <c r="AL50" i="3"/>
  <c r="AI20" i="3"/>
  <c r="AJ20" i="3"/>
  <c r="AK20" i="3"/>
  <c r="AL20" i="3"/>
  <c r="AI21" i="3"/>
  <c r="AJ21" i="3"/>
  <c r="AK21" i="3"/>
  <c r="AL21" i="3"/>
  <c r="AI22" i="3"/>
  <c r="AJ22" i="3"/>
  <c r="AK22" i="3"/>
  <c r="AL22" i="3"/>
  <c r="AI23" i="3"/>
  <c r="AJ23" i="3"/>
  <c r="AK23" i="3"/>
  <c r="AL23" i="3"/>
  <c r="AI24" i="3"/>
  <c r="AJ24" i="3"/>
  <c r="AK24" i="3"/>
  <c r="AL24" i="3"/>
  <c r="AI25" i="3"/>
  <c r="AJ25" i="3"/>
  <c r="AK25" i="3"/>
  <c r="AL25" i="3"/>
  <c r="AI26" i="3"/>
  <c r="AJ26" i="3"/>
  <c r="AK26" i="3"/>
  <c r="AL26" i="3"/>
  <c r="AI27" i="3"/>
  <c r="AJ27" i="3"/>
  <c r="AK27" i="3"/>
  <c r="AL27" i="3"/>
  <c r="AI28" i="3"/>
  <c r="AJ28" i="3"/>
  <c r="AK28" i="3"/>
  <c r="AL28" i="3"/>
  <c r="AI29" i="3"/>
  <c r="AJ29" i="3"/>
  <c r="AK29" i="3"/>
  <c r="AL29" i="3"/>
  <c r="AI30" i="3"/>
  <c r="AJ30" i="3"/>
  <c r="AK30" i="3"/>
  <c r="AL30" i="3"/>
  <c r="AI31" i="3"/>
  <c r="AJ31" i="3"/>
  <c r="AK31" i="3"/>
  <c r="AL31" i="3"/>
  <c r="AI32" i="3"/>
  <c r="AJ32" i="3"/>
  <c r="AK32" i="3"/>
  <c r="AL32" i="3"/>
  <c r="AI33" i="3"/>
  <c r="AJ33" i="3"/>
  <c r="AK33" i="3"/>
  <c r="AL33" i="3"/>
  <c r="AI34" i="3"/>
  <c r="AJ34" i="3"/>
  <c r="AK34" i="3"/>
  <c r="AL34" i="3"/>
  <c r="AI35" i="3"/>
  <c r="AJ35" i="3"/>
  <c r="AK35" i="3"/>
  <c r="AL35" i="3"/>
  <c r="AI36" i="3"/>
  <c r="AJ36" i="3"/>
  <c r="AK36" i="3"/>
  <c r="AL36" i="3"/>
  <c r="AI37" i="3"/>
  <c r="AJ37" i="3"/>
  <c r="AK37" i="3"/>
  <c r="AL37" i="3"/>
  <c r="AI38" i="3"/>
  <c r="AJ38" i="3"/>
  <c r="AK38" i="3"/>
  <c r="AL38" i="3"/>
  <c r="AI39" i="3"/>
  <c r="AJ39" i="3"/>
  <c r="AK39" i="3"/>
  <c r="AL39" i="3"/>
  <c r="AI40" i="3"/>
  <c r="AJ40" i="3"/>
  <c r="AK40" i="3"/>
  <c r="AL40" i="3"/>
  <c r="AI41" i="3"/>
  <c r="AJ41" i="3"/>
  <c r="AK41" i="3"/>
  <c r="AL41" i="3"/>
  <c r="AI42" i="3"/>
  <c r="AJ42" i="3"/>
  <c r="AK42" i="3"/>
  <c r="AL42" i="3"/>
  <c r="AI43" i="3"/>
  <c r="AJ43" i="3"/>
  <c r="AK43" i="3"/>
  <c r="AL43" i="3"/>
  <c r="AI44" i="3"/>
  <c r="AJ44" i="3"/>
  <c r="AK44" i="3"/>
  <c r="AL44" i="3"/>
  <c r="AI45" i="3"/>
  <c r="AJ45" i="3"/>
  <c r="AK45" i="3"/>
  <c r="AL45" i="3"/>
  <c r="AI46" i="3"/>
  <c r="AJ46" i="3"/>
  <c r="AK46" i="3"/>
  <c r="AL46" i="3"/>
  <c r="AI47" i="3"/>
  <c r="AJ47" i="3"/>
  <c r="AK47" i="3"/>
  <c r="AL47" i="3"/>
  <c r="AI48" i="3"/>
  <c r="AJ48" i="3"/>
  <c r="AK48" i="3"/>
  <c r="AL48" i="3"/>
  <c r="AI49" i="3"/>
  <c r="AJ49" i="3"/>
  <c r="AK49" i="3"/>
  <c r="AL49" i="3"/>
  <c r="AJ19" i="3"/>
  <c r="AK19" i="3"/>
  <c r="AL19" i="3"/>
  <c r="AI19" i="3"/>
  <c r="X50" i="3"/>
  <c r="Y50" i="3"/>
  <c r="Z50" i="3"/>
  <c r="AA50" i="3"/>
  <c r="AB50" i="3"/>
  <c r="AC50" i="3"/>
  <c r="AD50" i="3"/>
  <c r="AE50" i="3"/>
  <c r="AF50" i="3"/>
  <c r="AG50" i="3"/>
  <c r="AH50" i="3"/>
  <c r="W50" i="3"/>
  <c r="K19" i="3" l="1"/>
  <c r="J19" i="3"/>
  <c r="F10" i="3"/>
  <c r="G10" i="3" s="1"/>
  <c r="F11" i="3"/>
  <c r="F12" i="3"/>
  <c r="G12" i="3" s="1"/>
  <c r="F13" i="3"/>
  <c r="G13" i="3" s="1"/>
  <c r="F14" i="3"/>
  <c r="F15" i="3"/>
  <c r="G15" i="3" s="1"/>
  <c r="F16" i="3"/>
  <c r="F17" i="3"/>
  <c r="F18" i="3"/>
  <c r="G18" i="3" s="1"/>
  <c r="F19" i="3"/>
  <c r="G19" i="3" s="1"/>
  <c r="F9" i="3"/>
  <c r="X19" i="3" l="1"/>
  <c r="Y19" i="3"/>
  <c r="Z19" i="3"/>
  <c r="W19" i="3"/>
  <c r="AA19" i="3"/>
  <c r="AE19" i="3" s="1"/>
  <c r="AD19" i="3"/>
  <c r="AH19" i="3" s="1"/>
  <c r="AC19" i="3"/>
  <c r="AG19" i="3" s="1"/>
  <c r="AB19" i="3"/>
  <c r="AF19" i="3" s="1"/>
  <c r="G11" i="3"/>
  <c r="G17" i="3"/>
  <c r="G14" i="3"/>
  <c r="G16" i="3"/>
  <c r="J6" i="3" s="1"/>
  <c r="J20" i="3" l="1"/>
  <c r="K20" i="3"/>
  <c r="K21" i="3" l="1"/>
  <c r="AC20" i="3"/>
  <c r="AD20" i="3"/>
  <c r="AH20" i="3" s="1"/>
  <c r="AA20" i="3"/>
  <c r="AB20" i="3"/>
  <c r="AF20" i="3" s="1"/>
  <c r="J21" i="3"/>
  <c r="W20" i="3"/>
  <c r="Y20" i="3"/>
  <c r="X20" i="3"/>
  <c r="Z20" i="3"/>
  <c r="J22" i="3" l="1"/>
  <c r="X21" i="3"/>
  <c r="Y21" i="3"/>
  <c r="W21" i="3"/>
  <c r="Z21" i="3"/>
  <c r="AE20" i="3"/>
  <c r="AG20" i="3"/>
  <c r="K22" i="3"/>
  <c r="AA21" i="3"/>
  <c r="AC21" i="3"/>
  <c r="AB21" i="3"/>
  <c r="AF21" i="3" s="1"/>
  <c r="AD21" i="3"/>
  <c r="K23" i="3" l="1"/>
  <c r="AB22" i="3"/>
  <c r="AC22" i="3"/>
  <c r="AD22" i="3"/>
  <c r="AA22" i="3"/>
  <c r="AE22" i="3" s="1"/>
  <c r="AH21" i="3"/>
  <c r="AG21" i="3"/>
  <c r="AE21" i="3"/>
  <c r="J23" i="3"/>
  <c r="W22" i="3"/>
  <c r="X22" i="3"/>
  <c r="Y22" i="3"/>
  <c r="Z22" i="3"/>
  <c r="AH22" i="3" l="1"/>
  <c r="AG22" i="3"/>
  <c r="AF22" i="3"/>
  <c r="J24" i="3"/>
  <c r="W23" i="3"/>
  <c r="X23" i="3"/>
  <c r="Y23" i="3"/>
  <c r="Z23" i="3"/>
  <c r="K24" i="3"/>
  <c r="AB23" i="3"/>
  <c r="AD23" i="3"/>
  <c r="AC23" i="3"/>
  <c r="AA23" i="3"/>
  <c r="AE23" i="3" s="1"/>
  <c r="AG23" i="3" l="1"/>
  <c r="J25" i="3"/>
  <c r="W24" i="3"/>
  <c r="Y24" i="3"/>
  <c r="X24" i="3"/>
  <c r="Z24" i="3"/>
  <c r="AH23" i="3"/>
  <c r="AF23" i="3"/>
  <c r="K25" i="3"/>
  <c r="AA24" i="3"/>
  <c r="AB24" i="3"/>
  <c r="AC24" i="3"/>
  <c r="AG24" i="3" s="1"/>
  <c r="AD24" i="3"/>
  <c r="AH24" i="3" l="1"/>
  <c r="AF24" i="3"/>
  <c r="AE24" i="3"/>
  <c r="J26" i="3"/>
  <c r="Z25" i="3"/>
  <c r="X25" i="3"/>
  <c r="Y25" i="3"/>
  <c r="W25" i="3"/>
  <c r="K26" i="3"/>
  <c r="AD25" i="3"/>
  <c r="AC25" i="3"/>
  <c r="AA25" i="3"/>
  <c r="AB25" i="3"/>
  <c r="J27" i="3" l="1"/>
  <c r="W26" i="3"/>
  <c r="X26" i="3"/>
  <c r="Y26" i="3"/>
  <c r="Z26" i="3"/>
  <c r="AF25" i="3"/>
  <c r="AE25" i="3"/>
  <c r="AH25" i="3"/>
  <c r="AG25" i="3"/>
  <c r="K27" i="3"/>
  <c r="AB26" i="3"/>
  <c r="AF26" i="3" s="1"/>
  <c r="AC26" i="3"/>
  <c r="AG26" i="3" s="1"/>
  <c r="AD26" i="3"/>
  <c r="AH26" i="3" s="1"/>
  <c r="AA26" i="3"/>
  <c r="AE26" i="3" s="1"/>
  <c r="K28" i="3" l="1"/>
  <c r="AA27" i="3"/>
  <c r="AC27" i="3"/>
  <c r="AD27" i="3"/>
  <c r="AH27" i="3" s="1"/>
  <c r="AB27" i="3"/>
  <c r="J28" i="3"/>
  <c r="W27" i="3"/>
  <c r="Y27" i="3"/>
  <c r="X27" i="3"/>
  <c r="Z27" i="3"/>
  <c r="J29" i="3" l="1"/>
  <c r="W28" i="3"/>
  <c r="X28" i="3"/>
  <c r="Y28" i="3"/>
  <c r="Z28" i="3"/>
  <c r="AF27" i="3"/>
  <c r="AG27" i="3"/>
  <c r="AE27" i="3"/>
  <c r="K29" i="3"/>
  <c r="AC28" i="3"/>
  <c r="AD28" i="3"/>
  <c r="AA28" i="3"/>
  <c r="AE28" i="3" s="1"/>
  <c r="AB28" i="3"/>
  <c r="AF28" i="3" s="1"/>
  <c r="AH28" i="3" l="1"/>
  <c r="AG28" i="3"/>
  <c r="K30" i="3"/>
  <c r="AB29" i="3"/>
  <c r="AF29" i="3" s="1"/>
  <c r="AA29" i="3"/>
  <c r="AE29" i="3" s="1"/>
  <c r="AC29" i="3"/>
  <c r="AG29" i="3" s="1"/>
  <c r="AD29" i="3"/>
  <c r="AH29" i="3" s="1"/>
  <c r="J30" i="3"/>
  <c r="X29" i="3"/>
  <c r="W29" i="3"/>
  <c r="Y29" i="3"/>
  <c r="Z29" i="3"/>
  <c r="J31" i="3" l="1"/>
  <c r="W30" i="3"/>
  <c r="Y30" i="3"/>
  <c r="X30" i="3"/>
  <c r="Z30" i="3"/>
  <c r="K31" i="3"/>
  <c r="AB30" i="3"/>
  <c r="AF30" i="3" s="1"/>
  <c r="AC30" i="3"/>
  <c r="AA30" i="3"/>
  <c r="AD30" i="3"/>
  <c r="AG30" i="3" l="1"/>
  <c r="K32" i="3"/>
  <c r="AB31" i="3"/>
  <c r="AC31" i="3"/>
  <c r="AD31" i="3"/>
  <c r="AA31" i="3"/>
  <c r="AE31" i="3" s="1"/>
  <c r="AH30" i="3"/>
  <c r="AE30" i="3"/>
  <c r="J32" i="3"/>
  <c r="W31" i="3"/>
  <c r="X31" i="3"/>
  <c r="Y31" i="3"/>
  <c r="Z31" i="3"/>
  <c r="AG31" i="3" l="1"/>
  <c r="AH31" i="3"/>
  <c r="AF31" i="3"/>
  <c r="K33" i="3"/>
  <c r="AA32" i="3"/>
  <c r="AE32" i="3" s="1"/>
  <c r="AB32" i="3"/>
  <c r="AF32" i="3" s="1"/>
  <c r="AC32" i="3"/>
  <c r="AG32" i="3" s="1"/>
  <c r="AD32" i="3"/>
  <c r="AH32" i="3" s="1"/>
  <c r="J33" i="3"/>
  <c r="W32" i="3"/>
  <c r="X32" i="3"/>
  <c r="Y32" i="3"/>
  <c r="Z32" i="3"/>
  <c r="K34" i="3" l="1"/>
  <c r="AD33" i="3"/>
  <c r="AH33" i="3" s="1"/>
  <c r="AB33" i="3"/>
  <c r="AA33" i="3"/>
  <c r="AC33" i="3"/>
  <c r="J34" i="3"/>
  <c r="W33" i="3"/>
  <c r="Y33" i="3"/>
  <c r="Z33" i="3"/>
  <c r="X33" i="3"/>
  <c r="AG33" i="3" l="1"/>
  <c r="AF33" i="3"/>
  <c r="J35" i="3"/>
  <c r="W34" i="3"/>
  <c r="Y34" i="3"/>
  <c r="X34" i="3"/>
  <c r="Z34" i="3"/>
  <c r="AE33" i="3"/>
  <c r="K35" i="3"/>
  <c r="AB34" i="3"/>
  <c r="AF34" i="3" s="1"/>
  <c r="AC34" i="3"/>
  <c r="AD34" i="3"/>
  <c r="AA34" i="3"/>
  <c r="AE34" i="3" s="1"/>
  <c r="AH34" i="3" l="1"/>
  <c r="AG34" i="3"/>
  <c r="J36" i="3"/>
  <c r="Y35" i="3"/>
  <c r="Z35" i="3"/>
  <c r="X35" i="3"/>
  <c r="W35" i="3"/>
  <c r="K36" i="3"/>
  <c r="AA35" i="3"/>
  <c r="AB35" i="3"/>
  <c r="AF35" i="3" s="1"/>
  <c r="AC35" i="3"/>
  <c r="AD35" i="3"/>
  <c r="AH35" i="3" s="1"/>
  <c r="K37" i="3" l="1"/>
  <c r="AC36" i="3"/>
  <c r="AD36" i="3"/>
  <c r="AA36" i="3"/>
  <c r="AB36" i="3"/>
  <c r="AG35" i="3"/>
  <c r="J37" i="3"/>
  <c r="W36" i="3"/>
  <c r="X36" i="3"/>
  <c r="Y36" i="3"/>
  <c r="Z36" i="3"/>
  <c r="AE35" i="3"/>
  <c r="AF36" i="3" l="1"/>
  <c r="AE36" i="3"/>
  <c r="J38" i="3"/>
  <c r="Z37" i="3"/>
  <c r="W37" i="3"/>
  <c r="X37" i="3"/>
  <c r="Y37" i="3"/>
  <c r="AH36" i="3"/>
  <c r="AG36" i="3"/>
  <c r="K38" i="3"/>
  <c r="AB37" i="3"/>
  <c r="AA37" i="3"/>
  <c r="AC37" i="3"/>
  <c r="AG37" i="3" s="1"/>
  <c r="AD37" i="3"/>
  <c r="AH37" i="3" s="1"/>
  <c r="AF37" i="3" l="1"/>
  <c r="AE37" i="3"/>
  <c r="J39" i="3"/>
  <c r="W38" i="3"/>
  <c r="Y38" i="3"/>
  <c r="X38" i="3"/>
  <c r="Z38" i="3"/>
  <c r="K39" i="3"/>
  <c r="AC38" i="3"/>
  <c r="AA38" i="3"/>
  <c r="AB38" i="3"/>
  <c r="AD38" i="3"/>
  <c r="K40" i="3" l="1"/>
  <c r="AB39" i="3"/>
  <c r="AC39" i="3"/>
  <c r="AD39" i="3"/>
  <c r="AA39" i="3"/>
  <c r="AH38" i="3"/>
  <c r="AF38" i="3"/>
  <c r="J40" i="3"/>
  <c r="W39" i="3"/>
  <c r="X39" i="3"/>
  <c r="Y39" i="3"/>
  <c r="Z39" i="3"/>
  <c r="AE38" i="3"/>
  <c r="AG38" i="3"/>
  <c r="K41" i="3" l="1"/>
  <c r="AB40" i="3"/>
  <c r="AF40" i="3" s="1"/>
  <c r="AA40" i="3"/>
  <c r="AD40" i="3"/>
  <c r="AH40" i="3" s="1"/>
  <c r="AC40" i="3"/>
  <c r="AG40" i="3" s="1"/>
  <c r="AG39" i="3"/>
  <c r="J41" i="3"/>
  <c r="W40" i="3"/>
  <c r="X40" i="3"/>
  <c r="Y40" i="3"/>
  <c r="Z40" i="3"/>
  <c r="AE39" i="3"/>
  <c r="AH39" i="3"/>
  <c r="AF39" i="3"/>
  <c r="J42" i="3" l="1"/>
  <c r="Z41" i="3"/>
  <c r="W41" i="3"/>
  <c r="X41" i="3"/>
  <c r="Y41" i="3"/>
  <c r="AE40" i="3"/>
  <c r="K42" i="3"/>
  <c r="AD41" i="3"/>
  <c r="AH41" i="3" s="1"/>
  <c r="AA41" i="3"/>
  <c r="AE41" i="3" s="1"/>
  <c r="AB41" i="3"/>
  <c r="AC41" i="3"/>
  <c r="K43" i="3" l="1"/>
  <c r="AB42" i="3"/>
  <c r="AC42" i="3"/>
  <c r="AG42" i="3" s="1"/>
  <c r="AD42" i="3"/>
  <c r="AA42" i="3"/>
  <c r="AE42" i="3" s="1"/>
  <c r="AG41" i="3"/>
  <c r="AF41" i="3"/>
  <c r="J43" i="3"/>
  <c r="W42" i="3"/>
  <c r="Y42" i="3"/>
  <c r="X42" i="3"/>
  <c r="Z42" i="3"/>
  <c r="AH42" i="3" l="1"/>
  <c r="AF42" i="3"/>
  <c r="J44" i="3"/>
  <c r="Y43" i="3"/>
  <c r="Z43" i="3"/>
  <c r="W43" i="3"/>
  <c r="X43" i="3"/>
  <c r="K44" i="3"/>
  <c r="AA43" i="3"/>
  <c r="AB43" i="3"/>
  <c r="AC43" i="3"/>
  <c r="AD43" i="3"/>
  <c r="J45" i="3" l="1"/>
  <c r="W44" i="3"/>
  <c r="X44" i="3"/>
  <c r="Y44" i="3"/>
  <c r="Z44" i="3"/>
  <c r="K45" i="3"/>
  <c r="AC44" i="3"/>
  <c r="AG44" i="3" s="1"/>
  <c r="AD44" i="3"/>
  <c r="AH44" i="3" s="1"/>
  <c r="AA44" i="3"/>
  <c r="AB44" i="3"/>
  <c r="AG43" i="3"/>
  <c r="AF43" i="3"/>
  <c r="AH43" i="3"/>
  <c r="AE43" i="3"/>
  <c r="K46" i="3" l="1"/>
  <c r="AB45" i="3"/>
  <c r="AF45" i="3" s="1"/>
  <c r="AA45" i="3"/>
  <c r="AC45" i="3"/>
  <c r="AG45" i="3" s="1"/>
  <c r="AD45" i="3"/>
  <c r="AH45" i="3" s="1"/>
  <c r="AF44" i="3"/>
  <c r="AE44" i="3"/>
  <c r="J46" i="3"/>
  <c r="X45" i="3"/>
  <c r="Y45" i="3"/>
  <c r="Z45" i="3"/>
  <c r="W45" i="3"/>
  <c r="AE45" i="3" l="1"/>
  <c r="J47" i="3"/>
  <c r="W46" i="3"/>
  <c r="X46" i="3"/>
  <c r="Y46" i="3"/>
  <c r="Z46" i="3"/>
  <c r="K47" i="3"/>
  <c r="AD46" i="3"/>
  <c r="AH46" i="3" s="1"/>
  <c r="AA46" i="3"/>
  <c r="AB46" i="3"/>
  <c r="AC46" i="3"/>
  <c r="AG46" i="3" l="1"/>
  <c r="K48" i="3"/>
  <c r="AB47" i="3"/>
  <c r="AF47" i="3" s="1"/>
  <c r="AC47" i="3"/>
  <c r="AD47" i="3"/>
  <c r="AH47" i="3" s="1"/>
  <c r="AA47" i="3"/>
  <c r="AE47" i="3" s="1"/>
  <c r="AF46" i="3"/>
  <c r="J48" i="3"/>
  <c r="Z47" i="3"/>
  <c r="X47" i="3"/>
  <c r="W47" i="3"/>
  <c r="Y47" i="3"/>
  <c r="AE46" i="3"/>
  <c r="J49" i="3" l="1"/>
  <c r="W48" i="3"/>
  <c r="Y48" i="3"/>
  <c r="X48" i="3"/>
  <c r="Z48" i="3"/>
  <c r="AG47" i="3"/>
  <c r="K49" i="3"/>
  <c r="AB48" i="3"/>
  <c r="AF48" i="3" s="1"/>
  <c r="AC48" i="3"/>
  <c r="AD48" i="3"/>
  <c r="AA48" i="3"/>
  <c r="AE48" i="3" s="1"/>
  <c r="AD49" i="3" l="1"/>
  <c r="AA49" i="3"/>
  <c r="AC49" i="3"/>
  <c r="AB49" i="3"/>
  <c r="AF49" i="3" s="1"/>
  <c r="AH48" i="3"/>
  <c r="AG48" i="3"/>
  <c r="W49" i="3"/>
  <c r="Y49" i="3"/>
  <c r="Z49" i="3"/>
  <c r="X49" i="3"/>
  <c r="AG49" i="3" l="1"/>
  <c r="AE49" i="3"/>
  <c r="AH49" i="3"/>
  <c r="F37" i="1" l="1"/>
  <c r="G37" i="1"/>
  <c r="H37" i="1"/>
  <c r="E37" i="1"/>
  <c r="D36" i="1"/>
  <c r="E36" i="1"/>
  <c r="F36" i="1"/>
  <c r="G36" i="1"/>
  <c r="H36" i="1"/>
  <c r="I36" i="1"/>
  <c r="C36" i="1"/>
  <c r="I13" i="1"/>
  <c r="E32" i="1"/>
  <c r="E33" i="1" s="1"/>
  <c r="F32" i="1"/>
  <c r="F33" i="1" s="1"/>
  <c r="G32" i="1"/>
  <c r="G33" i="1" s="1"/>
  <c r="H32" i="1"/>
  <c r="H33" i="1" s="1"/>
  <c r="D32" i="1"/>
  <c r="C32" i="1"/>
  <c r="E23" i="1"/>
  <c r="E24" i="1" s="1"/>
  <c r="F23" i="1"/>
  <c r="F24" i="1" s="1"/>
  <c r="G23" i="1"/>
  <c r="G24" i="1" s="1"/>
  <c r="H23" i="1"/>
  <c r="H24" i="1" s="1"/>
  <c r="D23" i="1"/>
  <c r="C23" i="1"/>
  <c r="D19" i="1"/>
  <c r="H19" i="1"/>
  <c r="G19" i="1"/>
  <c r="F19" i="1"/>
  <c r="E19" i="1"/>
  <c r="C19" i="1"/>
  <c r="E37" i="2"/>
  <c r="E39" i="2" s="1"/>
  <c r="E38" i="2" s="1"/>
  <c r="F37" i="2"/>
  <c r="F39" i="2" s="1"/>
  <c r="F38" i="2" s="1"/>
  <c r="G37" i="2"/>
  <c r="G39" i="2" s="1"/>
  <c r="G38" i="2" s="1"/>
  <c r="H37" i="2"/>
  <c r="H39" i="2" s="1"/>
  <c r="H38" i="2" s="1"/>
  <c r="E32" i="2"/>
  <c r="E34" i="2" s="1"/>
  <c r="E33" i="2" s="1"/>
  <c r="F32" i="2"/>
  <c r="F34" i="2" s="1"/>
  <c r="F33" i="2" s="1"/>
  <c r="G32" i="2"/>
  <c r="G34" i="2" s="1"/>
  <c r="G33" i="2" s="1"/>
  <c r="H32" i="2"/>
  <c r="H34" i="2" s="1"/>
  <c r="H33" i="2" s="1"/>
  <c r="F27" i="2"/>
  <c r="F29" i="2" s="1"/>
  <c r="F28" i="2" s="1"/>
  <c r="G27" i="2"/>
  <c r="G29" i="2" s="1"/>
  <c r="G28" i="2" s="1"/>
  <c r="H27" i="2"/>
  <c r="H29" i="2" s="1"/>
  <c r="H28" i="2" s="1"/>
  <c r="E27" i="2"/>
  <c r="E29" i="2" s="1"/>
  <c r="E28" i="2" s="1"/>
</calcChain>
</file>

<file path=xl/sharedStrings.xml><?xml version="1.0" encoding="utf-8"?>
<sst xmlns="http://schemas.openxmlformats.org/spreadsheetml/2006/main" count="137" uniqueCount="77">
  <si>
    <t>Variable (unit)</t>
  </si>
  <si>
    <t>Base year(s)</t>
  </si>
  <si>
    <t>Projections for 2050</t>
  </si>
  <si>
    <t>IEA4DS</t>
  </si>
  <si>
    <t>IEA6DS</t>
  </si>
  <si>
    <t>RCP6.0</t>
  </si>
  <si>
    <t>RCP8.5</t>
  </si>
  <si>
    <t>IEA2DS</t>
  </si>
  <si>
    <t>Share (%)</t>
  </si>
  <si>
    <t>Steam methane reforming</t>
  </si>
  <si>
    <t>Coal gasification</t>
  </si>
  <si>
    <t>Electrolysis</t>
  </si>
  <si>
    <t>Steam methane reforming w/ CCS</t>
  </si>
  <si>
    <t>Efficiency (%)</t>
  </si>
  <si>
    <t>NA</t>
  </si>
  <si>
    <t>Average</t>
  </si>
  <si>
    <t>CLEAN HYDROGEN PRODUCTION</t>
  </si>
  <si>
    <t>Emissions intensity (gCO2e/kWh)</t>
  </si>
  <si>
    <t>Diff. emissions intensity (gCO2e/kWh)</t>
  </si>
  <si>
    <t>Clean hydrogen for a wedge (Mt)</t>
  </si>
  <si>
    <t>Clean hydrogen for a wedge (TWh)</t>
  </si>
  <si>
    <t xml:space="preserve">TWh to Mt of hydrogen </t>
  </si>
  <si>
    <t xml:space="preserve">Capture rate </t>
  </si>
  <si>
    <t>Emissions from combustion (Gt)</t>
  </si>
  <si>
    <t>Demand (Gt)</t>
  </si>
  <si>
    <t>Emissions from processes (Gt)</t>
  </si>
  <si>
    <t>Emissions total (Gt)</t>
  </si>
  <si>
    <t>Emissions intensity (tCO2e/t)</t>
  </si>
  <si>
    <t>Rebased emissions intensity (tCO2e/t)</t>
  </si>
  <si>
    <t>Rebased total emissions (GtCO2e)</t>
  </si>
  <si>
    <t>Emissions intensity w/ CCS (tCO2e/t)</t>
  </si>
  <si>
    <t>Effort for wedge (Gt of cement)</t>
  </si>
  <si>
    <t>Effort for wedge (Gt of steel)</t>
  </si>
  <si>
    <t>Emissions intensity of electricity (gCO2e/kWh)</t>
  </si>
  <si>
    <t>Emissions from combustion (GtCO2e)</t>
  </si>
  <si>
    <t>Emissions from processes (GtCO2e)</t>
  </si>
  <si>
    <t>Emissions total (GtCO2e)</t>
  </si>
  <si>
    <t>DECARBONISING STEEL AND CEMENT</t>
  </si>
  <si>
    <t>&lt;-- emissions intensity is rebased according to IEA data</t>
  </si>
  <si>
    <t>Cement</t>
  </si>
  <si>
    <t>&lt;-- total emissions are recalculated with rebased emissions intensity</t>
  </si>
  <si>
    <t>Steel from BF-BOF Route</t>
  </si>
  <si>
    <t>Steel from all production pathways</t>
  </si>
  <si>
    <t>Effort in 2050 with 70/30 split between green and blue</t>
  </si>
  <si>
    <t>...with only green hydrogen</t>
  </si>
  <si>
    <t>...with only blue hydrogen</t>
  </si>
  <si>
    <t>Steel from hydrogen direct reduction (H2-DRI)</t>
  </si>
  <si>
    <t>Electricity requirements for H2-DRI steel (MWh/t)</t>
  </si>
  <si>
    <t>&lt;-- from Vogl et al. assuming all virgin (no scrap) steel</t>
  </si>
  <si>
    <t>&lt;-- assuming that electricity is supplied from IEA2DS scenario for each baseline scenario</t>
  </si>
  <si>
    <t>Input assumptions are derived from the Global Calculator's scenarios unless otherwise stated, with emissions intensity of electricity calculated in "grid_carbon_intensity.csv"</t>
  </si>
  <si>
    <t>Input assumptions are derived from the Global Calculator's scenarios, with emissions intensities of hydrogen calculated in "Transport.r"</t>
  </si>
  <si>
    <t>Electricity requirment for CO2 capture (kWh/tCO2)</t>
  </si>
  <si>
    <t>METHANE EMISSIONS FROM OIL AND GAS SUPPLY CHAINS</t>
  </si>
  <si>
    <t>Gas supply (TWh)</t>
  </si>
  <si>
    <t>Oil supply (TWh)</t>
  </si>
  <si>
    <t>CH4 emissions* (Mt)</t>
  </si>
  <si>
    <t>*only includes methane emissions from oil and gas operations from IEA Methane Tracker 2021</t>
  </si>
  <si>
    <t>CH4 intensity (t/TWh)</t>
  </si>
  <si>
    <t>Historical oil and gas supply is taken from IEA world Energy Balances</t>
  </si>
  <si>
    <t>(1) Calculate the historical methane intensity of oil and gas production</t>
  </si>
  <si>
    <t>CH4 emissions from oil (Mt)</t>
  </si>
  <si>
    <t>CH4 emissions from gas (Mt)</t>
  </si>
  <si>
    <t>CH4 intensity for gas (t/TWh)</t>
  </si>
  <si>
    <t>CH4 intensity for oil (t/TWh)</t>
  </si>
  <si>
    <t>YOY decrease in CH4 intensity</t>
  </si>
  <si>
    <t>Average improvement in CH4 intensity, 2010-2019:</t>
  </si>
  <si>
    <t>Projected oil and gas supply is derived from the Global Calculator's scenarios</t>
  </si>
  <si>
    <t>Data are interpolated linearly between 5-year intervals</t>
  </si>
  <si>
    <t>Assumed GWP of methane (GWP 100):</t>
  </si>
  <si>
    <t>Gas emissions (MtCH4)</t>
  </si>
  <si>
    <t>Oil emissions (MtCH4)</t>
  </si>
  <si>
    <t>Oil and gas emissions (MtCH4)</t>
  </si>
  <si>
    <t>Cumulative 2020-2050</t>
  </si>
  <si>
    <t>Oil and gas emissions (GtCO2e)</t>
  </si>
  <si>
    <t>(2) Gather projections of oil and gas supply from Global Calculator</t>
  </si>
  <si>
    <t>(3) Calculate projected methane emissions using projected methane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</si>
</sst>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0" tint="-0.499984740745262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Aptos Narrow"/>
      <family val="2"/>
      <scheme val="minor"/>
    </font>
    <font>
      <i/>
      <sz val="11"/>
      <color theme="1"/>
      <name val="Calibri"/>
      <family val="2"/>
    </font>
    <font>
      <sz val="10"/>
      <color theme="1"/>
      <name val="Aptos Narrow"/>
      <family val="2"/>
      <scheme val="minor"/>
    </font>
    <font>
      <b/>
      <i/>
      <sz val="11"/>
      <color theme="1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5" fillId="3" borderId="0">
      <alignment horizontal="left"/>
    </xf>
  </cellStyleXfs>
  <cellXfs count="61">
    <xf numFmtId="0" fontId="0" fillId="0" borderId="0" xfId="0"/>
    <xf numFmtId="0" fontId="4" fillId="0" borderId="0" xfId="0" applyFont="1"/>
    <xf numFmtId="0" fontId="5" fillId="0" borderId="0" xfId="0" applyFont="1"/>
    <xf numFmtId="9" fontId="5" fillId="0" borderId="0" xfId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11" fontId="4" fillId="0" borderId="0" xfId="0" applyNumberFormat="1" applyFont="1"/>
    <xf numFmtId="9" fontId="5" fillId="0" borderId="0" xfId="1" applyFont="1" applyFill="1" applyBorder="1" applyAlignment="1">
      <alignment horizontal="center"/>
    </xf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/>
    </xf>
    <xf numFmtId="0" fontId="2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2" fontId="5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11" fillId="2" borderId="0" xfId="0" applyFont="1" applyFill="1"/>
    <xf numFmtId="0" fontId="12" fillId="0" borderId="0" xfId="0" applyFont="1"/>
    <xf numFmtId="9" fontId="0" fillId="0" borderId="0" xfId="1" applyFont="1"/>
    <xf numFmtId="2" fontId="0" fillId="0" borderId="0" xfId="0" applyNumberFormat="1"/>
    <xf numFmtId="165" fontId="0" fillId="0" borderId="0" xfId="0" applyNumberFormat="1"/>
    <xf numFmtId="2" fontId="2" fillId="0" borderId="0" xfId="0" applyNumberFormat="1" applyFont="1"/>
    <xf numFmtId="9" fontId="0" fillId="0" borderId="0" xfId="0" applyNumberFormat="1"/>
    <xf numFmtId="9" fontId="0" fillId="0" borderId="0" xfId="1" applyFont="1" applyBorder="1"/>
    <xf numFmtId="0" fontId="8" fillId="0" borderId="0" xfId="0" applyFont="1"/>
    <xf numFmtId="9" fontId="4" fillId="0" borderId="0" xfId="1" applyFont="1"/>
    <xf numFmtId="165" fontId="5" fillId="0" borderId="0" xfId="0" applyNumberFormat="1" applyFont="1"/>
    <xf numFmtId="0" fontId="13" fillId="0" borderId="0" xfId="0" applyFont="1"/>
    <xf numFmtId="0" fontId="3" fillId="0" borderId="0" xfId="0" applyFont="1"/>
    <xf numFmtId="9" fontId="5" fillId="0" borderId="0" xfId="1" applyFont="1"/>
    <xf numFmtId="0" fontId="14" fillId="0" borderId="0" xfId="0" applyFont="1"/>
    <xf numFmtId="0" fontId="5" fillId="2" borderId="0" xfId="0" applyFont="1" applyFill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vertical="top"/>
    </xf>
    <xf numFmtId="2" fontId="0" fillId="2" borderId="0" xfId="0" applyNumberFormat="1" applyFill="1"/>
    <xf numFmtId="2" fontId="2" fillId="2" borderId="0" xfId="0" applyNumberFormat="1" applyFont="1" applyFill="1"/>
    <xf numFmtId="0" fontId="2" fillId="2" borderId="0" xfId="0" applyFont="1" applyFill="1"/>
    <xf numFmtId="0" fontId="0" fillId="2" borderId="0" xfId="0" applyFill="1"/>
    <xf numFmtId="9" fontId="0" fillId="2" borderId="0" xfId="1" applyFont="1" applyFill="1" applyBorder="1"/>
    <xf numFmtId="164" fontId="5" fillId="0" borderId="0" xfId="1" applyNumberFormat="1" applyFont="1"/>
    <xf numFmtId="2" fontId="11" fillId="0" borderId="0" xfId="0" applyNumberFormat="1" applyFo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10" fontId="5" fillId="0" borderId="0" xfId="1" applyNumberFormat="1" applyFont="1" applyAlignment="1">
      <alignment horizontal="center"/>
    </xf>
    <xf numFmtId="10" fontId="5" fillId="0" borderId="0" xfId="0" applyNumberFormat="1" applyFont="1"/>
    <xf numFmtId="2" fontId="5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1" fontId="5" fillId="4" borderId="0" xfId="0" applyNumberFormat="1" applyFont="1" applyFill="1" applyAlignment="1">
      <alignment horizontal="center"/>
    </xf>
    <xf numFmtId="2" fontId="5" fillId="4" borderId="0" xfId="0" applyNumberFormat="1" applyFont="1" applyFill="1"/>
  </cellXfs>
  <cellStyles count="3">
    <cellStyle name="A - normal" xfId="2" xr:uid="{CFA82C1D-1E1A-4780-B3F0-7471CD80FF0F}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917F8-9B19-4487-A7BE-06802C772752}">
  <dimension ref="A1:P39"/>
  <sheetViews>
    <sheetView zoomScale="80" zoomScaleNormal="80" workbookViewId="0">
      <selection activeCell="J37" sqref="J37"/>
    </sheetView>
  </sheetViews>
  <sheetFormatPr defaultRowHeight="14.5" x14ac:dyDescent="0.35"/>
  <cols>
    <col min="2" max="2" width="35.26953125" customWidth="1"/>
    <col min="11" max="11" width="20.90625" bestFit="1" customWidth="1"/>
  </cols>
  <sheetData>
    <row r="1" spans="1:16" x14ac:dyDescent="0.35">
      <c r="A1" s="20" t="s">
        <v>16</v>
      </c>
    </row>
    <row r="2" spans="1:16" x14ac:dyDescent="0.35">
      <c r="A2" s="13"/>
    </row>
    <row r="3" spans="1:16" x14ac:dyDescent="0.35">
      <c r="A3" s="33" t="s">
        <v>51</v>
      </c>
    </row>
    <row r="4" spans="1:16" x14ac:dyDescent="0.35">
      <c r="A4" s="14"/>
    </row>
    <row r="5" spans="1:16" x14ac:dyDescent="0.35">
      <c r="A5" s="14"/>
      <c r="B5" s="31" t="s">
        <v>21</v>
      </c>
      <c r="C5" s="31">
        <v>33.33</v>
      </c>
    </row>
    <row r="7" spans="1:16" x14ac:dyDescent="0.35">
      <c r="B7" s="57" t="s">
        <v>0</v>
      </c>
      <c r="C7" s="58" t="s">
        <v>1</v>
      </c>
      <c r="D7" s="58"/>
      <c r="E7" s="58" t="s">
        <v>2</v>
      </c>
      <c r="F7" s="58"/>
      <c r="G7" s="58"/>
      <c r="H7" s="58"/>
      <c r="I7" s="58"/>
      <c r="J7" s="1"/>
      <c r="M7" s="1"/>
      <c r="N7" s="1"/>
      <c r="O7" s="1"/>
      <c r="P7" s="1"/>
    </row>
    <row r="8" spans="1:16" x14ac:dyDescent="0.35">
      <c r="B8" s="57"/>
      <c r="C8" s="4">
        <v>2011</v>
      </c>
      <c r="D8" s="4">
        <v>2020</v>
      </c>
      <c r="E8" s="4" t="s">
        <v>3</v>
      </c>
      <c r="F8" s="4" t="s">
        <v>4</v>
      </c>
      <c r="G8" s="4" t="s">
        <v>5</v>
      </c>
      <c r="H8" s="4" t="s">
        <v>6</v>
      </c>
      <c r="I8" s="4" t="s">
        <v>7</v>
      </c>
      <c r="J8" s="1"/>
      <c r="P8" s="1"/>
    </row>
    <row r="9" spans="1:16" x14ac:dyDescent="0.35">
      <c r="B9" s="2" t="s">
        <v>8</v>
      </c>
      <c r="C9" s="9"/>
      <c r="D9" s="9"/>
      <c r="E9" s="9"/>
      <c r="F9" s="9"/>
      <c r="G9" s="9"/>
      <c r="H9" s="9"/>
      <c r="I9" s="9"/>
      <c r="J9" s="1"/>
      <c r="P9" s="1"/>
    </row>
    <row r="10" spans="1:16" x14ac:dyDescent="0.35">
      <c r="B10" s="10" t="s">
        <v>9</v>
      </c>
      <c r="C10" s="9">
        <v>0.75</v>
      </c>
      <c r="D10" s="9">
        <v>0.75</v>
      </c>
      <c r="E10" s="3">
        <v>0.75</v>
      </c>
      <c r="F10" s="3">
        <v>0.75</v>
      </c>
      <c r="G10" s="3">
        <v>0.75</v>
      </c>
      <c r="H10" s="3">
        <v>0.75</v>
      </c>
      <c r="I10" s="3">
        <v>0</v>
      </c>
      <c r="J10" s="1"/>
      <c r="P10" s="1"/>
    </row>
    <row r="11" spans="1:16" x14ac:dyDescent="0.35">
      <c r="B11" s="10" t="s">
        <v>10</v>
      </c>
      <c r="C11" s="9">
        <v>0.25</v>
      </c>
      <c r="D11" s="9">
        <v>0.2</v>
      </c>
      <c r="E11" s="3">
        <v>0.2</v>
      </c>
      <c r="F11" s="3">
        <v>0.2</v>
      </c>
      <c r="G11" s="3">
        <v>0.2</v>
      </c>
      <c r="H11" s="3">
        <v>0.2</v>
      </c>
      <c r="I11" s="3">
        <v>0</v>
      </c>
      <c r="J11" s="1"/>
      <c r="P11" s="1"/>
    </row>
    <row r="12" spans="1:16" x14ac:dyDescent="0.35">
      <c r="B12" s="10" t="s">
        <v>11</v>
      </c>
      <c r="C12" s="5">
        <v>0</v>
      </c>
      <c r="D12" s="9">
        <v>0.05</v>
      </c>
      <c r="E12" s="3">
        <v>0.05</v>
      </c>
      <c r="F12" s="3">
        <v>0.05</v>
      </c>
      <c r="G12" s="3">
        <v>0.05</v>
      </c>
      <c r="H12" s="3">
        <v>0.05</v>
      </c>
      <c r="I12" s="3">
        <v>0.7</v>
      </c>
      <c r="J12" s="1"/>
      <c r="P12" s="1"/>
    </row>
    <row r="13" spans="1:16" x14ac:dyDescent="0.35">
      <c r="B13" s="10" t="s">
        <v>12</v>
      </c>
      <c r="C13" s="5">
        <v>0</v>
      </c>
      <c r="D13" s="9">
        <v>0</v>
      </c>
      <c r="E13" s="3">
        <v>0</v>
      </c>
      <c r="F13" s="3">
        <v>0</v>
      </c>
      <c r="G13" s="3">
        <v>0</v>
      </c>
      <c r="H13" s="3">
        <v>0</v>
      </c>
      <c r="I13" s="3">
        <v>0.3</v>
      </c>
      <c r="J13" s="1"/>
      <c r="P13" s="1"/>
    </row>
    <row r="14" spans="1:16" x14ac:dyDescent="0.35">
      <c r="B14" s="11" t="s">
        <v>13</v>
      </c>
      <c r="C14" s="5"/>
      <c r="D14" s="5"/>
      <c r="E14" s="6"/>
      <c r="F14" s="6"/>
      <c r="G14" s="6"/>
      <c r="H14" s="6"/>
      <c r="I14" s="6"/>
      <c r="J14" s="1"/>
      <c r="P14" s="1"/>
    </row>
    <row r="15" spans="1:16" x14ac:dyDescent="0.35">
      <c r="B15" s="10" t="s">
        <v>9</v>
      </c>
      <c r="C15" s="9">
        <v>0.75</v>
      </c>
      <c r="D15" s="9">
        <v>0.76</v>
      </c>
      <c r="E15" s="3">
        <v>0.78</v>
      </c>
      <c r="F15" s="3">
        <v>0.78</v>
      </c>
      <c r="G15" s="3">
        <v>0.78</v>
      </c>
      <c r="H15" s="3">
        <v>0.78</v>
      </c>
      <c r="I15" s="3">
        <v>0.78</v>
      </c>
      <c r="J15" s="1"/>
      <c r="P15" s="1"/>
    </row>
    <row r="16" spans="1:16" x14ac:dyDescent="0.35">
      <c r="B16" s="10" t="s">
        <v>10</v>
      </c>
      <c r="C16" s="9">
        <v>0.45</v>
      </c>
      <c r="D16" s="9">
        <v>0.45</v>
      </c>
      <c r="E16" s="3">
        <v>0.47</v>
      </c>
      <c r="F16" s="3">
        <v>0.47</v>
      </c>
      <c r="G16" s="3">
        <v>0.47</v>
      </c>
      <c r="H16" s="3">
        <v>0.47</v>
      </c>
      <c r="I16" s="3">
        <v>0.47</v>
      </c>
      <c r="J16" s="1"/>
      <c r="P16" s="1"/>
    </row>
    <row r="17" spans="1:16" x14ac:dyDescent="0.35">
      <c r="B17" s="10" t="s">
        <v>11</v>
      </c>
      <c r="C17" s="9">
        <v>0.6</v>
      </c>
      <c r="D17" s="9">
        <v>0.64</v>
      </c>
      <c r="E17" s="3">
        <v>0.7</v>
      </c>
      <c r="F17" s="3">
        <v>0.7</v>
      </c>
      <c r="G17" s="3">
        <v>0.7</v>
      </c>
      <c r="H17" s="3">
        <v>0.7</v>
      </c>
      <c r="I17" s="3">
        <v>0.7</v>
      </c>
      <c r="J17" s="1"/>
      <c r="P17" s="1"/>
    </row>
    <row r="18" spans="1:16" x14ac:dyDescent="0.35">
      <c r="B18" s="10" t="s">
        <v>12</v>
      </c>
      <c r="C18" s="5" t="s">
        <v>14</v>
      </c>
      <c r="D18" s="5" t="s">
        <v>14</v>
      </c>
      <c r="E18" s="6" t="s">
        <v>14</v>
      </c>
      <c r="F18" s="6" t="s">
        <v>14</v>
      </c>
      <c r="G18" s="6" t="s">
        <v>14</v>
      </c>
      <c r="H18" s="6" t="s">
        <v>14</v>
      </c>
      <c r="I18" s="6" t="s">
        <v>14</v>
      </c>
      <c r="J18" s="1"/>
      <c r="P18" s="1"/>
    </row>
    <row r="19" spans="1:16" x14ac:dyDescent="0.35">
      <c r="B19" s="11" t="s">
        <v>17</v>
      </c>
      <c r="C19" s="5"/>
      <c r="D19" s="5"/>
      <c r="E19" s="7"/>
      <c r="F19" s="7"/>
      <c r="G19" s="7"/>
      <c r="H19" s="7"/>
      <c r="I19" s="7"/>
      <c r="J19" s="1"/>
      <c r="P19" s="1"/>
    </row>
    <row r="20" spans="1:16" x14ac:dyDescent="0.35">
      <c r="B20" s="10" t="s">
        <v>9</v>
      </c>
      <c r="C20" s="5">
        <v>356.5</v>
      </c>
      <c r="D20" s="5">
        <v>351.80921052631601</v>
      </c>
      <c r="E20" s="5">
        <v>342.78846153846098</v>
      </c>
      <c r="F20" s="5">
        <v>342.78846153846098</v>
      </c>
      <c r="G20" s="5">
        <v>342.78846153846098</v>
      </c>
      <c r="H20" s="5">
        <v>342.78846153846098</v>
      </c>
      <c r="I20" s="5">
        <v>342.78846153846098</v>
      </c>
      <c r="J20" s="1"/>
      <c r="P20" s="8"/>
    </row>
    <row r="21" spans="1:16" x14ac:dyDescent="0.35">
      <c r="B21" s="10" t="s">
        <v>10</v>
      </c>
      <c r="C21" s="5">
        <v>822.78827777777792</v>
      </c>
      <c r="D21" s="5">
        <v>822.78827777777792</v>
      </c>
      <c r="E21" s="5">
        <v>787.77601063829798</v>
      </c>
      <c r="F21" s="5">
        <v>787.77601063829798</v>
      </c>
      <c r="G21" s="5">
        <v>787.77601063829798</v>
      </c>
      <c r="H21" s="5">
        <v>787.77601063829798</v>
      </c>
      <c r="I21" s="5">
        <v>787.77601063829798</v>
      </c>
      <c r="J21" s="1"/>
      <c r="P21" s="1"/>
    </row>
    <row r="22" spans="1:16" x14ac:dyDescent="0.35">
      <c r="B22" s="10" t="s">
        <v>11</v>
      </c>
      <c r="C22" s="5">
        <v>1016.49666666667</v>
      </c>
      <c r="D22" s="5">
        <v>841.40468749999991</v>
      </c>
      <c r="E22" s="5">
        <v>462.39714285714302</v>
      </c>
      <c r="F22" s="5">
        <v>648.13571428571402</v>
      </c>
      <c r="G22" s="5">
        <v>611.21285714285705</v>
      </c>
      <c r="H22" s="5">
        <v>716.55428571428604</v>
      </c>
      <c r="I22" s="5">
        <v>25</v>
      </c>
      <c r="J22" s="1"/>
      <c r="P22" s="1"/>
    </row>
    <row r="23" spans="1:16" x14ac:dyDescent="0.35">
      <c r="B23" s="10" t="s">
        <v>12</v>
      </c>
      <c r="C23" s="5">
        <v>117.645</v>
      </c>
      <c r="D23" s="5">
        <v>116.09703947368429</v>
      </c>
      <c r="E23" s="5">
        <v>113.12019230769201</v>
      </c>
      <c r="F23" s="5">
        <v>113.12019230769201</v>
      </c>
      <c r="G23" s="5">
        <v>113.12019230769201</v>
      </c>
      <c r="H23" s="5">
        <v>113.12019230769201</v>
      </c>
      <c r="I23" s="5">
        <v>113.12019230769201</v>
      </c>
      <c r="J23" s="1"/>
      <c r="P23" s="1"/>
    </row>
    <row r="24" spans="1:16" x14ac:dyDescent="0.35">
      <c r="B24" s="10" t="s">
        <v>15</v>
      </c>
      <c r="C24" s="5">
        <v>473.07206944444448</v>
      </c>
      <c r="D24" s="5">
        <v>470.48479782529256</v>
      </c>
      <c r="E24" s="5">
        <v>437.76640542436252</v>
      </c>
      <c r="F24" s="5">
        <v>447.05333399579109</v>
      </c>
      <c r="G24" s="5">
        <v>445.20719113864823</v>
      </c>
      <c r="H24" s="5">
        <v>450.47426256721968</v>
      </c>
      <c r="I24" s="5">
        <v>51.4360576923076</v>
      </c>
      <c r="J24" s="1"/>
      <c r="P24" s="1"/>
    </row>
    <row r="26" spans="1:16" x14ac:dyDescent="0.35">
      <c r="A26" s="30" t="s">
        <v>43</v>
      </c>
      <c r="B26" s="2"/>
      <c r="C26" s="2"/>
      <c r="D26" s="2"/>
      <c r="E26" s="2"/>
      <c r="F26" s="2"/>
      <c r="G26" s="15"/>
      <c r="H26" s="15"/>
    </row>
    <row r="27" spans="1:16" x14ac:dyDescent="0.35">
      <c r="B27" s="2" t="s">
        <v>18</v>
      </c>
      <c r="C27" s="19"/>
      <c r="D27" s="19"/>
      <c r="E27" s="17">
        <f>E24-$I$24</f>
        <v>386.33034773205492</v>
      </c>
      <c r="F27" s="17">
        <f t="shared" ref="F27:H27" si="0">F24-$I$24</f>
        <v>395.61727630348349</v>
      </c>
      <c r="G27" s="17">
        <f t="shared" si="0"/>
        <v>393.77113344634063</v>
      </c>
      <c r="H27" s="17">
        <f t="shared" si="0"/>
        <v>399.03820487491208</v>
      </c>
      <c r="I27" s="40"/>
    </row>
    <row r="28" spans="1:16" x14ac:dyDescent="0.35">
      <c r="B28" s="2" t="s">
        <v>19</v>
      </c>
      <c r="C28" s="19"/>
      <c r="D28" s="19"/>
      <c r="E28" s="59">
        <f>E29/$C$5</f>
        <v>155.32303105962066</v>
      </c>
      <c r="F28" s="59">
        <f>F29/$C$5</f>
        <v>151.67689631943318</v>
      </c>
      <c r="G28" s="59">
        <f>G29/$C$5</f>
        <v>152.38801299343356</v>
      </c>
      <c r="H28" s="59">
        <f>H29/$C$5</f>
        <v>150.3765801544499</v>
      </c>
      <c r="I28" s="40"/>
    </row>
    <row r="29" spans="1:16" x14ac:dyDescent="0.35">
      <c r="B29" s="2" t="s">
        <v>20</v>
      </c>
      <c r="C29" s="19"/>
      <c r="D29" s="19"/>
      <c r="E29" s="17">
        <f>2000000000000000000/E27/1000000000000</f>
        <v>5176.9166252171563</v>
      </c>
      <c r="F29" s="17">
        <f>2000000000000000000/F27/1000000000000</f>
        <v>5055.3909543267073</v>
      </c>
      <c r="G29" s="17">
        <f>2000000000000000000/G27/1000000000000</f>
        <v>5079.0924730711404</v>
      </c>
      <c r="H29" s="17">
        <f>2000000000000000000/H27/1000000000000</f>
        <v>5012.0514165478144</v>
      </c>
      <c r="I29" s="40"/>
    </row>
    <row r="31" spans="1:16" x14ac:dyDescent="0.35">
      <c r="A31" s="30" t="s">
        <v>44</v>
      </c>
    </row>
    <row r="32" spans="1:16" x14ac:dyDescent="0.35">
      <c r="B32" s="2" t="s">
        <v>18</v>
      </c>
      <c r="C32" s="19"/>
      <c r="D32" s="19"/>
      <c r="E32" s="17">
        <f>E24-$I$22</f>
        <v>412.76640542436252</v>
      </c>
      <c r="F32" s="17">
        <f>F24-$I$22</f>
        <v>422.05333399579109</v>
      </c>
      <c r="G32" s="17">
        <f>G24-$I$22</f>
        <v>420.20719113864823</v>
      </c>
      <c r="H32" s="17">
        <f>H24-$I$22</f>
        <v>425.47426256721968</v>
      </c>
      <c r="I32" s="40"/>
    </row>
    <row r="33" spans="1:9" x14ac:dyDescent="0.35">
      <c r="B33" s="2" t="s">
        <v>19</v>
      </c>
      <c r="C33" s="19"/>
      <c r="D33" s="19"/>
      <c r="E33" s="17">
        <f>E34/$C$5</f>
        <v>145.37520450184948</v>
      </c>
      <c r="F33" s="17">
        <f>F34/$C$5</f>
        <v>142.1763454205018</v>
      </c>
      <c r="G33" s="17">
        <f>G34/$C$5</f>
        <v>142.80098452732312</v>
      </c>
      <c r="H33" s="17">
        <f>H34/$C$5</f>
        <v>141.03320900774767</v>
      </c>
      <c r="I33" s="40"/>
    </row>
    <row r="34" spans="1:9" x14ac:dyDescent="0.35">
      <c r="B34" s="2" t="s">
        <v>20</v>
      </c>
      <c r="C34" s="19"/>
      <c r="D34" s="19"/>
      <c r="E34" s="17">
        <f>2000000000000000000/E32/1000000000000</f>
        <v>4845.3555660466427</v>
      </c>
      <c r="F34" s="17">
        <f>2000000000000000000/F32/1000000000000</f>
        <v>4738.7375928653246</v>
      </c>
      <c r="G34" s="17">
        <f>2000000000000000000/G32/1000000000000</f>
        <v>4759.556814295679</v>
      </c>
      <c r="H34" s="17">
        <f>2000000000000000000/H32/1000000000000</f>
        <v>4700.6368562282296</v>
      </c>
      <c r="I34" s="40"/>
    </row>
    <row r="36" spans="1:9" x14ac:dyDescent="0.35">
      <c r="A36" s="30" t="s">
        <v>45</v>
      </c>
    </row>
    <row r="37" spans="1:9" x14ac:dyDescent="0.35">
      <c r="B37" s="2" t="s">
        <v>18</v>
      </c>
      <c r="C37" s="19"/>
      <c r="D37" s="19"/>
      <c r="E37" s="17">
        <f>E24-$I$23</f>
        <v>324.64621311667054</v>
      </c>
      <c r="F37" s="17">
        <f>F24-$I$23</f>
        <v>333.93314168809911</v>
      </c>
      <c r="G37" s="17">
        <f>G24-$I$23</f>
        <v>332.08699883095619</v>
      </c>
      <c r="H37" s="17">
        <f>H24-$I$23</f>
        <v>337.3540702595277</v>
      </c>
      <c r="I37" s="40"/>
    </row>
    <row r="38" spans="1:9" x14ac:dyDescent="0.35">
      <c r="B38" s="2" t="s">
        <v>19</v>
      </c>
      <c r="C38" s="19"/>
      <c r="D38" s="19"/>
      <c r="E38" s="17">
        <f>E39/$C$5</f>
        <v>184.83505482472765</v>
      </c>
      <c r="F38" s="17">
        <f>F39/$C$5</f>
        <v>179.69465473453045</v>
      </c>
      <c r="G38" s="17">
        <f>G39/$C$5</f>
        <v>180.69361586361032</v>
      </c>
      <c r="H38" s="17">
        <f>H39/$C$5</f>
        <v>177.87246661614952</v>
      </c>
      <c r="I38" s="40"/>
    </row>
    <row r="39" spans="1:9" x14ac:dyDescent="0.35">
      <c r="B39" s="2" t="s">
        <v>20</v>
      </c>
      <c r="C39" s="19"/>
      <c r="D39" s="19"/>
      <c r="E39" s="17">
        <f>2000000000000000000/E37/1000000000000</f>
        <v>6160.5523773081723</v>
      </c>
      <c r="F39" s="17">
        <f>2000000000000000000/F37/1000000000000</f>
        <v>5989.2228423018996</v>
      </c>
      <c r="G39" s="17">
        <f>2000000000000000000/G37/1000000000000</f>
        <v>6022.5182167341318</v>
      </c>
      <c r="H39" s="17">
        <f>2000000000000000000/H37/1000000000000</f>
        <v>5928.4893123162637</v>
      </c>
      <c r="I39" s="40"/>
    </row>
  </sheetData>
  <mergeCells count="3">
    <mergeCell ref="B7:B8"/>
    <mergeCell ref="C7:D7"/>
    <mergeCell ref="E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5C8A-0151-402B-A8BE-2F2292BA8ED7}">
  <dimension ref="A1:Z40"/>
  <sheetViews>
    <sheetView tabSelected="1" zoomScale="86" zoomScaleNormal="86" workbookViewId="0">
      <selection activeCell="H24" sqref="E24:H24"/>
    </sheetView>
  </sheetViews>
  <sheetFormatPr defaultRowHeight="14.5" x14ac:dyDescent="0.35"/>
  <cols>
    <col min="1" max="1" width="10.6328125" style="1" customWidth="1"/>
    <col min="2" max="2" width="38.36328125" style="1" customWidth="1"/>
    <col min="3" max="7" width="8.7265625" style="1"/>
  </cols>
  <sheetData>
    <row r="1" spans="1:26" x14ac:dyDescent="0.35">
      <c r="A1" s="20" t="s">
        <v>37</v>
      </c>
    </row>
    <row r="2" spans="1:26" x14ac:dyDescent="0.35">
      <c r="A2" s="27"/>
    </row>
    <row r="3" spans="1:26" x14ac:dyDescent="0.35">
      <c r="A3" s="33" t="s">
        <v>50</v>
      </c>
    </row>
    <row r="5" spans="1:26" x14ac:dyDescent="0.35">
      <c r="B5" s="31" t="s">
        <v>52</v>
      </c>
      <c r="C5" s="2">
        <v>330</v>
      </c>
      <c r="H5" s="1"/>
    </row>
    <row r="6" spans="1:26" x14ac:dyDescent="0.35">
      <c r="B6" s="31" t="s">
        <v>22</v>
      </c>
      <c r="C6" s="32">
        <v>0.9</v>
      </c>
      <c r="H6" s="1"/>
      <c r="I6" s="23"/>
      <c r="J6" s="23"/>
      <c r="K6" s="23"/>
      <c r="L6" s="23"/>
      <c r="M6" s="23"/>
      <c r="N6" s="23"/>
      <c r="O6" s="23"/>
      <c r="P6" s="23"/>
      <c r="R6" s="23"/>
      <c r="S6" s="23"/>
      <c r="T6" s="23"/>
      <c r="U6" s="23"/>
      <c r="V6" s="23"/>
      <c r="W6" s="23"/>
      <c r="X6" s="23"/>
      <c r="Y6" s="23"/>
      <c r="Z6" s="23"/>
    </row>
    <row r="7" spans="1:26" x14ac:dyDescent="0.35">
      <c r="B7" s="31" t="s">
        <v>47</v>
      </c>
      <c r="C7" s="42">
        <v>3.5</v>
      </c>
      <c r="D7" s="33" t="s">
        <v>48</v>
      </c>
      <c r="H7" s="1"/>
      <c r="I7" s="23"/>
      <c r="J7" s="23"/>
      <c r="K7" s="23"/>
      <c r="L7" s="23"/>
      <c r="M7" s="23"/>
      <c r="N7" s="23"/>
      <c r="O7" s="23"/>
      <c r="P7" s="23"/>
      <c r="R7" s="23"/>
      <c r="S7" s="23"/>
      <c r="T7" s="23"/>
      <c r="U7" s="23"/>
      <c r="V7" s="23"/>
      <c r="W7" s="23"/>
      <c r="X7" s="23"/>
      <c r="Y7" s="23"/>
      <c r="Z7" s="23"/>
    </row>
    <row r="8" spans="1:26" x14ac:dyDescent="0.35">
      <c r="B8" s="27"/>
      <c r="C8" s="28"/>
      <c r="H8" s="1"/>
      <c r="I8" s="23"/>
      <c r="J8" s="23"/>
      <c r="K8" s="23"/>
      <c r="L8" s="23"/>
      <c r="M8" s="23"/>
      <c r="N8" s="23"/>
      <c r="O8" s="23"/>
      <c r="P8" s="23"/>
      <c r="R8" s="23"/>
      <c r="S8" s="23"/>
      <c r="T8" s="23"/>
      <c r="U8" s="23"/>
      <c r="V8" s="23"/>
      <c r="W8" s="23"/>
      <c r="X8" s="23"/>
      <c r="Y8" s="23"/>
      <c r="Z8" s="23"/>
    </row>
    <row r="9" spans="1:26" x14ac:dyDescent="0.35">
      <c r="H9" s="1"/>
      <c r="I9" s="23"/>
      <c r="J9" s="23"/>
      <c r="K9" s="23"/>
      <c r="L9" s="23"/>
      <c r="M9" s="23"/>
      <c r="N9" s="23"/>
      <c r="O9" s="23"/>
      <c r="P9" s="23"/>
      <c r="R9" s="23"/>
      <c r="S9" s="23"/>
      <c r="T9" s="23"/>
      <c r="U9" s="23"/>
      <c r="V9" s="23"/>
      <c r="W9" s="23"/>
      <c r="X9" s="23"/>
      <c r="Y9" s="23"/>
      <c r="Z9" s="23"/>
    </row>
    <row r="10" spans="1:26" x14ac:dyDescent="0.35">
      <c r="B10" s="57" t="s">
        <v>0</v>
      </c>
      <c r="C10" s="58" t="s">
        <v>1</v>
      </c>
      <c r="D10" s="58"/>
      <c r="E10" s="58" t="s">
        <v>2</v>
      </c>
      <c r="F10" s="58"/>
      <c r="G10" s="58"/>
      <c r="H10" s="58"/>
      <c r="I10" s="58"/>
      <c r="J10" s="23"/>
      <c r="K10" s="23"/>
      <c r="L10" s="23"/>
      <c r="M10" s="23"/>
      <c r="N10" s="23"/>
      <c r="O10" s="23"/>
      <c r="P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x14ac:dyDescent="0.35">
      <c r="B11" s="57"/>
      <c r="C11" s="4">
        <v>2011</v>
      </c>
      <c r="D11" s="4">
        <v>2020</v>
      </c>
      <c r="E11" s="4" t="s">
        <v>3</v>
      </c>
      <c r="F11" s="4" t="s">
        <v>4</v>
      </c>
      <c r="G11" s="4" t="s">
        <v>5</v>
      </c>
      <c r="H11" s="4" t="s">
        <v>6</v>
      </c>
      <c r="I11" s="35" t="s">
        <v>7</v>
      </c>
      <c r="J11" s="23"/>
      <c r="K11" s="23"/>
      <c r="L11" s="23"/>
      <c r="M11" s="23"/>
      <c r="N11" s="23"/>
      <c r="O11" s="23"/>
      <c r="P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x14ac:dyDescent="0.35">
      <c r="B12" s="2"/>
      <c r="C12" s="29"/>
      <c r="D12" s="29"/>
      <c r="E12" s="29"/>
      <c r="F12" s="29"/>
      <c r="G12" s="29"/>
      <c r="H12" s="29"/>
      <c r="I12" s="23"/>
      <c r="J12" s="23"/>
      <c r="K12" s="23"/>
      <c r="L12" s="23"/>
      <c r="M12" s="23"/>
      <c r="N12" s="23"/>
      <c r="O12" s="23"/>
      <c r="P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x14ac:dyDescent="0.35">
      <c r="B13" s="2" t="s">
        <v>33</v>
      </c>
      <c r="C13" s="16">
        <v>609.89789999999994</v>
      </c>
      <c r="D13" s="16">
        <v>538.49919999999997</v>
      </c>
      <c r="E13" s="16">
        <v>323.6782</v>
      </c>
      <c r="F13" s="16">
        <v>453.6952</v>
      </c>
      <c r="G13" s="16">
        <v>427.84950000000003</v>
      </c>
      <c r="H13" s="16">
        <v>501.58790000000005</v>
      </c>
      <c r="I13" s="16">
        <f>0.0000174795302516825*1000000</f>
        <v>17.479530251682501</v>
      </c>
      <c r="J13" s="36"/>
      <c r="K13" s="58"/>
      <c r="L13" s="58"/>
      <c r="M13" s="58"/>
      <c r="N13" s="58"/>
      <c r="O13" s="58"/>
      <c r="P13" s="58"/>
      <c r="Q13" s="58"/>
      <c r="R13" s="24"/>
      <c r="S13" s="24"/>
      <c r="T13" s="24"/>
      <c r="U13" s="24"/>
      <c r="V13" s="24"/>
      <c r="W13" s="24"/>
      <c r="X13" s="24"/>
      <c r="Y13" s="24"/>
      <c r="Z13" s="24"/>
    </row>
    <row r="14" spans="1:26" x14ac:dyDescent="0.35">
      <c r="B14" s="2"/>
      <c r="C14" s="29"/>
      <c r="D14" s="29"/>
      <c r="E14" s="29"/>
      <c r="F14" s="29"/>
      <c r="G14" s="29"/>
      <c r="H14" s="29"/>
      <c r="J14" s="36"/>
      <c r="K14" s="4"/>
      <c r="L14" s="4"/>
      <c r="M14" s="4"/>
      <c r="N14" s="4"/>
      <c r="O14" s="4"/>
      <c r="P14" s="4"/>
      <c r="Q14" s="4"/>
      <c r="R14" s="22"/>
      <c r="S14" s="22"/>
      <c r="T14" s="22"/>
      <c r="U14" s="22"/>
      <c r="V14" s="22"/>
      <c r="W14" s="22"/>
      <c r="X14" s="22"/>
      <c r="Y14" s="22"/>
      <c r="Z14" s="22"/>
    </row>
    <row r="15" spans="1:26" x14ac:dyDescent="0.35">
      <c r="B15" s="30" t="s">
        <v>39</v>
      </c>
      <c r="C15" s="29"/>
      <c r="D15" s="29"/>
      <c r="E15" s="29"/>
      <c r="F15" s="29"/>
      <c r="G15" s="29"/>
      <c r="H15" s="29"/>
      <c r="J15" s="2"/>
      <c r="K15" s="9"/>
      <c r="L15" s="9"/>
      <c r="M15" s="9"/>
      <c r="N15" s="9"/>
      <c r="O15" s="9"/>
      <c r="P15" s="9"/>
      <c r="Q15" s="24"/>
      <c r="R15" s="24"/>
      <c r="S15" s="24"/>
      <c r="T15" s="24"/>
      <c r="U15" s="22"/>
      <c r="V15" s="22"/>
      <c r="W15" s="22"/>
      <c r="X15" s="22"/>
      <c r="Y15" s="22"/>
      <c r="Z15" s="22"/>
    </row>
    <row r="16" spans="1:26" x14ac:dyDescent="0.35">
      <c r="B16" s="2" t="s">
        <v>24</v>
      </c>
      <c r="C16" s="16">
        <v>3.6351730407050002</v>
      </c>
      <c r="D16" s="16">
        <v>4.3625501270486513</v>
      </c>
      <c r="E16" s="16">
        <v>4.595203630999297</v>
      </c>
      <c r="F16" s="16">
        <v>4.7409568368258723</v>
      </c>
      <c r="G16" s="16">
        <v>5.133683640425728</v>
      </c>
      <c r="H16" s="16">
        <v>7.819488123387198</v>
      </c>
      <c r="I16" s="37"/>
      <c r="J16" s="10"/>
      <c r="K16" s="9"/>
      <c r="L16" s="9"/>
      <c r="M16" s="3"/>
      <c r="N16" s="3"/>
      <c r="O16" s="3"/>
      <c r="P16" s="3"/>
      <c r="Q16" s="24"/>
      <c r="R16" s="24"/>
      <c r="S16" s="24"/>
      <c r="T16" s="24"/>
      <c r="U16" s="22"/>
      <c r="V16" s="22"/>
      <c r="W16" s="22"/>
      <c r="X16" s="22"/>
      <c r="Y16" s="22"/>
      <c r="Z16" s="22"/>
    </row>
    <row r="17" spans="2:26" x14ac:dyDescent="0.35">
      <c r="B17" s="2" t="s">
        <v>34</v>
      </c>
      <c r="C17" s="16">
        <v>0.82452450687094359</v>
      </c>
      <c r="D17" s="16">
        <v>0.96567603626290044</v>
      </c>
      <c r="E17" s="16">
        <v>0.91115102495307865</v>
      </c>
      <c r="F17" s="16">
        <v>1.0050117285833831</v>
      </c>
      <c r="G17" s="16">
        <v>1.0265943174096881</v>
      </c>
      <c r="H17" s="16">
        <v>1.6849243601028701</v>
      </c>
      <c r="I17" s="37"/>
      <c r="J17" s="10"/>
      <c r="K17" s="9"/>
      <c r="L17" s="9"/>
      <c r="M17" s="3"/>
      <c r="N17" s="3"/>
      <c r="O17" s="3"/>
      <c r="P17" s="3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2:26" x14ac:dyDescent="0.35">
      <c r="B18" s="2" t="s">
        <v>35</v>
      </c>
      <c r="C18" s="16">
        <v>0.65413070172367305</v>
      </c>
      <c r="D18" s="16">
        <v>0.78501846926043306</v>
      </c>
      <c r="E18" s="16">
        <v>0.8268832713189872</v>
      </c>
      <c r="F18" s="16">
        <v>0.8531108114493251</v>
      </c>
      <c r="G18" s="16">
        <v>0.923779980907802</v>
      </c>
      <c r="H18" s="16">
        <v>1.4070766909844836</v>
      </c>
      <c r="I18" s="38"/>
      <c r="J18" s="10"/>
      <c r="K18" s="5"/>
      <c r="L18" s="9"/>
      <c r="M18" s="3"/>
      <c r="N18" s="3"/>
      <c r="O18" s="3"/>
      <c r="P18" s="3"/>
      <c r="Q18" s="22"/>
      <c r="R18" s="22"/>
      <c r="S18" s="22"/>
      <c r="T18" s="22"/>
      <c r="U18" s="24"/>
      <c r="V18" s="22"/>
      <c r="W18" s="24"/>
      <c r="X18" s="24"/>
      <c r="Y18" s="24"/>
      <c r="Z18" s="24"/>
    </row>
    <row r="19" spans="2:26" x14ac:dyDescent="0.35">
      <c r="B19" s="2" t="s">
        <v>36</v>
      </c>
      <c r="C19" s="16">
        <f t="shared" ref="C19:H19" si="0">SUM(C17,C18)</f>
        <v>1.4786552085946165</v>
      </c>
      <c r="D19" s="16">
        <f t="shared" si="0"/>
        <v>1.7506945055233336</v>
      </c>
      <c r="E19" s="16">
        <f t="shared" si="0"/>
        <v>1.7380342962720658</v>
      </c>
      <c r="F19" s="16">
        <f t="shared" si="0"/>
        <v>1.8581225400327082</v>
      </c>
      <c r="G19" s="16">
        <f t="shared" si="0"/>
        <v>1.9503742983174901</v>
      </c>
      <c r="H19" s="16">
        <f t="shared" si="0"/>
        <v>3.0920010510873537</v>
      </c>
      <c r="I19" s="38"/>
      <c r="J19" s="10"/>
      <c r="K19" s="5"/>
      <c r="L19" s="9"/>
      <c r="M19" s="3"/>
      <c r="N19" s="3"/>
      <c r="O19" s="3"/>
      <c r="P19" s="3"/>
      <c r="Q19" s="22"/>
      <c r="R19" s="22"/>
      <c r="S19" s="22"/>
      <c r="T19" s="22"/>
      <c r="U19" s="24"/>
      <c r="V19" s="24"/>
      <c r="W19" s="24"/>
      <c r="X19" s="24"/>
      <c r="Y19" s="24"/>
      <c r="Z19" s="24"/>
    </row>
    <row r="20" spans="2:26" x14ac:dyDescent="0.35">
      <c r="B20" s="2" t="s">
        <v>27</v>
      </c>
      <c r="C20" s="16">
        <v>0.40676336230416371</v>
      </c>
      <c r="D20" s="16">
        <v>0.40124475718192865</v>
      </c>
      <c r="E20" s="16">
        <v>0.37822791672326911</v>
      </c>
      <c r="F20" s="16">
        <v>0.39192985804037472</v>
      </c>
      <c r="G20" s="16">
        <v>0.37991711895899932</v>
      </c>
      <c r="H20" s="16">
        <v>0.39542243715922154</v>
      </c>
      <c r="I20" s="39"/>
      <c r="J20" s="11"/>
      <c r="K20" s="5"/>
      <c r="L20" s="5"/>
      <c r="M20" s="6"/>
      <c r="N20" s="6"/>
      <c r="O20" s="6"/>
      <c r="P20" s="6"/>
      <c r="Q20" s="22"/>
      <c r="R20" s="22"/>
      <c r="S20" s="22"/>
      <c r="T20" s="22"/>
      <c r="U20" s="12"/>
      <c r="V20" s="22"/>
      <c r="W20" s="12"/>
      <c r="X20" s="12"/>
      <c r="Y20" s="12"/>
      <c r="Z20" s="12"/>
    </row>
    <row r="21" spans="2:26" x14ac:dyDescent="0.35">
      <c r="B21" s="2" t="s">
        <v>29</v>
      </c>
      <c r="C21" s="16">
        <v>1.9993451723877502</v>
      </c>
      <c r="D21" s="16">
        <v>2.3671797100492631</v>
      </c>
      <c r="E21" s="16">
        <v>2.3500613662319787</v>
      </c>
      <c r="F21" s="16">
        <v>2.5124371851705689</v>
      </c>
      <c r="G21" s="16">
        <v>2.6371742479414522</v>
      </c>
      <c r="H21" s="16">
        <v>4.1808106031594701</v>
      </c>
      <c r="I21" s="40"/>
      <c r="J21" s="33" t="s">
        <v>40</v>
      </c>
      <c r="K21" s="9"/>
      <c r="L21" s="9"/>
      <c r="M21" s="3"/>
      <c r="N21" s="3"/>
      <c r="O21" s="3"/>
      <c r="P21" s="3"/>
      <c r="Q21" s="22"/>
      <c r="R21" s="22"/>
      <c r="S21" s="22"/>
      <c r="T21" s="22"/>
      <c r="U21" s="21"/>
      <c r="V21" s="22"/>
      <c r="W21" s="21"/>
      <c r="X21" s="21"/>
      <c r="Y21" s="21"/>
      <c r="Z21" s="21"/>
    </row>
    <row r="22" spans="2:26" x14ac:dyDescent="0.35">
      <c r="B22" s="2" t="s">
        <v>28</v>
      </c>
      <c r="C22" s="16">
        <v>0.55000000000000004</v>
      </c>
      <c r="D22" s="16">
        <v>0.54253808700951878</v>
      </c>
      <c r="E22" s="16">
        <v>0.51141615365605075</v>
      </c>
      <c r="F22" s="16">
        <v>0.52994306247526946</v>
      </c>
      <c r="G22" s="16">
        <v>0.51370018736151724</v>
      </c>
      <c r="H22" s="16">
        <v>0.53466550970966265</v>
      </c>
      <c r="I22" s="40"/>
      <c r="J22" s="33" t="s">
        <v>38</v>
      </c>
      <c r="K22" s="9"/>
      <c r="L22" s="9"/>
      <c r="M22" s="3"/>
      <c r="N22" s="3"/>
      <c r="O22" s="3"/>
      <c r="P22" s="3"/>
      <c r="Q22" s="22"/>
      <c r="R22" s="22"/>
      <c r="S22" s="22"/>
      <c r="T22" s="22"/>
      <c r="V22" s="22"/>
    </row>
    <row r="23" spans="2:26" x14ac:dyDescent="0.35">
      <c r="B23" s="2" t="s">
        <v>30</v>
      </c>
      <c r="C23" s="16">
        <f t="shared" ref="C23:H23" si="1">C$22*(1-$C$6) + (C$22*$C$5*$C$6*C$13) / 1000000</f>
        <v>0.15462682196499999</v>
      </c>
      <c r="D23" s="16">
        <f t="shared" si="1"/>
        <v>0.14102423747072626</v>
      </c>
      <c r="E23" s="16">
        <f t="shared" si="1"/>
        <v>0.1003052906053003</v>
      </c>
      <c r="F23" s="16">
        <f t="shared" si="1"/>
        <v>0.12440279549187092</v>
      </c>
      <c r="G23" s="16">
        <f t="shared" si="1"/>
        <v>0.11664657012497356</v>
      </c>
      <c r="H23" s="16">
        <f t="shared" si="1"/>
        <v>0.13311653078562294</v>
      </c>
      <c r="I23" s="40"/>
      <c r="J23" s="10"/>
      <c r="K23" s="9"/>
      <c r="L23" s="9"/>
      <c r="M23" s="3"/>
      <c r="N23" s="3"/>
      <c r="O23" s="3"/>
      <c r="P23" s="3"/>
      <c r="Q23" s="22"/>
      <c r="R23" s="22"/>
      <c r="S23" s="22"/>
      <c r="T23" s="22"/>
      <c r="V23" s="22"/>
    </row>
    <row r="24" spans="2:26" x14ac:dyDescent="0.35">
      <c r="B24" s="2" t="s">
        <v>31</v>
      </c>
      <c r="C24" s="34"/>
      <c r="D24" s="34"/>
      <c r="E24" s="60">
        <f>2/(E22-E23)</f>
        <v>4.8648678002777705</v>
      </c>
      <c r="F24" s="60">
        <f t="shared" ref="F24:H24" si="2">2/(F22-F23)</f>
        <v>4.9316927635249437</v>
      </c>
      <c r="G24" s="60">
        <f t="shared" si="2"/>
        <v>5.0371030842630642</v>
      </c>
      <c r="H24" s="60">
        <f t="shared" si="2"/>
        <v>4.9807124534572313</v>
      </c>
      <c r="I24" s="40"/>
      <c r="J24" s="10"/>
      <c r="K24" s="5"/>
      <c r="L24" s="5"/>
      <c r="M24" s="6"/>
      <c r="N24" s="6"/>
      <c r="O24" s="6"/>
      <c r="P24" s="6"/>
      <c r="Q24" s="22"/>
      <c r="R24" s="22"/>
      <c r="S24" s="22"/>
      <c r="T24" s="22"/>
      <c r="U24" s="22"/>
      <c r="V24" s="22"/>
    </row>
    <row r="25" spans="2:26" x14ac:dyDescent="0.35">
      <c r="B25" s="2"/>
      <c r="C25" s="2"/>
      <c r="D25" s="2"/>
      <c r="E25" s="2"/>
      <c r="F25" s="2"/>
      <c r="G25" s="2"/>
      <c r="H25" s="2"/>
      <c r="J25" s="10"/>
      <c r="K25" s="5"/>
      <c r="L25" s="5"/>
      <c r="M25" s="5"/>
      <c r="N25" s="5"/>
      <c r="O25" s="5"/>
      <c r="P25" s="5"/>
      <c r="Q25" s="24"/>
      <c r="R25" s="24"/>
      <c r="S25" s="24"/>
      <c r="T25" s="24"/>
      <c r="V25" s="22"/>
    </row>
    <row r="26" spans="2:26" x14ac:dyDescent="0.35">
      <c r="B26" s="30" t="s">
        <v>41</v>
      </c>
      <c r="C26" s="2"/>
      <c r="D26" s="2"/>
      <c r="E26" s="2"/>
      <c r="F26" s="2"/>
      <c r="G26" s="2"/>
      <c r="H26" s="2"/>
      <c r="J26" s="10"/>
      <c r="K26" s="5"/>
      <c r="L26" s="5"/>
      <c r="M26" s="5"/>
      <c r="N26" s="5"/>
      <c r="O26" s="5"/>
      <c r="P26" s="5"/>
      <c r="Q26" s="22"/>
      <c r="R26" s="22"/>
      <c r="S26" s="22"/>
      <c r="T26" s="22"/>
      <c r="V26" s="22"/>
    </row>
    <row r="27" spans="2:26" x14ac:dyDescent="0.35">
      <c r="B27" s="2" t="s">
        <v>24</v>
      </c>
      <c r="C27" s="16">
        <v>1.0726169999999999</v>
      </c>
      <c r="D27" s="16">
        <v>1.2666744622451032</v>
      </c>
      <c r="E27" s="16">
        <v>1.7626694509753005</v>
      </c>
      <c r="F27" s="16">
        <v>1.8371244755741054</v>
      </c>
      <c r="G27" s="16">
        <v>1.5513862944591803</v>
      </c>
      <c r="H27" s="16">
        <v>2.4803565531163732</v>
      </c>
      <c r="I27" s="40"/>
      <c r="J27" s="10"/>
      <c r="K27" s="5"/>
      <c r="L27" s="5"/>
      <c r="M27" s="5"/>
      <c r="N27" s="5"/>
      <c r="O27" s="5"/>
      <c r="P27" s="5"/>
      <c r="Q27" s="22"/>
      <c r="R27" s="22"/>
      <c r="S27" s="22"/>
      <c r="T27" s="22"/>
      <c r="V27" s="22"/>
    </row>
    <row r="28" spans="2:26" x14ac:dyDescent="0.35">
      <c r="B28" s="2" t="s">
        <v>23</v>
      </c>
      <c r="C28" s="16">
        <v>1.4928864322772599</v>
      </c>
      <c r="D28" s="16">
        <v>1.7298191665593041</v>
      </c>
      <c r="E28" s="16">
        <v>2.058467099470711</v>
      </c>
      <c r="F28" s="16">
        <v>2.3016626401263829</v>
      </c>
      <c r="G28" s="16">
        <v>1.9646167410317648</v>
      </c>
      <c r="H28" s="16">
        <v>3.4522020864459733</v>
      </c>
      <c r="I28" s="40"/>
      <c r="J28" s="10"/>
      <c r="K28" s="5"/>
      <c r="L28" s="5"/>
      <c r="M28" s="5"/>
      <c r="N28" s="5"/>
      <c r="O28" s="5"/>
      <c r="P28" s="5"/>
      <c r="Q28" s="22"/>
      <c r="R28" s="22"/>
      <c r="S28" s="22"/>
      <c r="T28" s="22"/>
      <c r="V28" s="22"/>
    </row>
    <row r="29" spans="2:26" x14ac:dyDescent="0.35">
      <c r="B29" s="2" t="s">
        <v>25</v>
      </c>
      <c r="C29" s="16">
        <v>0.59449969273748604</v>
      </c>
      <c r="D29" s="16">
        <v>0.69904833150181367</v>
      </c>
      <c r="E29" s="16">
        <v>0.91493301368124846</v>
      </c>
      <c r="F29" s="16">
        <v>0.98590445124502823</v>
      </c>
      <c r="G29" s="16">
        <v>0.83529096093776545</v>
      </c>
      <c r="H29" s="16">
        <v>1.3747415980793647</v>
      </c>
      <c r="I29" s="39"/>
      <c r="J29" s="10"/>
      <c r="K29" s="5"/>
      <c r="L29" s="5"/>
      <c r="M29" s="5"/>
      <c r="N29" s="5"/>
      <c r="O29" s="5"/>
      <c r="P29" s="5"/>
      <c r="Q29" s="24"/>
      <c r="R29" s="24"/>
      <c r="S29" s="24"/>
      <c r="T29" s="24"/>
      <c r="U29" s="12"/>
      <c r="V29" s="22"/>
      <c r="W29" s="12"/>
      <c r="X29" s="12"/>
      <c r="Y29" s="12"/>
      <c r="Z29" s="12"/>
    </row>
    <row r="30" spans="2:26" x14ac:dyDescent="0.35">
      <c r="B30" s="2" t="s">
        <v>26</v>
      </c>
      <c r="C30" s="16">
        <v>2.0873861250147461</v>
      </c>
      <c r="D30" s="16">
        <v>2.4288674980611176</v>
      </c>
      <c r="E30" s="16">
        <v>2.9734001131519596</v>
      </c>
      <c r="F30" s="16">
        <v>3.287567091371411</v>
      </c>
      <c r="G30" s="16">
        <v>2.7999077019695302</v>
      </c>
      <c r="H30" s="16">
        <v>4.8269436845253377</v>
      </c>
      <c r="I30" s="40"/>
      <c r="O30" s="25"/>
      <c r="Q30" s="24"/>
      <c r="R30" s="24"/>
      <c r="S30" s="24"/>
      <c r="T30" s="24"/>
      <c r="V30" s="22"/>
    </row>
    <row r="31" spans="2:26" x14ac:dyDescent="0.35">
      <c r="B31" s="2" t="s">
        <v>27</v>
      </c>
      <c r="C31" s="16">
        <v>1.9460684708658786</v>
      </c>
      <c r="D31" s="16">
        <v>1.9168917800539518</v>
      </c>
      <c r="E31" s="16">
        <v>1.6868733451452007</v>
      </c>
      <c r="F31" s="16">
        <v>1.7895178770311897</v>
      </c>
      <c r="G31" s="16">
        <v>1.8047779021701296</v>
      </c>
      <c r="H31" s="16">
        <v>1.9460684708658771</v>
      </c>
      <c r="I31" s="41"/>
      <c r="J31" s="26"/>
      <c r="K31" s="26"/>
      <c r="L31" s="26"/>
      <c r="M31" s="26"/>
      <c r="N31" s="26"/>
      <c r="O31" s="25"/>
      <c r="P31" s="21"/>
      <c r="Q31" s="24"/>
      <c r="R31" s="24"/>
      <c r="S31" s="24"/>
      <c r="T31" s="24"/>
      <c r="U31" s="21"/>
      <c r="V31" s="22"/>
      <c r="W31" s="21"/>
      <c r="X31" s="21"/>
      <c r="Y31" s="21"/>
      <c r="Z31" s="21"/>
    </row>
    <row r="32" spans="2:26" x14ac:dyDescent="0.35">
      <c r="B32" s="2" t="s">
        <v>30</v>
      </c>
      <c r="C32" s="16">
        <f t="shared" ref="C32:H32" si="3">C$31*(1-$C$6) + (C$31*$C$5*$C$6*C$13) / 1000000</f>
        <v>0.5471170599568691</v>
      </c>
      <c r="D32" s="16">
        <f t="shared" si="3"/>
        <v>0.49826585094894693</v>
      </c>
      <c r="E32" s="16">
        <f t="shared" si="3"/>
        <v>0.33085056052593953</v>
      </c>
      <c r="F32" s="16">
        <f t="shared" si="3"/>
        <v>0.42008480202672149</v>
      </c>
      <c r="G32" s="16">
        <f t="shared" si="3"/>
        <v>0.40981326716421096</v>
      </c>
      <c r="H32" s="16">
        <f t="shared" si="3"/>
        <v>0.48451579316126214</v>
      </c>
      <c r="I32" s="40"/>
    </row>
    <row r="33" spans="2:10" x14ac:dyDescent="0.35">
      <c r="B33" s="2" t="s">
        <v>32</v>
      </c>
      <c r="C33" s="34"/>
      <c r="D33" s="34"/>
      <c r="E33" s="60">
        <f>2/(E31-E32)</f>
        <v>1.4749014711884449</v>
      </c>
      <c r="F33" s="60">
        <f t="shared" ref="F33" si="4">2/(F31-F32)</f>
        <v>1.460458372522859</v>
      </c>
      <c r="G33" s="60">
        <f t="shared" ref="G33" si="5">2/(G31-G32)</f>
        <v>1.433728103072315</v>
      </c>
      <c r="H33" s="60">
        <f t="shared" ref="H33" si="6">2/(H31-H32)</f>
        <v>1.3684077423340106</v>
      </c>
      <c r="I33" s="40"/>
    </row>
    <row r="34" spans="2:10" x14ac:dyDescent="0.35">
      <c r="B34" s="2"/>
      <c r="C34" s="2"/>
      <c r="D34" s="2"/>
      <c r="E34" s="16"/>
      <c r="F34" s="16"/>
      <c r="G34" s="16"/>
      <c r="H34" s="16"/>
    </row>
    <row r="35" spans="2:10" x14ac:dyDescent="0.35">
      <c r="B35" s="30" t="s">
        <v>46</v>
      </c>
      <c r="C35" s="2"/>
      <c r="D35" s="2"/>
      <c r="E35" s="16"/>
      <c r="F35" s="16"/>
      <c r="G35" s="16"/>
      <c r="H35" s="16"/>
    </row>
    <row r="36" spans="2:10" x14ac:dyDescent="0.35">
      <c r="B36" s="2" t="s">
        <v>27</v>
      </c>
      <c r="C36" s="16">
        <f>$C$7*C13/1000</f>
        <v>2.13464265</v>
      </c>
      <c r="D36" s="16">
        <f t="shared" ref="D36:I36" si="7">$C$7*D13/1000</f>
        <v>1.8847471999999998</v>
      </c>
      <c r="E36" s="16">
        <f t="shared" si="7"/>
        <v>1.1328737000000002</v>
      </c>
      <c r="F36" s="16">
        <f t="shared" si="7"/>
        <v>1.5879331999999999</v>
      </c>
      <c r="G36" s="16">
        <f t="shared" si="7"/>
        <v>1.4974732500000001</v>
      </c>
      <c r="H36" s="16">
        <f t="shared" si="7"/>
        <v>1.7555576500000003</v>
      </c>
      <c r="I36" s="16">
        <f t="shared" si="7"/>
        <v>6.1178355880888755E-2</v>
      </c>
    </row>
    <row r="37" spans="2:10" x14ac:dyDescent="0.35">
      <c r="B37" s="2" t="s">
        <v>32</v>
      </c>
      <c r="C37" s="34"/>
      <c r="D37" s="34"/>
      <c r="E37" s="60">
        <f>2 / (E31-$I$36)</f>
        <v>1.2302430733978427</v>
      </c>
      <c r="F37" s="60">
        <f t="shared" ref="F37:H37" si="8">2 / (F31-$I$36)</f>
        <v>1.1571800421880618</v>
      </c>
      <c r="G37" s="60">
        <f t="shared" si="8"/>
        <v>1.1470523746444159</v>
      </c>
      <c r="H37" s="60">
        <f t="shared" si="8"/>
        <v>1.0610698120277045</v>
      </c>
      <c r="I37" s="40"/>
      <c r="J37" s="33" t="s">
        <v>49</v>
      </c>
    </row>
    <row r="39" spans="2:10" x14ac:dyDescent="0.35">
      <c r="B39" s="30" t="s">
        <v>42</v>
      </c>
    </row>
    <row r="40" spans="2:10" x14ac:dyDescent="0.35">
      <c r="B40" s="2" t="s">
        <v>24</v>
      </c>
      <c r="C40" s="16">
        <v>1.8183</v>
      </c>
      <c r="D40" s="16">
        <v>2.1795505374233453</v>
      </c>
      <c r="E40" s="16">
        <v>3.1125798929048347</v>
      </c>
      <c r="F40" s="16">
        <v>3.1778498279578726</v>
      </c>
      <c r="G40" s="16">
        <v>2.8900105021101643</v>
      </c>
      <c r="H40" s="43">
        <v>4.2905098431786142</v>
      </c>
      <c r="I40" s="40"/>
    </row>
  </sheetData>
  <mergeCells count="5">
    <mergeCell ref="K13:L13"/>
    <mergeCell ref="M13:Q13"/>
    <mergeCell ref="B10:B11"/>
    <mergeCell ref="C10:D10"/>
    <mergeCell ref="E10:I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3394-74FE-4B93-8583-56643B32C4CE}">
  <dimension ref="A1:AL50"/>
  <sheetViews>
    <sheetView topLeftCell="G1" zoomScale="51" zoomScaleNormal="64" workbookViewId="0">
      <selection activeCell="V63" sqref="V63"/>
    </sheetView>
  </sheetViews>
  <sheetFormatPr defaultRowHeight="14.5" x14ac:dyDescent="0.35"/>
  <cols>
    <col min="2" max="2" width="8.6328125" customWidth="1"/>
    <col min="3" max="3" width="14.26953125" bestFit="1" customWidth="1"/>
    <col min="4" max="4" width="13.6328125" bestFit="1" customWidth="1"/>
    <col min="5" max="5" width="16" bestFit="1" customWidth="1"/>
    <col min="6" max="6" width="17.7265625" bestFit="1" customWidth="1"/>
    <col min="7" max="7" width="24.26953125" bestFit="1" customWidth="1"/>
    <col min="8" max="8" width="22.6328125" customWidth="1"/>
    <col min="9" max="9" width="22.26953125" bestFit="1" customWidth="1"/>
    <col min="10" max="10" width="23.36328125" bestFit="1" customWidth="1"/>
    <col min="11" max="11" width="22.81640625" bestFit="1" customWidth="1"/>
    <col min="22" max="22" width="21.81640625" bestFit="1" customWidth="1"/>
  </cols>
  <sheetData>
    <row r="1" spans="1:38" x14ac:dyDescent="0.35">
      <c r="A1" s="20" t="s">
        <v>53</v>
      </c>
    </row>
    <row r="3" spans="1:38" x14ac:dyDescent="0.35">
      <c r="A3" s="33" t="s">
        <v>60</v>
      </c>
      <c r="M3" s="33" t="s">
        <v>75</v>
      </c>
      <c r="W3" s="33" t="s">
        <v>76</v>
      </c>
    </row>
    <row r="4" spans="1:38" x14ac:dyDescent="0.35">
      <c r="A4" s="33"/>
      <c r="M4" s="33"/>
    </row>
    <row r="5" spans="1:38" x14ac:dyDescent="0.35">
      <c r="A5" s="33" t="s">
        <v>57</v>
      </c>
      <c r="M5" s="33" t="s">
        <v>67</v>
      </c>
    </row>
    <row r="6" spans="1:38" x14ac:dyDescent="0.35">
      <c r="A6" s="33" t="s">
        <v>59</v>
      </c>
      <c r="H6" s="31" t="s">
        <v>66</v>
      </c>
      <c r="I6" s="2"/>
      <c r="J6" s="52">
        <f>AVERAGE(G10:G18)</f>
        <v>-9.4881278613310437E-3</v>
      </c>
      <c r="M6" s="33" t="s">
        <v>68</v>
      </c>
      <c r="W6" s="31" t="s">
        <v>69</v>
      </c>
      <c r="X6" s="2"/>
      <c r="Y6" s="2"/>
      <c r="Z6" s="2"/>
      <c r="AA6" s="2">
        <v>30</v>
      </c>
    </row>
    <row r="8" spans="1:38" x14ac:dyDescent="0.35">
      <c r="B8" s="45"/>
      <c r="C8" s="4" t="s">
        <v>54</v>
      </c>
      <c r="D8" s="4" t="s">
        <v>55</v>
      </c>
      <c r="E8" s="31" t="s">
        <v>56</v>
      </c>
      <c r="F8" s="4" t="s">
        <v>58</v>
      </c>
      <c r="G8" s="4" t="s">
        <v>65</v>
      </c>
      <c r="H8" s="31" t="s">
        <v>62</v>
      </c>
      <c r="I8" s="31" t="s">
        <v>61</v>
      </c>
      <c r="J8" s="31" t="s">
        <v>63</v>
      </c>
      <c r="K8" s="31" t="s">
        <v>64</v>
      </c>
      <c r="M8" s="58" t="s">
        <v>54</v>
      </c>
      <c r="N8" s="58"/>
      <c r="O8" s="58"/>
      <c r="P8" s="58"/>
      <c r="Q8" s="58" t="s">
        <v>55</v>
      </c>
      <c r="R8" s="58"/>
      <c r="S8" s="58"/>
      <c r="T8" s="58"/>
      <c r="U8" s="4"/>
      <c r="W8" s="58" t="s">
        <v>70</v>
      </c>
      <c r="X8" s="58"/>
      <c r="Y8" s="58"/>
      <c r="Z8" s="58"/>
      <c r="AA8" s="58" t="s">
        <v>71</v>
      </c>
      <c r="AB8" s="58"/>
      <c r="AC8" s="58"/>
      <c r="AD8" s="58"/>
      <c r="AE8" s="58" t="s">
        <v>72</v>
      </c>
      <c r="AF8" s="58"/>
      <c r="AG8" s="58"/>
      <c r="AH8" s="58"/>
      <c r="AI8" s="58" t="s">
        <v>74</v>
      </c>
      <c r="AJ8" s="58"/>
      <c r="AK8" s="58"/>
      <c r="AL8" s="58"/>
    </row>
    <row r="9" spans="1:38" x14ac:dyDescent="0.35">
      <c r="B9" s="2">
        <v>2010</v>
      </c>
      <c r="C9" s="17">
        <v>32816.125839599998</v>
      </c>
      <c r="D9" s="17">
        <v>53293.6165587</v>
      </c>
      <c r="E9" s="46">
        <v>74</v>
      </c>
      <c r="F9" s="44">
        <f>E9 / (D9+C9) * 1000</f>
        <v>0.85936849813942684</v>
      </c>
      <c r="G9" s="44"/>
      <c r="H9" s="48"/>
      <c r="I9" s="48"/>
      <c r="J9" s="48"/>
      <c r="K9" s="48"/>
      <c r="M9" s="40"/>
      <c r="N9" s="40"/>
      <c r="O9" s="40"/>
      <c r="P9" s="40"/>
      <c r="Q9" s="40"/>
      <c r="R9" s="40"/>
      <c r="S9" s="40"/>
      <c r="T9" s="40"/>
      <c r="U9" s="40"/>
      <c r="W9" s="40"/>
      <c r="X9" s="40"/>
      <c r="Y9" s="40"/>
      <c r="Z9" s="40"/>
      <c r="AA9" s="40"/>
      <c r="AB9" s="40"/>
      <c r="AC9" s="40"/>
      <c r="AD9" s="40"/>
      <c r="AE9" s="55"/>
      <c r="AF9" s="55"/>
      <c r="AG9" s="55"/>
      <c r="AH9" s="55"/>
      <c r="AI9" s="55"/>
      <c r="AJ9" s="55"/>
      <c r="AK9" s="55"/>
      <c r="AL9" s="55"/>
    </row>
    <row r="10" spans="1:38" x14ac:dyDescent="0.35">
      <c r="B10" s="2">
        <v>2011</v>
      </c>
      <c r="C10" s="17">
        <v>33779.059136399999</v>
      </c>
      <c r="D10" s="17">
        <v>53886.6086841</v>
      </c>
      <c r="E10" s="46">
        <v>71</v>
      </c>
      <c r="F10" s="44">
        <f t="shared" ref="F10:F19" si="0">E10 / (D10+C10) * 1000</f>
        <v>0.80989515924724576</v>
      </c>
      <c r="G10" s="51">
        <f>(F10-F9)/F9</f>
        <v>-5.7569411724182569E-2</v>
      </c>
      <c r="H10" s="49"/>
      <c r="I10" s="49"/>
      <c r="J10" s="49"/>
      <c r="K10" s="49"/>
      <c r="M10" s="40"/>
      <c r="N10" s="40"/>
      <c r="O10" s="40"/>
      <c r="P10" s="40"/>
      <c r="Q10" s="40"/>
      <c r="R10" s="40"/>
      <c r="S10" s="40"/>
      <c r="T10" s="40"/>
      <c r="U10" s="40"/>
      <c r="W10" s="40"/>
      <c r="X10" s="40"/>
      <c r="Y10" s="40"/>
      <c r="Z10" s="40"/>
      <c r="AA10" s="40"/>
      <c r="AB10" s="40"/>
      <c r="AC10" s="40"/>
      <c r="AD10" s="40"/>
      <c r="AE10" s="55"/>
      <c r="AF10" s="55"/>
      <c r="AG10" s="55"/>
      <c r="AH10" s="55"/>
      <c r="AI10" s="55"/>
      <c r="AJ10" s="55"/>
      <c r="AK10" s="55"/>
      <c r="AL10" s="55"/>
    </row>
    <row r="11" spans="1:38" x14ac:dyDescent="0.35">
      <c r="B11" s="2">
        <v>2012</v>
      </c>
      <c r="C11" s="17">
        <v>34359.303561600005</v>
      </c>
      <c r="D11" s="17">
        <v>55064.529234450005</v>
      </c>
      <c r="E11" s="46">
        <v>75</v>
      </c>
      <c r="F11" s="44">
        <f t="shared" si="0"/>
        <v>0.83870258805673648</v>
      </c>
      <c r="G11" s="51">
        <f>(F11-F10)/F10</f>
        <v>3.5569330771486135E-2</v>
      </c>
      <c r="H11" s="50"/>
      <c r="I11" s="50"/>
      <c r="J11" s="50"/>
      <c r="K11" s="50"/>
      <c r="M11" s="40"/>
      <c r="N11" s="40"/>
      <c r="O11" s="40"/>
      <c r="P11" s="40"/>
      <c r="Q11" s="40"/>
      <c r="R11" s="40"/>
      <c r="S11" s="40"/>
      <c r="T11" s="40"/>
      <c r="U11" s="40"/>
      <c r="W11" s="40"/>
      <c r="X11" s="40"/>
      <c r="Y11" s="40"/>
      <c r="Z11" s="40"/>
      <c r="AA11" s="40"/>
      <c r="AB11" s="40"/>
      <c r="AC11" s="40"/>
      <c r="AD11" s="40"/>
      <c r="AE11" s="55"/>
      <c r="AF11" s="55"/>
      <c r="AG11" s="55"/>
      <c r="AH11" s="55"/>
      <c r="AI11" s="55"/>
      <c r="AJ11" s="55"/>
      <c r="AK11" s="55"/>
      <c r="AL11" s="55"/>
    </row>
    <row r="12" spans="1:38" x14ac:dyDescent="0.35">
      <c r="B12" s="2">
        <v>2013</v>
      </c>
      <c r="C12" s="17">
        <v>34934.217027400002</v>
      </c>
      <c r="D12" s="17">
        <v>55488.803935050004</v>
      </c>
      <c r="E12" s="46">
        <v>74</v>
      </c>
      <c r="F12" s="44">
        <f t="shared" si="0"/>
        <v>0.81837566597924216</v>
      </c>
      <c r="G12" s="51">
        <f t="shared" ref="G12:G18" si="1">(F12-F11)/F11</f>
        <v>-2.4236150414882515E-2</v>
      </c>
      <c r="H12" s="34"/>
      <c r="I12" s="40"/>
      <c r="J12" s="34"/>
      <c r="K12" s="40"/>
      <c r="M12" s="40"/>
      <c r="N12" s="40"/>
      <c r="O12" s="40"/>
      <c r="P12" s="40"/>
      <c r="Q12" s="40"/>
      <c r="R12" s="40"/>
      <c r="S12" s="40"/>
      <c r="T12" s="40"/>
      <c r="U12" s="40"/>
      <c r="W12" s="40"/>
      <c r="X12" s="40"/>
      <c r="Y12" s="40"/>
      <c r="Z12" s="40"/>
      <c r="AA12" s="40"/>
      <c r="AB12" s="40"/>
      <c r="AC12" s="40"/>
      <c r="AD12" s="40"/>
      <c r="AE12" s="55"/>
      <c r="AF12" s="55"/>
      <c r="AG12" s="55"/>
      <c r="AH12" s="55"/>
      <c r="AI12" s="55"/>
      <c r="AJ12" s="55"/>
      <c r="AK12" s="55"/>
      <c r="AL12" s="55"/>
    </row>
    <row r="13" spans="1:38" x14ac:dyDescent="0.35">
      <c r="B13" s="2">
        <v>2014</v>
      </c>
      <c r="C13" s="17">
        <v>35435.4172272</v>
      </c>
      <c r="D13" s="17">
        <v>56698.979287200003</v>
      </c>
      <c r="E13" s="46">
        <v>74</v>
      </c>
      <c r="F13" s="44">
        <f t="shared" si="0"/>
        <v>0.8031745233001476</v>
      </c>
      <c r="G13" s="51">
        <f t="shared" si="1"/>
        <v>-1.8574773555742715E-2</v>
      </c>
      <c r="H13" s="34"/>
      <c r="I13" s="40"/>
      <c r="J13" s="34"/>
      <c r="K13" s="40"/>
      <c r="M13" s="40"/>
      <c r="N13" s="40"/>
      <c r="O13" s="40"/>
      <c r="P13" s="40"/>
      <c r="Q13" s="40"/>
      <c r="R13" s="40"/>
      <c r="S13" s="40"/>
      <c r="T13" s="40"/>
      <c r="U13" s="40"/>
      <c r="W13" s="40"/>
      <c r="X13" s="40"/>
      <c r="Y13" s="40"/>
      <c r="Z13" s="40"/>
      <c r="AA13" s="40"/>
      <c r="AB13" s="40"/>
      <c r="AC13" s="40"/>
      <c r="AD13" s="40"/>
      <c r="AE13" s="55"/>
      <c r="AF13" s="55"/>
      <c r="AG13" s="55"/>
      <c r="AH13" s="55"/>
      <c r="AI13" s="55"/>
      <c r="AJ13" s="55"/>
      <c r="AK13" s="55"/>
      <c r="AL13" s="55"/>
    </row>
    <row r="14" spans="1:38" x14ac:dyDescent="0.35">
      <c r="B14" s="2">
        <v>2015</v>
      </c>
      <c r="C14" s="17">
        <v>35728.4199582</v>
      </c>
      <c r="D14" s="17">
        <v>58207.511556000005</v>
      </c>
      <c r="E14" s="46">
        <v>74</v>
      </c>
      <c r="F14" s="44">
        <f t="shared" si="0"/>
        <v>0.78777097120513095</v>
      </c>
      <c r="G14" s="51">
        <f t="shared" si="1"/>
        <v>-1.9178337519628118E-2</v>
      </c>
      <c r="H14" s="34"/>
      <c r="I14" s="40"/>
      <c r="J14" s="34"/>
      <c r="K14" s="40"/>
      <c r="M14" s="40"/>
      <c r="N14" s="40"/>
      <c r="O14" s="40"/>
      <c r="P14" s="40"/>
      <c r="Q14" s="40"/>
      <c r="R14" s="40"/>
      <c r="S14" s="40"/>
      <c r="T14" s="40"/>
      <c r="U14" s="40"/>
      <c r="W14" s="40"/>
      <c r="X14" s="40"/>
      <c r="Y14" s="40"/>
      <c r="Z14" s="40"/>
      <c r="AA14" s="40"/>
      <c r="AB14" s="40"/>
      <c r="AC14" s="40"/>
      <c r="AD14" s="40"/>
      <c r="AE14" s="55"/>
      <c r="AF14" s="55"/>
      <c r="AG14" s="55"/>
      <c r="AH14" s="55"/>
      <c r="AI14" s="55"/>
      <c r="AJ14" s="55"/>
      <c r="AK14" s="55"/>
      <c r="AL14" s="55"/>
    </row>
    <row r="15" spans="1:38" x14ac:dyDescent="0.35">
      <c r="B15" s="2">
        <v>2016</v>
      </c>
      <c r="C15" s="17">
        <v>36191.663327000002</v>
      </c>
      <c r="D15" s="17">
        <v>58879.27983195</v>
      </c>
      <c r="E15" s="46">
        <v>75</v>
      </c>
      <c r="F15" s="44">
        <f t="shared" si="0"/>
        <v>0.78888456880675728</v>
      </c>
      <c r="G15" s="51">
        <f t="shared" si="1"/>
        <v>1.4136057843344315E-3</v>
      </c>
      <c r="H15" s="34"/>
      <c r="I15" s="40"/>
      <c r="J15" s="34"/>
      <c r="K15" s="40"/>
      <c r="M15" s="40"/>
      <c r="N15" s="40"/>
      <c r="O15" s="40"/>
      <c r="P15" s="40"/>
      <c r="Q15" s="40"/>
      <c r="R15" s="40"/>
      <c r="S15" s="40"/>
      <c r="T15" s="40"/>
      <c r="U15" s="40"/>
      <c r="W15" s="40"/>
      <c r="X15" s="40"/>
      <c r="Y15" s="40"/>
      <c r="Z15" s="40"/>
      <c r="AA15" s="40"/>
      <c r="AB15" s="40"/>
      <c r="AC15" s="40"/>
      <c r="AD15" s="40"/>
      <c r="AE15" s="55"/>
      <c r="AF15" s="55"/>
      <c r="AG15" s="55"/>
      <c r="AH15" s="55"/>
      <c r="AI15" s="55"/>
      <c r="AJ15" s="55"/>
      <c r="AK15" s="55"/>
      <c r="AL15" s="55"/>
    </row>
    <row r="16" spans="1:38" x14ac:dyDescent="0.35">
      <c r="B16" s="2">
        <v>2017</v>
      </c>
      <c r="C16" s="17">
        <v>37604.572844943206</v>
      </c>
      <c r="D16" s="17">
        <v>59061.560400906892</v>
      </c>
      <c r="E16" s="46">
        <v>78</v>
      </c>
      <c r="F16" s="44">
        <f t="shared" si="0"/>
        <v>0.80690100432199263</v>
      </c>
      <c r="G16" s="51">
        <f t="shared" si="1"/>
        <v>2.2837860223944375E-2</v>
      </c>
      <c r="H16" s="34"/>
      <c r="I16" s="40"/>
      <c r="J16" s="34"/>
      <c r="K16" s="40"/>
      <c r="M16" s="40"/>
      <c r="N16" s="40"/>
      <c r="O16" s="40"/>
      <c r="P16" s="40"/>
      <c r="Q16" s="40"/>
      <c r="R16" s="40"/>
      <c r="S16" s="40"/>
      <c r="T16" s="40"/>
      <c r="U16" s="40"/>
      <c r="W16" s="40"/>
      <c r="X16" s="40"/>
      <c r="Y16" s="40"/>
      <c r="Z16" s="40"/>
      <c r="AA16" s="40"/>
      <c r="AB16" s="40"/>
      <c r="AC16" s="40"/>
      <c r="AD16" s="40"/>
      <c r="AE16" s="55"/>
      <c r="AF16" s="55"/>
      <c r="AG16" s="55"/>
      <c r="AH16" s="55"/>
      <c r="AI16" s="55"/>
      <c r="AJ16" s="55"/>
      <c r="AK16" s="55"/>
      <c r="AL16" s="55"/>
    </row>
    <row r="17" spans="2:38" x14ac:dyDescent="0.35">
      <c r="B17" s="2">
        <v>2018</v>
      </c>
      <c r="C17" s="17">
        <v>39578.180240341004</v>
      </c>
      <c r="D17" s="17">
        <v>60580.216955764205</v>
      </c>
      <c r="E17" s="46">
        <v>80</v>
      </c>
      <c r="F17" s="44">
        <f t="shared" si="0"/>
        <v>0.79873482643061799</v>
      </c>
      <c r="G17" s="51">
        <f t="shared" si="1"/>
        <v>-1.0120421027653023E-2</v>
      </c>
      <c r="H17" s="34"/>
      <c r="I17" s="40"/>
      <c r="J17" s="34"/>
      <c r="K17" s="40"/>
      <c r="M17" s="40"/>
      <c r="N17" s="40"/>
      <c r="O17" s="40"/>
      <c r="P17" s="40"/>
      <c r="Q17" s="40"/>
      <c r="R17" s="40"/>
      <c r="S17" s="40"/>
      <c r="T17" s="40"/>
      <c r="U17" s="40"/>
      <c r="W17" s="40"/>
      <c r="X17" s="40"/>
      <c r="Y17" s="40"/>
      <c r="Z17" s="40"/>
      <c r="AA17" s="40"/>
      <c r="AB17" s="40"/>
      <c r="AC17" s="40"/>
      <c r="AD17" s="40"/>
      <c r="AE17" s="55"/>
      <c r="AF17" s="55"/>
      <c r="AG17" s="55"/>
      <c r="AH17" s="55"/>
      <c r="AI17" s="55"/>
      <c r="AJ17" s="55"/>
      <c r="AK17" s="55"/>
      <c r="AL17" s="55"/>
    </row>
    <row r="18" spans="2:38" x14ac:dyDescent="0.35">
      <c r="B18" s="2">
        <v>2019</v>
      </c>
      <c r="C18" s="17">
        <v>40894.3342154208</v>
      </c>
      <c r="D18" s="17">
        <v>60844.561804200741</v>
      </c>
      <c r="E18" s="46">
        <v>80</v>
      </c>
      <c r="F18" s="44">
        <f t="shared" si="0"/>
        <v>0.78632659808467997</v>
      </c>
      <c r="G18" s="51">
        <f t="shared" si="1"/>
        <v>-1.5534853289655402E-2</v>
      </c>
      <c r="H18" s="34"/>
      <c r="I18" s="40"/>
      <c r="J18" s="34"/>
      <c r="K18" s="40"/>
      <c r="M18" s="54" t="s">
        <v>3</v>
      </c>
      <c r="N18" s="54" t="s">
        <v>4</v>
      </c>
      <c r="O18" s="54" t="s">
        <v>5</v>
      </c>
      <c r="P18" s="54" t="s">
        <v>6</v>
      </c>
      <c r="Q18" s="54" t="s">
        <v>3</v>
      </c>
      <c r="R18" s="54" t="s">
        <v>4</v>
      </c>
      <c r="S18" s="54" t="s">
        <v>5</v>
      </c>
      <c r="T18" s="54" t="s">
        <v>6</v>
      </c>
      <c r="U18" s="48"/>
      <c r="W18" s="54" t="s">
        <v>3</v>
      </c>
      <c r="X18" s="54" t="s">
        <v>4</v>
      </c>
      <c r="Y18" s="54" t="s">
        <v>5</v>
      </c>
      <c r="Z18" s="54" t="s">
        <v>6</v>
      </c>
      <c r="AA18" s="54" t="s">
        <v>3</v>
      </c>
      <c r="AB18" s="54" t="s">
        <v>4</v>
      </c>
      <c r="AC18" s="54" t="s">
        <v>5</v>
      </c>
      <c r="AD18" s="54" t="s">
        <v>6</v>
      </c>
      <c r="AE18" s="54" t="s">
        <v>3</v>
      </c>
      <c r="AF18" s="54" t="s">
        <v>4</v>
      </c>
      <c r="AG18" s="54" t="s">
        <v>5</v>
      </c>
      <c r="AH18" s="54" t="s">
        <v>6</v>
      </c>
      <c r="AI18" s="54" t="s">
        <v>3</v>
      </c>
      <c r="AJ18" s="54" t="s">
        <v>4</v>
      </c>
      <c r="AK18" s="54" t="s">
        <v>5</v>
      </c>
      <c r="AL18" s="54" t="s">
        <v>6</v>
      </c>
    </row>
    <row r="19" spans="2:38" x14ac:dyDescent="0.35">
      <c r="B19" s="2">
        <v>2020</v>
      </c>
      <c r="C19" s="17">
        <v>39757.155000000006</v>
      </c>
      <c r="D19" s="17">
        <v>58244.727022259918</v>
      </c>
      <c r="E19" s="17">
        <v>72.076999999999998</v>
      </c>
      <c r="F19" s="44">
        <f t="shared" si="0"/>
        <v>0.73546546773079913</v>
      </c>
      <c r="G19" s="51">
        <f>(F19-F18)/F18</f>
        <v>-6.4681940656423756E-2</v>
      </c>
      <c r="H19" s="17">
        <v>44.466000000000001</v>
      </c>
      <c r="I19" s="17">
        <v>27.610999999999997</v>
      </c>
      <c r="J19" s="44">
        <f>H19/C19*1000</f>
        <v>1.1184401901997263</v>
      </c>
      <c r="K19" s="44">
        <f>I19/D19*1000</f>
        <v>0.4740514963603083</v>
      </c>
      <c r="M19" s="17">
        <v>36653.399979502006</v>
      </c>
      <c r="N19" s="17">
        <v>37371.048998311278</v>
      </c>
      <c r="O19" s="17">
        <v>37033.84819641315</v>
      </c>
      <c r="P19" s="17">
        <v>37234.9546036549</v>
      </c>
      <c r="Q19" s="17">
        <v>59545.048135589896</v>
      </c>
      <c r="R19" s="17">
        <v>60726.380270080524</v>
      </c>
      <c r="S19" s="17">
        <v>60771.391503625084</v>
      </c>
      <c r="T19" s="17">
        <v>67177.306438116313</v>
      </c>
      <c r="U19" s="17"/>
      <c r="W19" s="17">
        <f>M19*$J19/1000</f>
        <v>40.994635644540864</v>
      </c>
      <c r="X19" s="17">
        <f>N19*$J19/1000</f>
        <v>41.797283149634552</v>
      </c>
      <c r="Y19" s="17">
        <f>O19*$J19/1000</f>
        <v>41.42014422062411</v>
      </c>
      <c r="Z19" s="17">
        <f>P19*$J19/1000</f>
        <v>41.645069708989965</v>
      </c>
      <c r="AA19" s="17">
        <f>Q19*$K19/1000</f>
        <v>28.227419169522975</v>
      </c>
      <c r="AB19" s="17">
        <f>R19*$K19/1000</f>
        <v>28.787431435576774</v>
      </c>
      <c r="AC19" s="17">
        <f>S19*$K19/1000</f>
        <v>28.808769078191595</v>
      </c>
      <c r="AD19" s="17">
        <f>T19*$K19/1000</f>
        <v>31.84550263844401</v>
      </c>
      <c r="AE19" s="17">
        <f>AA19+W19</f>
        <v>69.222054814063839</v>
      </c>
      <c r="AF19" s="17">
        <f t="shared" ref="AF19:AH34" si="2">AB19+X19</f>
        <v>70.58471458521133</v>
      </c>
      <c r="AG19" s="17">
        <f t="shared" si="2"/>
        <v>70.228913298815712</v>
      </c>
      <c r="AH19" s="17">
        <f t="shared" si="2"/>
        <v>73.490572347433982</v>
      </c>
      <c r="AI19" s="47">
        <f>AE19*$AA$6/1000</f>
        <v>2.0766616444219155</v>
      </c>
      <c r="AJ19" s="47">
        <f t="shared" ref="AJ19:AL19" si="3">AF19*$AA$6/1000</f>
        <v>2.1175414375563402</v>
      </c>
      <c r="AK19" s="47">
        <f t="shared" si="3"/>
        <v>2.1068673989644711</v>
      </c>
      <c r="AL19" s="47">
        <f t="shared" si="3"/>
        <v>2.2047171704230197</v>
      </c>
    </row>
    <row r="20" spans="2:38" x14ac:dyDescent="0.35">
      <c r="B20" s="2">
        <v>2021</v>
      </c>
      <c r="C20" s="34"/>
      <c r="D20" s="34"/>
      <c r="E20" s="34"/>
      <c r="F20" s="53"/>
      <c r="G20" s="34"/>
      <c r="H20" s="34"/>
      <c r="I20" s="40"/>
      <c r="J20" s="44">
        <f>J19*(1+$J$6)</f>
        <v>1.1078282866698599</v>
      </c>
      <c r="K20" s="44">
        <f>K19*(1+$J$6)</f>
        <v>0.46955363514998638</v>
      </c>
      <c r="M20" s="17">
        <v>37046.700375344939</v>
      </c>
      <c r="N20" s="17">
        <v>37944.697709699598</v>
      </c>
      <c r="O20" s="17">
        <v>37371.089115627321</v>
      </c>
      <c r="P20" s="17">
        <v>37823.989128945512</v>
      </c>
      <c r="Q20" s="17">
        <v>60258.135931001634</v>
      </c>
      <c r="R20" s="17">
        <v>61811.827752734294</v>
      </c>
      <c r="S20" s="17">
        <v>61898.973918878277</v>
      </c>
      <c r="T20" s="17">
        <v>69454.426342904218</v>
      </c>
      <c r="U20" s="17"/>
      <c r="W20" s="17">
        <f t="shared" ref="W20:W49" si="4">M20*$J20/1000</f>
        <v>41.041382603590044</v>
      </c>
      <c r="X20" s="17">
        <f t="shared" ref="X20:X49" si="5">N20*$J20/1000</f>
        <v>42.036209451942263</v>
      </c>
      <c r="Y20" s="17">
        <f t="shared" ref="Y20:Y49" si="6">O20*$J20/1000</f>
        <v>41.400749625952066</v>
      </c>
      <c r="Z20" s="17">
        <f t="shared" ref="Z20:Z49" si="7">P20*$J20/1000</f>
        <v>41.902485071739108</v>
      </c>
      <c r="AA20" s="17">
        <f t="shared" ref="AA20:AA49" si="8">Q20*$K20/1000</f>
        <v>28.294426773763824</v>
      </c>
      <c r="AB20" s="17">
        <f t="shared" ref="AB20:AB34" si="9">R20*$K20/1000</f>
        <v>29.023968416561203</v>
      </c>
      <c r="AC20" s="17">
        <f t="shared" ref="AC20:AC34" si="10">S20*$K20/1000</f>
        <v>29.064888215663494</v>
      </c>
      <c r="AD20" s="17">
        <f t="shared" ref="AD20:AD34" si="11">T20*$K20/1000</f>
        <v>32.612578366567647</v>
      </c>
      <c r="AE20" s="17">
        <f t="shared" ref="AE20:AE49" si="12">AA20+W20</f>
        <v>69.335809377353868</v>
      </c>
      <c r="AF20" s="17">
        <f t="shared" si="2"/>
        <v>71.060177868503473</v>
      </c>
      <c r="AG20" s="17">
        <f t="shared" si="2"/>
        <v>70.46563784161556</v>
      </c>
      <c r="AH20" s="17">
        <f t="shared" si="2"/>
        <v>74.515063438306754</v>
      </c>
      <c r="AI20" s="47">
        <f t="shared" ref="AI20:AI49" si="13">AE20*$AA$6/1000</f>
        <v>2.0800742813206163</v>
      </c>
      <c r="AJ20" s="47">
        <f t="shared" ref="AJ20:AJ49" si="14">AF20*$AA$6/1000</f>
        <v>2.1318053360551046</v>
      </c>
      <c r="AK20" s="47">
        <f t="shared" ref="AK20:AK49" si="15">AG20*$AA$6/1000</f>
        <v>2.1139691352484671</v>
      </c>
      <c r="AL20" s="47">
        <f t="shared" ref="AL20:AL49" si="16">AH20*$AA$6/1000</f>
        <v>2.2354519031492028</v>
      </c>
    </row>
    <row r="21" spans="2:38" x14ac:dyDescent="0.35">
      <c r="B21" s="2">
        <v>2022</v>
      </c>
      <c r="C21" s="40"/>
      <c r="D21" s="40"/>
      <c r="E21" s="40"/>
      <c r="F21" s="53"/>
      <c r="G21" s="40"/>
      <c r="H21" s="40"/>
      <c r="I21" s="40"/>
      <c r="J21" s="44">
        <f t="shared" ref="J21:J49" si="17">J20*(1+$J$6)</f>
        <v>1.097317070237537</v>
      </c>
      <c r="K21" s="44">
        <f t="shared" ref="K21:K49" si="18">K20*(1+$J$6)</f>
        <v>0.46509845022193053</v>
      </c>
      <c r="M21" s="17">
        <v>37440.000771187872</v>
      </c>
      <c r="N21" s="17">
        <v>38518.34642108791</v>
      </c>
      <c r="O21" s="17">
        <v>37708.330034841492</v>
      </c>
      <c r="P21" s="17">
        <v>38413.023654236124</v>
      </c>
      <c r="Q21" s="17">
        <v>60971.223726413366</v>
      </c>
      <c r="R21" s="17">
        <v>62897.275235388064</v>
      </c>
      <c r="S21" s="17">
        <v>63026.55633413147</v>
      </c>
      <c r="T21" s="17">
        <v>71731.546247692109</v>
      </c>
      <c r="U21" s="17"/>
      <c r="W21" s="17">
        <f t="shared" si="4"/>
        <v>41.083551955931</v>
      </c>
      <c r="X21" s="17">
        <f t="shared" si="5"/>
        <v>42.266839045182707</v>
      </c>
      <c r="Y21" s="17">
        <f t="shared" si="6"/>
        <v>41.377994237382389</v>
      </c>
      <c r="Z21" s="17">
        <f t="shared" si="7"/>
        <v>42.151266575231588</v>
      </c>
      <c r="AA21" s="17">
        <f t="shared" si="8"/>
        <v>28.357621663289457</v>
      </c>
      <c r="AB21" s="17">
        <f t="shared" si="9"/>
        <v>29.253425235161199</v>
      </c>
      <c r="AC21" s="17">
        <f t="shared" si="10"/>
        <v>29.313553673829745</v>
      </c>
      <c r="AD21" s="17">
        <f t="shared" si="11"/>
        <v>33.362230991824333</v>
      </c>
      <c r="AE21" s="17">
        <f t="shared" si="12"/>
        <v>69.44117361922045</v>
      </c>
      <c r="AF21" s="17">
        <f t="shared" si="2"/>
        <v>71.520264280343909</v>
      </c>
      <c r="AG21" s="17">
        <f t="shared" si="2"/>
        <v>70.691547911212126</v>
      </c>
      <c r="AH21" s="17">
        <f t="shared" si="2"/>
        <v>75.513497567055921</v>
      </c>
      <c r="AI21" s="47">
        <f t="shared" si="13"/>
        <v>2.0832352085766135</v>
      </c>
      <c r="AJ21" s="47">
        <f t="shared" si="14"/>
        <v>2.1456079284103171</v>
      </c>
      <c r="AK21" s="47">
        <f t="shared" si="15"/>
        <v>2.1207464373363636</v>
      </c>
      <c r="AL21" s="47">
        <f t="shared" si="16"/>
        <v>2.2654049270116774</v>
      </c>
    </row>
    <row r="22" spans="2:38" x14ac:dyDescent="0.35">
      <c r="B22" s="2">
        <v>2023</v>
      </c>
      <c r="C22" s="40"/>
      <c r="D22" s="40"/>
      <c r="E22" s="40"/>
      <c r="F22" s="53"/>
      <c r="G22" s="40"/>
      <c r="H22" s="40"/>
      <c r="I22" s="40"/>
      <c r="J22" s="44">
        <f t="shared" si="17"/>
        <v>1.0869055855707022</v>
      </c>
      <c r="K22" s="44">
        <f t="shared" si="18"/>
        <v>0.46068553665811796</v>
      </c>
      <c r="M22" s="17">
        <v>37833.301167030797</v>
      </c>
      <c r="N22" s="17">
        <v>39091.99513247623</v>
      </c>
      <c r="O22" s="17">
        <v>38045.570954055656</v>
      </c>
      <c r="P22" s="17">
        <v>39002.058179526735</v>
      </c>
      <c r="Q22" s="17">
        <v>61684.311521825104</v>
      </c>
      <c r="R22" s="17">
        <v>63982.722718041841</v>
      </c>
      <c r="S22" s="17">
        <v>64154.138749384671</v>
      </c>
      <c r="T22" s="17">
        <v>74008.666152480015</v>
      </c>
      <c r="U22" s="17"/>
      <c r="W22" s="17">
        <f t="shared" si="4"/>
        <v>41.121226359024341</v>
      </c>
      <c r="X22" s="17">
        <f t="shared" si="5"/>
        <v>42.489307860591111</v>
      </c>
      <c r="Y22" s="17">
        <f t="shared" si="6"/>
        <v>41.351943576189555</v>
      </c>
      <c r="Z22" s="17">
        <f t="shared" si="7"/>
        <v>42.391554884081103</v>
      </c>
      <c r="AA22" s="17">
        <f t="shared" si="8"/>
        <v>28.417070156818525</v>
      </c>
      <c r="AB22" s="17">
        <f t="shared" si="9"/>
        <v>29.475914952208662</v>
      </c>
      <c r="AC22" s="17">
        <f t="shared" si="10"/>
        <v>29.55488383859964</v>
      </c>
      <c r="AD22" s="17">
        <f t="shared" si="11"/>
        <v>34.094722083806744</v>
      </c>
      <c r="AE22" s="17">
        <f t="shared" si="12"/>
        <v>69.538296515842859</v>
      </c>
      <c r="AF22" s="17">
        <f t="shared" si="2"/>
        <v>71.965222812799766</v>
      </c>
      <c r="AG22" s="17">
        <f t="shared" si="2"/>
        <v>70.906827414789191</v>
      </c>
      <c r="AH22" s="17">
        <f t="shared" si="2"/>
        <v>76.486276967887846</v>
      </c>
      <c r="AI22" s="47">
        <f t="shared" si="13"/>
        <v>2.086148895475286</v>
      </c>
      <c r="AJ22" s="47">
        <f t="shared" si="14"/>
        <v>2.1589566843839929</v>
      </c>
      <c r="AK22" s="47">
        <f t="shared" si="15"/>
        <v>2.1272048224436757</v>
      </c>
      <c r="AL22" s="47">
        <f t="shared" si="16"/>
        <v>2.2945883090366355</v>
      </c>
    </row>
    <row r="23" spans="2:38" x14ac:dyDescent="0.35">
      <c r="B23" s="2">
        <v>2024</v>
      </c>
      <c r="C23" s="40"/>
      <c r="D23" s="40"/>
      <c r="E23" s="40"/>
      <c r="F23" s="53"/>
      <c r="G23" s="40"/>
      <c r="H23" s="40"/>
      <c r="I23" s="40"/>
      <c r="J23" s="44">
        <f t="shared" si="17"/>
        <v>1.0765928864016125</v>
      </c>
      <c r="K23" s="44">
        <f t="shared" si="18"/>
        <v>0.45631449338243985</v>
      </c>
      <c r="M23" s="17">
        <v>38226.60156287373</v>
      </c>
      <c r="N23" s="17">
        <v>39665.643843864542</v>
      </c>
      <c r="O23" s="17">
        <v>38382.811873269828</v>
      </c>
      <c r="P23" s="17">
        <v>39591.092704817347</v>
      </c>
      <c r="Q23" s="17">
        <v>62397.399317236835</v>
      </c>
      <c r="R23" s="17">
        <v>65068.170200695611</v>
      </c>
      <c r="S23" s="17">
        <v>65281.721164637864</v>
      </c>
      <c r="T23" s="17">
        <v>76285.786057267906</v>
      </c>
      <c r="U23" s="17"/>
      <c r="W23" s="17">
        <f t="shared" si="4"/>
        <v>41.15448731389862</v>
      </c>
      <c r="X23" s="17">
        <f t="shared" si="5"/>
        <v>42.703749996844479</v>
      </c>
      <c r="Y23" s="17">
        <f t="shared" si="6"/>
        <v>41.322662222853651</v>
      </c>
      <c r="Z23" s="17">
        <f t="shared" si="7"/>
        <v>42.623488770873131</v>
      </c>
      <c r="AA23" s="17">
        <f t="shared" si="8"/>
        <v>28.472837657826723</v>
      </c>
      <c r="AB23" s="17">
        <f t="shared" si="9"/>
        <v>29.691549120452787</v>
      </c>
      <c r="AC23" s="17">
        <f t="shared" si="10"/>
        <v>29.78899552037543</v>
      </c>
      <c r="AD23" s="17">
        <f t="shared" si="11"/>
        <v>34.8103098170034</v>
      </c>
      <c r="AE23" s="17">
        <f t="shared" si="12"/>
        <v>69.627324971725344</v>
      </c>
      <c r="AF23" s="17">
        <f t="shared" si="2"/>
        <v>72.39529911729727</v>
      </c>
      <c r="AG23" s="17">
        <f t="shared" si="2"/>
        <v>71.111657743229074</v>
      </c>
      <c r="AH23" s="17">
        <f t="shared" si="2"/>
        <v>77.433798587876538</v>
      </c>
      <c r="AI23" s="47">
        <f t="shared" si="13"/>
        <v>2.0888197491517602</v>
      </c>
      <c r="AJ23" s="47">
        <f t="shared" si="14"/>
        <v>2.1718589735189182</v>
      </c>
      <c r="AK23" s="47">
        <f t="shared" si="15"/>
        <v>2.1333497322968724</v>
      </c>
      <c r="AL23" s="47">
        <f t="shared" si="16"/>
        <v>2.323013957636296</v>
      </c>
    </row>
    <row r="24" spans="2:38" x14ac:dyDescent="0.35">
      <c r="B24" s="2">
        <v>2025</v>
      </c>
      <c r="C24" s="40"/>
      <c r="D24" s="40"/>
      <c r="E24" s="40"/>
      <c r="F24" s="53"/>
      <c r="G24" s="40"/>
      <c r="H24" s="40"/>
      <c r="I24" s="40"/>
      <c r="J24" s="44">
        <f t="shared" si="17"/>
        <v>1.0663780354408345</v>
      </c>
      <c r="K24" s="44">
        <f t="shared" si="18"/>
        <v>0.45198492312424876</v>
      </c>
      <c r="M24" s="17">
        <v>38619.901958716662</v>
      </c>
      <c r="N24" s="17">
        <v>40239.292555252861</v>
      </c>
      <c r="O24" s="17">
        <v>38720.052792483999</v>
      </c>
      <c r="P24" s="17">
        <v>40180.127230107959</v>
      </c>
      <c r="Q24" s="17">
        <v>63110.487112648574</v>
      </c>
      <c r="R24" s="17">
        <v>66153.617683349381</v>
      </c>
      <c r="S24" s="17">
        <v>66409.303579891057</v>
      </c>
      <c r="T24" s="17">
        <v>78562.905962055811</v>
      </c>
      <c r="U24" s="17"/>
      <c r="W24" s="17">
        <f t="shared" si="4"/>
        <v>41.183415179653913</v>
      </c>
      <c r="X24" s="17">
        <f t="shared" si="5"/>
        <v>42.910297742599546</v>
      </c>
      <c r="Y24" s="17">
        <f t="shared" si="6"/>
        <v>41.290213829014483</v>
      </c>
      <c r="Z24" s="17">
        <f t="shared" si="7"/>
        <v>42.847205139405304</v>
      </c>
      <c r="AA24" s="17">
        <f t="shared" si="8"/>
        <v>28.52498866594436</v>
      </c>
      <c r="AB24" s="17">
        <f t="shared" si="9"/>
        <v>29.900437802999615</v>
      </c>
      <c r="AC24" s="17">
        <f t="shared" si="10"/>
        <v>30.016003973291959</v>
      </c>
      <c r="AD24" s="17">
        <f t="shared" si="11"/>
        <v>35.509249011677376</v>
      </c>
      <c r="AE24" s="17">
        <f t="shared" si="12"/>
        <v>69.708403845598269</v>
      </c>
      <c r="AF24" s="17">
        <f t="shared" si="2"/>
        <v>72.810735545599158</v>
      </c>
      <c r="AG24" s="17">
        <f t="shared" si="2"/>
        <v>71.306217802306435</v>
      </c>
      <c r="AH24" s="17">
        <f t="shared" si="2"/>
        <v>78.356454151082687</v>
      </c>
      <c r="AI24" s="47">
        <f t="shared" si="13"/>
        <v>2.091252115367948</v>
      </c>
      <c r="AJ24" s="47">
        <f t="shared" si="14"/>
        <v>2.184322066367975</v>
      </c>
      <c r="AK24" s="47">
        <f t="shared" si="15"/>
        <v>2.1391865340691929</v>
      </c>
      <c r="AL24" s="47">
        <f t="shared" si="16"/>
        <v>2.3506936245324805</v>
      </c>
    </row>
    <row r="25" spans="2:38" x14ac:dyDescent="0.35">
      <c r="B25" s="2">
        <v>2026</v>
      </c>
      <c r="C25" s="40"/>
      <c r="D25" s="40"/>
      <c r="E25" s="40"/>
      <c r="F25" s="53"/>
      <c r="G25" s="40"/>
      <c r="H25" s="40"/>
      <c r="I25" s="40"/>
      <c r="J25" s="44">
        <f t="shared" si="17"/>
        <v>1.056260104292057</v>
      </c>
      <c r="K25" s="44">
        <f t="shared" si="18"/>
        <v>0.44769643238225204</v>
      </c>
      <c r="M25" s="17">
        <v>38929.365048533546</v>
      </c>
      <c r="N25" s="17">
        <v>40778.07458374351</v>
      </c>
      <c r="O25" s="17">
        <v>39114.105254161841</v>
      </c>
      <c r="P25" s="17">
        <v>40704.784626649489</v>
      </c>
      <c r="Q25" s="17">
        <v>63659.141660675159</v>
      </c>
      <c r="R25" s="17">
        <v>67099.762330638754</v>
      </c>
      <c r="S25" s="17">
        <v>67373.582883907147</v>
      </c>
      <c r="T25" s="17">
        <v>80757.464186720565</v>
      </c>
      <c r="U25" s="17"/>
      <c r="W25" s="17">
        <f t="shared" si="4"/>
        <v>41.119535186187598</v>
      </c>
      <c r="X25" s="17">
        <f t="shared" si="5"/>
        <v>43.072253312654198</v>
      </c>
      <c r="Y25" s="17">
        <f t="shared" si="6"/>
        <v>41.314668895051483</v>
      </c>
      <c r="Z25" s="17">
        <f t="shared" si="7"/>
        <v>42.994840054930506</v>
      </c>
      <c r="AA25" s="17">
        <f t="shared" si="8"/>
        <v>28.499970610000659</v>
      </c>
      <c r="AB25" s="17">
        <f t="shared" si="9"/>
        <v>30.040324209123995</v>
      </c>
      <c r="AC25" s="17">
        <f t="shared" si="10"/>
        <v>30.162912693935187</v>
      </c>
      <c r="AD25" s="17">
        <f t="shared" si="11"/>
        <v>36.154828604632286</v>
      </c>
      <c r="AE25" s="17">
        <f t="shared" si="12"/>
        <v>69.619505796188264</v>
      </c>
      <c r="AF25" s="17">
        <f t="shared" si="2"/>
        <v>73.112577521778192</v>
      </c>
      <c r="AG25" s="17">
        <f t="shared" si="2"/>
        <v>71.477581588986666</v>
      </c>
      <c r="AH25" s="17">
        <f t="shared" si="2"/>
        <v>79.149668659562792</v>
      </c>
      <c r="AI25" s="47">
        <f t="shared" si="13"/>
        <v>2.0885851738856482</v>
      </c>
      <c r="AJ25" s="47">
        <f t="shared" si="14"/>
        <v>2.193377325653346</v>
      </c>
      <c r="AK25" s="47">
        <f t="shared" si="15"/>
        <v>2.1443274476696002</v>
      </c>
      <c r="AL25" s="47">
        <f t="shared" si="16"/>
        <v>2.3744900597868837</v>
      </c>
    </row>
    <row r="26" spans="2:38" x14ac:dyDescent="0.35">
      <c r="B26" s="2">
        <v>2027</v>
      </c>
      <c r="C26" s="40"/>
      <c r="D26" s="40"/>
      <c r="E26" s="40"/>
      <c r="F26" s="53"/>
      <c r="G26" s="40"/>
      <c r="H26" s="40"/>
      <c r="I26" s="40"/>
      <c r="J26" s="44">
        <f t="shared" si="17"/>
        <v>1.0462381733677111</v>
      </c>
      <c r="K26" s="44">
        <f t="shared" si="18"/>
        <v>0.44344863138874752</v>
      </c>
      <c r="M26" s="17">
        <v>39238.828138350429</v>
      </c>
      <c r="N26" s="17">
        <v>41316.856612234158</v>
      </c>
      <c r="O26" s="17">
        <v>39508.157715839683</v>
      </c>
      <c r="P26" s="17">
        <v>41229.442023191012</v>
      </c>
      <c r="Q26" s="17">
        <v>64207.796208701751</v>
      </c>
      <c r="R26" s="17">
        <v>68045.906977928127</v>
      </c>
      <c r="S26" s="17">
        <v>68337.862187923238</v>
      </c>
      <c r="T26" s="17">
        <v>82952.022411385318</v>
      </c>
      <c r="U26" s="17"/>
      <c r="W26" s="17">
        <f t="shared" si="4"/>
        <v>41.053159876557295</v>
      </c>
      <c r="X26" s="17">
        <f t="shared" si="5"/>
        <v>43.227272591279501</v>
      </c>
      <c r="Y26" s="17">
        <f t="shared" si="6"/>
        <v>41.334942761743548</v>
      </c>
      <c r="Z26" s="17">
        <f t="shared" si="7"/>
        <v>43.135816111313311</v>
      </c>
      <c r="AA26" s="17">
        <f t="shared" si="8"/>
        <v>28.472859353236402</v>
      </c>
      <c r="AB26" s="17">
        <f t="shared" si="9"/>
        <v>30.174864320968251</v>
      </c>
      <c r="AC26" s="17">
        <f t="shared" si="10"/>
        <v>30.304331459267399</v>
      </c>
      <c r="AD26" s="17">
        <f t="shared" si="11"/>
        <v>36.784960809257527</v>
      </c>
      <c r="AE26" s="17">
        <f t="shared" si="12"/>
        <v>69.52601922979369</v>
      </c>
      <c r="AF26" s="17">
        <f t="shared" si="2"/>
        <v>73.402136912247755</v>
      </c>
      <c r="AG26" s="17">
        <f t="shared" si="2"/>
        <v>71.63927422101095</v>
      </c>
      <c r="AH26" s="17">
        <f t="shared" si="2"/>
        <v>79.92077692057083</v>
      </c>
      <c r="AI26" s="47">
        <f t="shared" si="13"/>
        <v>2.0857805768938107</v>
      </c>
      <c r="AJ26" s="47">
        <f t="shared" si="14"/>
        <v>2.2020641073674327</v>
      </c>
      <c r="AK26" s="47">
        <f t="shared" si="15"/>
        <v>2.1491782266303283</v>
      </c>
      <c r="AL26" s="47">
        <f t="shared" si="16"/>
        <v>2.3976233076171249</v>
      </c>
    </row>
    <row r="27" spans="2:38" x14ac:dyDescent="0.35">
      <c r="B27" s="2">
        <v>2028</v>
      </c>
      <c r="C27" s="40"/>
      <c r="D27" s="40"/>
      <c r="E27" s="40"/>
      <c r="F27" s="53"/>
      <c r="G27" s="40"/>
      <c r="H27" s="40"/>
      <c r="I27" s="40"/>
      <c r="J27" s="44">
        <f t="shared" si="17"/>
        <v>1.0363113318053929</v>
      </c>
      <c r="K27" s="44">
        <f t="shared" si="18"/>
        <v>0.43924113407419885</v>
      </c>
      <c r="M27" s="17">
        <v>39548.29122816732</v>
      </c>
      <c r="N27" s="17">
        <v>41855.638640724799</v>
      </c>
      <c r="O27" s="17">
        <v>39902.210177517525</v>
      </c>
      <c r="P27" s="17">
        <v>41754.099419732542</v>
      </c>
      <c r="Q27" s="17">
        <v>64756.450756728336</v>
      </c>
      <c r="R27" s="17">
        <v>68992.0516252175</v>
      </c>
      <c r="S27" s="17">
        <v>69302.141491939314</v>
      </c>
      <c r="T27" s="17">
        <v>85146.580636050057</v>
      </c>
      <c r="U27" s="17"/>
      <c r="W27" s="17">
        <f t="shared" si="4"/>
        <v>40.984342353289613</v>
      </c>
      <c r="X27" s="17">
        <f t="shared" si="5"/>
        <v>43.37547262333478</v>
      </c>
      <c r="Y27" s="17">
        <f t="shared" si="6"/>
        <v>41.351112571041895</v>
      </c>
      <c r="Z27" s="17">
        <f t="shared" si="7"/>
        <v>43.270246377997815</v>
      </c>
      <c r="AA27" s="17">
        <f t="shared" si="8"/>
        <v>28.443696869005365</v>
      </c>
      <c r="AB27" s="17">
        <f t="shared" si="9"/>
        <v>30.304146997966207</v>
      </c>
      <c r="AC27" s="17">
        <f t="shared" si="10"/>
        <v>30.440351222690015</v>
      </c>
      <c r="AD27" s="17">
        <f t="shared" si="11"/>
        <v>37.399880641118848</v>
      </c>
      <c r="AE27" s="17">
        <f t="shared" si="12"/>
        <v>69.428039222294984</v>
      </c>
      <c r="AF27" s="17">
        <f t="shared" si="2"/>
        <v>73.679619621300986</v>
      </c>
      <c r="AG27" s="17">
        <f t="shared" si="2"/>
        <v>71.791463793731907</v>
      </c>
      <c r="AH27" s="17">
        <f t="shared" si="2"/>
        <v>80.670127019116663</v>
      </c>
      <c r="AI27" s="47">
        <f t="shared" si="13"/>
        <v>2.0828411766688495</v>
      </c>
      <c r="AJ27" s="47">
        <f t="shared" si="14"/>
        <v>2.2103885886390295</v>
      </c>
      <c r="AK27" s="47">
        <f t="shared" si="15"/>
        <v>2.1537439138119572</v>
      </c>
      <c r="AL27" s="47">
        <f t="shared" si="16"/>
        <v>2.4201038105734995</v>
      </c>
    </row>
    <row r="28" spans="2:38" x14ac:dyDescent="0.35">
      <c r="B28" s="2">
        <v>2029</v>
      </c>
      <c r="C28" s="40"/>
      <c r="D28" s="40"/>
      <c r="E28" s="40"/>
      <c r="F28" s="53"/>
      <c r="G28" s="40"/>
      <c r="H28" s="40"/>
      <c r="I28" s="40"/>
      <c r="J28" s="44">
        <f t="shared" si="17"/>
        <v>1.0264786773850771</v>
      </c>
      <c r="K28" s="44">
        <f t="shared" si="18"/>
        <v>0.43507355803214681</v>
      </c>
      <c r="M28" s="17">
        <v>39857.754317984203</v>
      </c>
      <c r="N28" s="17">
        <v>42394.420669215448</v>
      </c>
      <c r="O28" s="17">
        <v>40296.262639195367</v>
      </c>
      <c r="P28" s="17">
        <v>42278.756816274064</v>
      </c>
      <c r="Q28" s="17">
        <v>65305.105304754929</v>
      </c>
      <c r="R28" s="17">
        <v>69938.196272506873</v>
      </c>
      <c r="S28" s="17">
        <v>70266.420795955404</v>
      </c>
      <c r="T28" s="17">
        <v>87341.138860714811</v>
      </c>
      <c r="U28" s="17"/>
      <c r="W28" s="17">
        <f t="shared" si="4"/>
        <v>40.913134935863773</v>
      </c>
      <c r="X28" s="17">
        <f t="shared" si="5"/>
        <v>43.516968857042848</v>
      </c>
      <c r="Y28" s="17">
        <f t="shared" si="6"/>
        <v>41.363254377442956</v>
      </c>
      <c r="Z28" s="17">
        <f t="shared" si="7"/>
        <v>43.398242378254317</v>
      </c>
      <c r="AA28" s="17">
        <f t="shared" si="8"/>
        <v>28.41252452260375</v>
      </c>
      <c r="AB28" s="17">
        <f t="shared" si="9"/>
        <v>30.428259894630191</v>
      </c>
      <c r="AC28" s="17">
        <f t="shared" si="10"/>
        <v>30.57106170588035</v>
      </c>
      <c r="AD28" s="17">
        <f t="shared" si="11"/>
        <v>37.999820046711001</v>
      </c>
      <c r="AE28" s="17">
        <f t="shared" si="12"/>
        <v>69.325659458467527</v>
      </c>
      <c r="AF28" s="17">
        <f t="shared" si="2"/>
        <v>73.945228751673042</v>
      </c>
      <c r="AG28" s="17">
        <f t="shared" si="2"/>
        <v>71.93431608332331</v>
      </c>
      <c r="AH28" s="17">
        <f t="shared" si="2"/>
        <v>81.398062424965318</v>
      </c>
      <c r="AI28" s="47">
        <f t="shared" si="13"/>
        <v>2.0797697837540259</v>
      </c>
      <c r="AJ28" s="47">
        <f t="shared" si="14"/>
        <v>2.2183568625501913</v>
      </c>
      <c r="AK28" s="47">
        <f t="shared" si="15"/>
        <v>2.1580294824996993</v>
      </c>
      <c r="AL28" s="47">
        <f t="shared" si="16"/>
        <v>2.4419418727489597</v>
      </c>
    </row>
    <row r="29" spans="2:38" x14ac:dyDescent="0.35">
      <c r="B29" s="2">
        <v>2030</v>
      </c>
      <c r="C29" s="40"/>
      <c r="D29" s="40"/>
      <c r="E29" s="40"/>
      <c r="F29" s="53"/>
      <c r="G29" s="40"/>
      <c r="H29" s="40"/>
      <c r="I29" s="40"/>
      <c r="J29" s="44">
        <f t="shared" si="17"/>
        <v>1.0167393164471177</v>
      </c>
      <c r="K29" s="44">
        <f t="shared" si="18"/>
        <v>0.43094552448445356</v>
      </c>
      <c r="M29" s="17">
        <v>40167.217407801087</v>
      </c>
      <c r="N29" s="17">
        <v>42933.202697706096</v>
      </c>
      <c r="O29" s="17">
        <v>40690.315100873209</v>
      </c>
      <c r="P29" s="17">
        <v>42803.414212815595</v>
      </c>
      <c r="Q29" s="17">
        <v>65853.759852781513</v>
      </c>
      <c r="R29" s="17">
        <v>70884.340919796246</v>
      </c>
      <c r="S29" s="17">
        <v>71230.700099971495</v>
      </c>
      <c r="T29" s="17">
        <v>89535.697085379565</v>
      </c>
      <c r="U29" s="17"/>
      <c r="W29" s="17">
        <f t="shared" si="4"/>
        <v>40.839589170790447</v>
      </c>
      <c r="X29" s="17">
        <f t="shared" si="5"/>
        <v>43.651875163751249</v>
      </c>
      <c r="Y29" s="17">
        <f t="shared" si="6"/>
        <v>41.371443161679657</v>
      </c>
      <c r="Z29" s="17">
        <f t="shared" si="7"/>
        <v>43.51991410834097</v>
      </c>
      <c r="AA29" s="17">
        <f t="shared" si="8"/>
        <v>28.37938307903018</v>
      </c>
      <c r="AB29" s="17">
        <f t="shared" si="9"/>
        <v>30.547289475416409</v>
      </c>
      <c r="AC29" s="17">
        <f t="shared" si="10"/>
        <v>30.696551413977033</v>
      </c>
      <c r="AD29" s="17">
        <f t="shared" si="11"/>
        <v>38.585007940540052</v>
      </c>
      <c r="AE29" s="17">
        <f t="shared" si="12"/>
        <v>69.218972249820624</v>
      </c>
      <c r="AF29" s="17">
        <f t="shared" si="2"/>
        <v>74.199164639167662</v>
      </c>
      <c r="AG29" s="17">
        <f t="shared" si="2"/>
        <v>72.067994575656684</v>
      </c>
      <c r="AH29" s="17">
        <f t="shared" si="2"/>
        <v>82.104922048881022</v>
      </c>
      <c r="AI29" s="47">
        <f t="shared" si="13"/>
        <v>2.0765691674946187</v>
      </c>
      <c r="AJ29" s="47">
        <f t="shared" si="14"/>
        <v>2.2259749391750296</v>
      </c>
      <c r="AK29" s="47">
        <f t="shared" si="15"/>
        <v>2.1620398372697003</v>
      </c>
      <c r="AL29" s="47">
        <f t="shared" si="16"/>
        <v>2.4631476614664307</v>
      </c>
    </row>
    <row r="30" spans="2:38" x14ac:dyDescent="0.35">
      <c r="B30" s="2">
        <v>2031</v>
      </c>
      <c r="C30" s="40"/>
      <c r="D30" s="40"/>
      <c r="E30" s="40"/>
      <c r="F30" s="53"/>
      <c r="G30" s="40"/>
      <c r="H30" s="40"/>
      <c r="I30" s="40"/>
      <c r="J30" s="44">
        <f t="shared" si="17"/>
        <v>1.0070923638110252</v>
      </c>
      <c r="K30" s="44">
        <f t="shared" si="18"/>
        <v>0.42685665824687669</v>
      </c>
      <c r="M30" s="17">
        <v>40641.424032830226</v>
      </c>
      <c r="N30" s="17">
        <v>43613.657681580866</v>
      </c>
      <c r="O30" s="17">
        <v>41098.560501829445</v>
      </c>
      <c r="P30" s="17">
        <v>43417.08920656109</v>
      </c>
      <c r="Q30" s="17">
        <v>65966.936864598421</v>
      </c>
      <c r="R30" s="17">
        <v>71347.676894149699</v>
      </c>
      <c r="S30" s="17">
        <v>71494.388825059883</v>
      </c>
      <c r="T30" s="17">
        <v>90751.501689731143</v>
      </c>
      <c r="U30" s="17"/>
      <c r="W30" s="17">
        <f t="shared" si="4"/>
        <v>40.9296677978692</v>
      </c>
      <c r="X30" s="17">
        <f t="shared" si="5"/>
        <v>43.922981608988152</v>
      </c>
      <c r="Y30" s="17">
        <f t="shared" si="6"/>
        <v>41.390046445017845</v>
      </c>
      <c r="Z30" s="17">
        <f t="shared" si="7"/>
        <v>43.725018998829754</v>
      </c>
      <c r="AA30" s="17">
        <f t="shared" si="8"/>
        <v>28.158426224805179</v>
      </c>
      <c r="AB30" s="17">
        <f t="shared" si="9"/>
        <v>30.455230932714638</v>
      </c>
      <c r="AC30" s="17">
        <f t="shared" si="10"/>
        <v>30.517855897267907</v>
      </c>
      <c r="AD30" s="17">
        <f t="shared" si="11"/>
        <v>38.737882742164416</v>
      </c>
      <c r="AE30" s="17">
        <f t="shared" si="12"/>
        <v>69.088094022674383</v>
      </c>
      <c r="AF30" s="17">
        <f t="shared" si="2"/>
        <v>74.378212541702794</v>
      </c>
      <c r="AG30" s="17">
        <f t="shared" si="2"/>
        <v>71.907902342285752</v>
      </c>
      <c r="AH30" s="17">
        <f t="shared" si="2"/>
        <v>82.46290174099417</v>
      </c>
      <c r="AI30" s="47">
        <f t="shared" si="13"/>
        <v>2.0726428206802314</v>
      </c>
      <c r="AJ30" s="47">
        <f t="shared" si="14"/>
        <v>2.2313463762510839</v>
      </c>
      <c r="AK30" s="47">
        <f t="shared" si="15"/>
        <v>2.1572370702685726</v>
      </c>
      <c r="AL30" s="47">
        <f t="shared" si="16"/>
        <v>2.4738870522298253</v>
      </c>
    </row>
    <row r="31" spans="2:38" x14ac:dyDescent="0.35">
      <c r="B31" s="2">
        <v>2032</v>
      </c>
      <c r="C31" s="40"/>
      <c r="D31" s="40"/>
      <c r="E31" s="40"/>
      <c r="F31" s="53"/>
      <c r="G31" s="40"/>
      <c r="H31" s="40"/>
      <c r="I31" s="40"/>
      <c r="J31" s="44">
        <f t="shared" si="17"/>
        <v>0.99753694269501603</v>
      </c>
      <c r="K31" s="44">
        <f t="shared" si="18"/>
        <v>0.42280658769496982</v>
      </c>
      <c r="M31" s="17">
        <v>41115.630657859365</v>
      </c>
      <c r="N31" s="17">
        <v>44294.112665455628</v>
      </c>
      <c r="O31" s="17">
        <v>41506.80590278568</v>
      </c>
      <c r="P31" s="17">
        <v>44030.764200306592</v>
      </c>
      <c r="Q31" s="17">
        <v>66080.113876415329</v>
      </c>
      <c r="R31" s="17">
        <v>71811.012868503152</v>
      </c>
      <c r="S31" s="17">
        <v>71758.077550148271</v>
      </c>
      <c r="T31" s="17">
        <v>91967.306294082722</v>
      </c>
      <c r="U31" s="17"/>
      <c r="W31" s="17">
        <f t="shared" si="4"/>
        <v>41.014360503418501</v>
      </c>
      <c r="X31" s="17">
        <f t="shared" si="5"/>
        <v>44.185013727687199</v>
      </c>
      <c r="Y31" s="17">
        <f t="shared" si="6"/>
        <v>41.404572261300274</v>
      </c>
      <c r="Z31" s="17">
        <f t="shared" si="7"/>
        <v>43.922313904898999</v>
      </c>
      <c r="AA31" s="17">
        <f t="shared" si="8"/>
        <v>27.939107462582189</v>
      </c>
      <c r="AB31" s="17">
        <f t="shared" si="9"/>
        <v>30.362169309851382</v>
      </c>
      <c r="AC31" s="17">
        <f t="shared" si="10"/>
        <v>30.33978790852921</v>
      </c>
      <c r="AD31" s="17">
        <f t="shared" si="11"/>
        <v>38.884382953699237</v>
      </c>
      <c r="AE31" s="17">
        <f t="shared" si="12"/>
        <v>68.953467966000687</v>
      </c>
      <c r="AF31" s="17">
        <f t="shared" si="2"/>
        <v>74.547183037538588</v>
      </c>
      <c r="AG31" s="17">
        <f t="shared" si="2"/>
        <v>71.744360169829491</v>
      </c>
      <c r="AH31" s="17">
        <f t="shared" si="2"/>
        <v>82.806696858598229</v>
      </c>
      <c r="AI31" s="47">
        <f t="shared" si="13"/>
        <v>2.0686040389800207</v>
      </c>
      <c r="AJ31" s="47">
        <f t="shared" si="14"/>
        <v>2.2364154911261576</v>
      </c>
      <c r="AK31" s="47">
        <f t="shared" si="15"/>
        <v>2.1523308050948851</v>
      </c>
      <c r="AL31" s="47">
        <f t="shared" si="16"/>
        <v>2.4842009057579473</v>
      </c>
    </row>
    <row r="32" spans="2:38" x14ac:dyDescent="0.35">
      <c r="B32" s="2">
        <v>2033</v>
      </c>
      <c r="C32" s="40"/>
      <c r="D32" s="40"/>
      <c r="E32" s="40"/>
      <c r="F32" s="53"/>
      <c r="G32" s="40"/>
      <c r="H32" s="40"/>
      <c r="I32" s="40"/>
      <c r="J32" s="44">
        <f t="shared" si="17"/>
        <v>0.98807218463632451</v>
      </c>
      <c r="K32" s="44">
        <f t="shared" si="18"/>
        <v>0.41879494473030687</v>
      </c>
      <c r="M32" s="17">
        <v>41589.837282888511</v>
      </c>
      <c r="N32" s="17">
        <v>44974.567649330398</v>
      </c>
      <c r="O32" s="17">
        <v>41915.051303741908</v>
      </c>
      <c r="P32" s="17">
        <v>44644.439194052087</v>
      </c>
      <c r="Q32" s="17">
        <v>66193.290888232223</v>
      </c>
      <c r="R32" s="17">
        <v>72274.348842856591</v>
      </c>
      <c r="S32" s="17">
        <v>72021.76627523666</v>
      </c>
      <c r="T32" s="17">
        <v>93183.110898434286</v>
      </c>
      <c r="U32" s="17"/>
      <c r="W32" s="17">
        <f t="shared" si="4"/>
        <v>41.093761382772911</v>
      </c>
      <c r="X32" s="17">
        <f t="shared" si="5"/>
        <v>44.438119310348057</v>
      </c>
      <c r="Y32" s="17">
        <f t="shared" si="6"/>
        <v>41.415096310831892</v>
      </c>
      <c r="Z32" s="17">
        <f t="shared" si="7"/>
        <v>44.111928566330597</v>
      </c>
      <c r="AA32" s="17">
        <f t="shared" si="8"/>
        <v>27.721415599054339</v>
      </c>
      <c r="AB32" s="17">
        <f t="shared" si="9"/>
        <v>30.268131929063046</v>
      </c>
      <c r="AC32" s="17">
        <f t="shared" si="10"/>
        <v>30.162351626616815</v>
      </c>
      <c r="AD32" s="17">
        <f t="shared" si="11"/>
        <v>39.024615778507837</v>
      </c>
      <c r="AE32" s="17">
        <f t="shared" si="12"/>
        <v>68.81517698182725</v>
      </c>
      <c r="AF32" s="17">
        <f t="shared" si="2"/>
        <v>74.706251239411102</v>
      </c>
      <c r="AG32" s="17">
        <f t="shared" si="2"/>
        <v>71.57744793744871</v>
      </c>
      <c r="AH32" s="17">
        <f t="shared" si="2"/>
        <v>83.136544344838427</v>
      </c>
      <c r="AI32" s="47">
        <f t="shared" si="13"/>
        <v>2.0644553094548175</v>
      </c>
      <c r="AJ32" s="47">
        <f t="shared" si="14"/>
        <v>2.2411875371823329</v>
      </c>
      <c r="AK32" s="47">
        <f t="shared" si="15"/>
        <v>2.1473234381234616</v>
      </c>
      <c r="AL32" s="47">
        <f t="shared" si="16"/>
        <v>2.4940963303451524</v>
      </c>
    </row>
    <row r="33" spans="2:38" x14ac:dyDescent="0.35">
      <c r="B33" s="2">
        <v>2034</v>
      </c>
      <c r="C33" s="40"/>
      <c r="D33" s="40"/>
      <c r="E33" s="40"/>
      <c r="F33" s="53"/>
      <c r="G33" s="40"/>
      <c r="H33" s="40"/>
      <c r="I33" s="40"/>
      <c r="J33" s="44">
        <f t="shared" si="17"/>
        <v>0.97869722941227044</v>
      </c>
      <c r="K33" s="44">
        <f t="shared" si="18"/>
        <v>0.41482136474702669</v>
      </c>
      <c r="M33" s="17">
        <v>42064.04390791765</v>
      </c>
      <c r="N33" s="17">
        <v>45655.022633205161</v>
      </c>
      <c r="O33" s="17">
        <v>42323.296704698143</v>
      </c>
      <c r="P33" s="17">
        <v>45258.11418779759</v>
      </c>
      <c r="Q33" s="17">
        <v>66306.467900049131</v>
      </c>
      <c r="R33" s="17">
        <v>72737.684817210044</v>
      </c>
      <c r="S33" s="17">
        <v>72285.455000325048</v>
      </c>
      <c r="T33" s="17">
        <v>94398.915502785865</v>
      </c>
      <c r="U33" s="17"/>
      <c r="W33" s="17">
        <f t="shared" si="4"/>
        <v>41.167963230555095</v>
      </c>
      <c r="X33" s="17">
        <f t="shared" si="5"/>
        <v>44.682444159872396</v>
      </c>
      <c r="Y33" s="17">
        <f t="shared" si="6"/>
        <v>41.421693224481544</v>
      </c>
      <c r="Z33" s="17">
        <f t="shared" si="7"/>
        <v>44.293990964021674</v>
      </c>
      <c r="AA33" s="17">
        <f t="shared" si="8"/>
        <v>27.5053395058533</v>
      </c>
      <c r="AB33" s="17">
        <f t="shared" si="9"/>
        <v>30.173145684414155</v>
      </c>
      <c r="AC33" s="17">
        <f t="shared" si="10"/>
        <v>29.985551094594623</v>
      </c>
      <c r="AD33" s="17">
        <f t="shared" si="11"/>
        <v>39.158686959504884</v>
      </c>
      <c r="AE33" s="17">
        <f t="shared" si="12"/>
        <v>68.673302736408402</v>
      </c>
      <c r="AF33" s="17">
        <f t="shared" si="2"/>
        <v>74.855589844286555</v>
      </c>
      <c r="AG33" s="17">
        <f t="shared" si="2"/>
        <v>71.40724431907617</v>
      </c>
      <c r="AH33" s="17">
        <f t="shared" si="2"/>
        <v>83.452677923526551</v>
      </c>
      <c r="AI33" s="47">
        <f t="shared" si="13"/>
        <v>2.060199082092252</v>
      </c>
      <c r="AJ33" s="47">
        <f t="shared" si="14"/>
        <v>2.245667695328597</v>
      </c>
      <c r="AK33" s="47">
        <f t="shared" si="15"/>
        <v>2.1422173295722851</v>
      </c>
      <c r="AL33" s="47">
        <f t="shared" si="16"/>
        <v>2.5035803377057966</v>
      </c>
    </row>
    <row r="34" spans="2:38" x14ac:dyDescent="0.35">
      <c r="B34" s="2">
        <v>2035</v>
      </c>
      <c r="C34" s="40"/>
      <c r="D34" s="40"/>
      <c r="E34" s="40"/>
      <c r="F34" s="53"/>
      <c r="G34" s="40"/>
      <c r="H34" s="40"/>
      <c r="I34" s="40"/>
      <c r="J34" s="44">
        <f t="shared" si="17"/>
        <v>0.96941122496207643</v>
      </c>
      <c r="K34" s="44">
        <f t="shared" si="18"/>
        <v>0.41088548659869506</v>
      </c>
      <c r="M34" s="17">
        <v>42538.250532946789</v>
      </c>
      <c r="N34" s="17">
        <v>46335.47761707993</v>
      </c>
      <c r="O34" s="17">
        <v>42731.542105654378</v>
      </c>
      <c r="P34" s="17">
        <v>45871.789181543085</v>
      </c>
      <c r="Q34" s="17">
        <v>66419.644911866038</v>
      </c>
      <c r="R34" s="17">
        <v>73201.020791563496</v>
      </c>
      <c r="S34" s="17">
        <v>72549.143725413436</v>
      </c>
      <c r="T34" s="17">
        <v>95614.720107137444</v>
      </c>
      <c r="U34" s="17"/>
      <c r="W34" s="17">
        <f t="shared" si="4"/>
        <v>41.237057556887642</v>
      </c>
      <c r="X34" s="17">
        <f t="shared" si="5"/>
        <v>44.918132115976334</v>
      </c>
      <c r="Y34" s="17">
        <f t="shared" si="6"/>
        <v>41.424436577160961</v>
      </c>
      <c r="Z34" s="17">
        <f t="shared" si="7"/>
        <v>44.46862734168181</v>
      </c>
      <c r="AA34" s="17">
        <f t="shared" si="8"/>
        <v>27.290868119324621</v>
      </c>
      <c r="AB34" s="17">
        <f t="shared" si="9"/>
        <v>30.077237047462759</v>
      </c>
      <c r="AC34" s="17">
        <f t="shared" si="10"/>
        <v>29.809390221935164</v>
      </c>
      <c r="AD34" s="17">
        <f t="shared" si="11"/>
        <v>39.286700797219197</v>
      </c>
      <c r="AE34" s="17">
        <f t="shared" si="12"/>
        <v>68.527925676212263</v>
      </c>
      <c r="AF34" s="17">
        <f t="shared" si="2"/>
        <v>74.995369163439094</v>
      </c>
      <c r="AG34" s="17">
        <f t="shared" si="2"/>
        <v>71.233826799096121</v>
      </c>
      <c r="AH34" s="17">
        <f t="shared" si="2"/>
        <v>83.755328138901007</v>
      </c>
      <c r="AI34" s="47">
        <f t="shared" si="13"/>
        <v>2.0558377702863675</v>
      </c>
      <c r="AJ34" s="47">
        <f t="shared" si="14"/>
        <v>2.2498610749031727</v>
      </c>
      <c r="AK34" s="47">
        <f t="shared" si="15"/>
        <v>2.1370148039728836</v>
      </c>
      <c r="AL34" s="47">
        <f t="shared" si="16"/>
        <v>2.5126598441670303</v>
      </c>
    </row>
    <row r="35" spans="2:38" x14ac:dyDescent="0.35">
      <c r="B35" s="2">
        <v>2036</v>
      </c>
      <c r="C35" s="40"/>
      <c r="D35" s="40"/>
      <c r="E35" s="40"/>
      <c r="F35" s="53"/>
      <c r="G35" s="40"/>
      <c r="H35" s="40"/>
      <c r="I35" s="40"/>
      <c r="J35" s="44">
        <f t="shared" si="17"/>
        <v>0.96021332730942677</v>
      </c>
      <c r="K35" s="44">
        <f t="shared" si="18"/>
        <v>0.40698695256548145</v>
      </c>
      <c r="M35" s="17">
        <v>42759.272127979944</v>
      </c>
      <c r="N35" s="17">
        <v>46799.261266899121</v>
      </c>
      <c r="O35" s="17">
        <v>43169.028361105033</v>
      </c>
      <c r="P35" s="17">
        <v>45922.568694183698</v>
      </c>
      <c r="Q35" s="17">
        <v>66932.861393746251</v>
      </c>
      <c r="R35" s="17">
        <v>74118.318746437086</v>
      </c>
      <c r="S35" s="17">
        <v>73291.713482432999</v>
      </c>
      <c r="T35" s="17">
        <v>97248.904304382973</v>
      </c>
      <c r="U35" s="17"/>
      <c r="W35" s="17">
        <f t="shared" si="4"/>
        <v>41.05802296333686</v>
      </c>
      <c r="X35" s="17">
        <f t="shared" si="5"/>
        <v>44.937274376712381</v>
      </c>
      <c r="Y35" s="17">
        <f t="shared" si="6"/>
        <v>41.451476359331672</v>
      </c>
      <c r="Z35" s="17">
        <f t="shared" si="7"/>
        <v>44.095462484437846</v>
      </c>
      <c r="AA35" s="17">
        <f t="shared" si="8"/>
        <v>27.240801285128548</v>
      </c>
      <c r="AB35" s="17">
        <f t="shared" ref="AB35:AB49" si="19">R35*$K35/1000</f>
        <v>30.165188675889425</v>
      </c>
      <c r="AC35" s="17">
        <f t="shared" ref="AC35:AC49" si="20">S35*$K35/1000</f>
        <v>29.828771118517817</v>
      </c>
      <c r="AD35" s="17">
        <f t="shared" ref="AD35:AD49" si="21">T35*$K35/1000</f>
        <v>39.579035203172957</v>
      </c>
      <c r="AE35" s="17">
        <f t="shared" si="12"/>
        <v>68.298824248465408</v>
      </c>
      <c r="AF35" s="17">
        <f t="shared" ref="AF35:AF49" si="22">AB35+X35</f>
        <v>75.102463052601806</v>
      </c>
      <c r="AG35" s="17">
        <f t="shared" ref="AG35:AG49" si="23">AC35+Y35</f>
        <v>71.280247477849485</v>
      </c>
      <c r="AH35" s="17">
        <f t="shared" ref="AH35:AH49" si="24">AD35+Z35</f>
        <v>83.674497687610796</v>
      </c>
      <c r="AI35" s="47">
        <f t="shared" si="13"/>
        <v>2.0489647274539622</v>
      </c>
      <c r="AJ35" s="47">
        <f t="shared" si="14"/>
        <v>2.2530738915780542</v>
      </c>
      <c r="AK35" s="47">
        <f t="shared" si="15"/>
        <v>2.1384074243354845</v>
      </c>
      <c r="AL35" s="47">
        <f t="shared" si="16"/>
        <v>2.5102349306283243</v>
      </c>
    </row>
    <row r="36" spans="2:38" x14ac:dyDescent="0.35">
      <c r="B36" s="2">
        <v>2037</v>
      </c>
      <c r="C36" s="40"/>
      <c r="D36" s="40"/>
      <c r="E36" s="40"/>
      <c r="F36" s="53"/>
      <c r="G36" s="40"/>
      <c r="H36" s="40"/>
      <c r="I36" s="40"/>
      <c r="J36" s="44">
        <f t="shared" si="17"/>
        <v>0.95110270048576084</v>
      </c>
      <c r="K36" s="44">
        <f t="shared" si="18"/>
        <v>0.40312540832164673</v>
      </c>
      <c r="M36" s="17">
        <v>42980.293723013099</v>
      </c>
      <c r="N36" s="17">
        <v>47263.044916718311</v>
      </c>
      <c r="O36" s="17">
        <v>43606.514616555687</v>
      </c>
      <c r="P36" s="17">
        <v>45973.348206824303</v>
      </c>
      <c r="Q36" s="17">
        <v>67446.077875626463</v>
      </c>
      <c r="R36" s="17">
        <v>75035.616701310675</v>
      </c>
      <c r="S36" s="17">
        <v>74034.283239452561</v>
      </c>
      <c r="T36" s="17">
        <v>98883.088501628503</v>
      </c>
      <c r="U36" s="17"/>
      <c r="W36" s="17">
        <f t="shared" si="4"/>
        <v>40.878673427628954</v>
      </c>
      <c r="X36" s="17">
        <f t="shared" si="5"/>
        <v>44.952009653470597</v>
      </c>
      <c r="Y36" s="17">
        <f t="shared" si="6"/>
        <v>41.474273810577913</v>
      </c>
      <c r="Z36" s="17">
        <f t="shared" si="7"/>
        <v>43.725375629882805</v>
      </c>
      <c r="AA36" s="17">
        <f t="shared" si="8"/>
        <v>27.1892276833055</v>
      </c>
      <c r="AB36" s="17">
        <f t="shared" si="19"/>
        <v>30.248763621382441</v>
      </c>
      <c r="AC36" s="17">
        <f t="shared" si="20"/>
        <v>29.845100660704759</v>
      </c>
      <c r="AD36" s="17">
        <f t="shared" si="21"/>
        <v>39.862285428324519</v>
      </c>
      <c r="AE36" s="17">
        <f t="shared" si="12"/>
        <v>68.067901110934457</v>
      </c>
      <c r="AF36" s="17">
        <f t="shared" si="22"/>
        <v>75.200773274853034</v>
      </c>
      <c r="AG36" s="17">
        <f t="shared" si="23"/>
        <v>71.319374471282671</v>
      </c>
      <c r="AH36" s="17">
        <f t="shared" si="24"/>
        <v>83.587661058207317</v>
      </c>
      <c r="AI36" s="47">
        <f t="shared" si="13"/>
        <v>2.0420370333280338</v>
      </c>
      <c r="AJ36" s="47">
        <f t="shared" si="14"/>
        <v>2.2560231982455914</v>
      </c>
      <c r="AK36" s="47">
        <f t="shared" si="15"/>
        <v>2.1395812341384803</v>
      </c>
      <c r="AL36" s="47">
        <f t="shared" si="16"/>
        <v>2.5076298317462196</v>
      </c>
    </row>
    <row r="37" spans="2:38" x14ac:dyDescent="0.35">
      <c r="B37" s="2">
        <v>2038</v>
      </c>
      <c r="C37" s="40"/>
      <c r="D37" s="40"/>
      <c r="E37" s="40"/>
      <c r="F37" s="53"/>
      <c r="G37" s="40"/>
      <c r="H37" s="40"/>
      <c r="I37" s="40"/>
      <c r="J37" s="44">
        <f t="shared" si="17"/>
        <v>0.94207851645429475</v>
      </c>
      <c r="K37" s="44">
        <f t="shared" si="18"/>
        <v>0.39930050290333968</v>
      </c>
      <c r="M37" s="17">
        <v>43201.315318046261</v>
      </c>
      <c r="N37" s="17">
        <v>47726.828566537508</v>
      </c>
      <c r="O37" s="17">
        <v>44044.000872006349</v>
      </c>
      <c r="P37" s="17">
        <v>46024.127719464916</v>
      </c>
      <c r="Q37" s="17">
        <v>67959.294357506689</v>
      </c>
      <c r="R37" s="17">
        <v>75952.914656184264</v>
      </c>
      <c r="S37" s="17">
        <v>74776.852996472124</v>
      </c>
      <c r="T37" s="17">
        <v>100517.27269887402</v>
      </c>
      <c r="U37" s="17"/>
      <c r="W37" s="17">
        <f t="shared" si="4"/>
        <v>40.699031043699222</v>
      </c>
      <c r="X37" s="17">
        <f t="shared" si="5"/>
        <v>44.962419851032109</v>
      </c>
      <c r="Y37" s="17">
        <f t="shared" si="6"/>
        <v>41.492907000211403</v>
      </c>
      <c r="Z37" s="17">
        <f t="shared" si="7"/>
        <v>43.358341963056489</v>
      </c>
      <c r="AA37" s="17">
        <f t="shared" si="8"/>
        <v>27.136180413908516</v>
      </c>
      <c r="AB37" s="17">
        <f t="shared" si="19"/>
        <v>30.32803701918882</v>
      </c>
      <c r="AC37" s="17">
        <f t="shared" si="20"/>
        <v>29.858435007020425</v>
      </c>
      <c r="AD37" s="17">
        <f t="shared" si="21"/>
        <v>40.136597539132531</v>
      </c>
      <c r="AE37" s="17">
        <f t="shared" si="12"/>
        <v>67.835211457607741</v>
      </c>
      <c r="AF37" s="17">
        <f t="shared" si="22"/>
        <v>75.290456870220936</v>
      </c>
      <c r="AG37" s="17">
        <f t="shared" si="23"/>
        <v>71.351342007231835</v>
      </c>
      <c r="AH37" s="17">
        <f t="shared" si="24"/>
        <v>83.494939502189027</v>
      </c>
      <c r="AI37" s="47">
        <f t="shared" si="13"/>
        <v>2.0350563437282321</v>
      </c>
      <c r="AJ37" s="47">
        <f t="shared" si="14"/>
        <v>2.2587137061066285</v>
      </c>
      <c r="AK37" s="47">
        <f t="shared" si="15"/>
        <v>2.1405402602169552</v>
      </c>
      <c r="AL37" s="47">
        <f t="shared" si="16"/>
        <v>2.5048481850656708</v>
      </c>
    </row>
    <row r="38" spans="2:38" x14ac:dyDescent="0.35">
      <c r="B38" s="2">
        <v>2039</v>
      </c>
      <c r="C38" s="40"/>
      <c r="D38" s="40"/>
      <c r="E38" s="40"/>
      <c r="F38" s="53"/>
      <c r="G38" s="40"/>
      <c r="H38" s="40"/>
      <c r="I38" s="40"/>
      <c r="J38" s="44">
        <f t="shared" si="17"/>
        <v>0.93313995503476332</v>
      </c>
      <c r="K38" s="44">
        <f t="shared" si="18"/>
        <v>0.39551188867669901</v>
      </c>
      <c r="M38" s="17">
        <v>43422.336913079416</v>
      </c>
      <c r="N38" s="17">
        <v>48190.612216356698</v>
      </c>
      <c r="O38" s="17">
        <v>44481.487127457003</v>
      </c>
      <c r="P38" s="17">
        <v>46074.907232105521</v>
      </c>
      <c r="Q38" s="17">
        <v>68472.510839386901</v>
      </c>
      <c r="R38" s="17">
        <v>76870.212611057854</v>
      </c>
      <c r="S38" s="17">
        <v>75519.422753491686</v>
      </c>
      <c r="T38" s="17">
        <v>102151.45689611955</v>
      </c>
      <c r="U38" s="17"/>
      <c r="W38" s="17">
        <f t="shared" si="4"/>
        <v>40.519117514575271</v>
      </c>
      <c r="X38" s="17">
        <f t="shared" si="5"/>
        <v>44.968585716668805</v>
      </c>
      <c r="Y38" s="17">
        <f t="shared" si="6"/>
        <v>41.507452897994632</v>
      </c>
      <c r="Z38" s="17">
        <f t="shared" si="7"/>
        <v>42.994336862797837</v>
      </c>
      <c r="AA38" s="17">
        <f t="shared" si="8"/>
        <v>27.081692084521659</v>
      </c>
      <c r="AB38" s="17">
        <f t="shared" si="19"/>
        <v>30.403082972778897</v>
      </c>
      <c r="AC38" s="17">
        <f t="shared" si="20"/>
        <v>29.868829525007577</v>
      </c>
      <c r="AD38" s="17">
        <f t="shared" si="21"/>
        <v>40.402115648060651</v>
      </c>
      <c r="AE38" s="17">
        <f t="shared" si="12"/>
        <v>67.600809599096934</v>
      </c>
      <c r="AF38" s="17">
        <f t="shared" si="22"/>
        <v>75.371668689447702</v>
      </c>
      <c r="AG38" s="17">
        <f t="shared" si="23"/>
        <v>71.376282423002209</v>
      </c>
      <c r="AH38" s="17">
        <f t="shared" si="24"/>
        <v>83.396452510858495</v>
      </c>
      <c r="AI38" s="47">
        <f t="shared" si="13"/>
        <v>2.028024287972908</v>
      </c>
      <c r="AJ38" s="47">
        <f t="shared" si="14"/>
        <v>2.2611500606834309</v>
      </c>
      <c r="AK38" s="47">
        <f t="shared" si="15"/>
        <v>2.1412884726900661</v>
      </c>
      <c r="AL38" s="47">
        <f t="shared" si="16"/>
        <v>2.5018935753257545</v>
      </c>
    </row>
    <row r="39" spans="2:38" x14ac:dyDescent="0.35">
      <c r="B39" s="2">
        <v>2040</v>
      </c>
      <c r="C39" s="40"/>
      <c r="D39" s="40"/>
      <c r="E39" s="40"/>
      <c r="F39" s="53"/>
      <c r="G39" s="40"/>
      <c r="H39" s="40"/>
      <c r="I39" s="40"/>
      <c r="J39" s="44">
        <f t="shared" si="17"/>
        <v>0.92428620382887683</v>
      </c>
      <c r="K39" s="44">
        <f t="shared" si="18"/>
        <v>0.39175922130625795</v>
      </c>
      <c r="M39" s="17">
        <v>43643.358508112571</v>
      </c>
      <c r="N39" s="17">
        <v>48654.395866175888</v>
      </c>
      <c r="O39" s="17">
        <v>44918.973382907658</v>
      </c>
      <c r="P39" s="17">
        <v>46125.686744746134</v>
      </c>
      <c r="Q39" s="17">
        <v>68985.727321267113</v>
      </c>
      <c r="R39" s="17">
        <v>77787.510565931443</v>
      </c>
      <c r="S39" s="17">
        <v>76261.992510511249</v>
      </c>
      <c r="T39" s="17">
        <v>103785.64109336508</v>
      </c>
      <c r="U39" s="17"/>
      <c r="W39" s="17">
        <f t="shared" si="4"/>
        <v>40.338954157806079</v>
      </c>
      <c r="X39" s="17">
        <f t="shared" si="5"/>
        <v>44.970586854735103</v>
      </c>
      <c r="Y39" s="17">
        <f t="shared" si="6"/>
        <v>41.517987387978081</v>
      </c>
      <c r="Z39" s="17">
        <f t="shared" si="7"/>
        <v>42.633335900301347</v>
      </c>
      <c r="AA39" s="17">
        <f t="shared" si="8"/>
        <v>27.025794816625449</v>
      </c>
      <c r="AB39" s="17">
        <f t="shared" si="19"/>
        <v>30.473974566661614</v>
      </c>
      <c r="AC39" s="17">
        <f t="shared" si="20"/>
        <v>29.876338801181561</v>
      </c>
      <c r="AD39" s="17">
        <f t="shared" si="21"/>
        <v>40.658981937507463</v>
      </c>
      <c r="AE39" s="17">
        <f t="shared" si="12"/>
        <v>67.364748974431535</v>
      </c>
      <c r="AF39" s="17">
        <f t="shared" si="22"/>
        <v>75.444561421396713</v>
      </c>
      <c r="AG39" s="17">
        <f t="shared" si="23"/>
        <v>71.394326189159642</v>
      </c>
      <c r="AH39" s="17">
        <f t="shared" si="24"/>
        <v>83.29231783780881</v>
      </c>
      <c r="AI39" s="47">
        <f t="shared" si="13"/>
        <v>2.0209424692329461</v>
      </c>
      <c r="AJ39" s="47">
        <f t="shared" si="14"/>
        <v>2.2633368426419014</v>
      </c>
      <c r="AK39" s="47">
        <f t="shared" si="15"/>
        <v>2.1418297856747897</v>
      </c>
      <c r="AL39" s="47">
        <f t="shared" si="16"/>
        <v>2.4987695351342647</v>
      </c>
    </row>
    <row r="40" spans="2:38" x14ac:dyDescent="0.35">
      <c r="B40" s="2">
        <v>2041</v>
      </c>
      <c r="C40" s="40"/>
      <c r="D40" s="40"/>
      <c r="E40" s="40"/>
      <c r="F40" s="53"/>
      <c r="G40" s="40"/>
      <c r="H40" s="40"/>
      <c r="I40" s="40"/>
      <c r="J40" s="44">
        <f t="shared" si="17"/>
        <v>0.91551645814648419</v>
      </c>
      <c r="K40" s="44">
        <f t="shared" si="18"/>
        <v>0.38804215972364869</v>
      </c>
      <c r="M40" s="17">
        <v>43904.352818612795</v>
      </c>
      <c r="N40" s="17">
        <v>49231.193230622921</v>
      </c>
      <c r="O40" s="17">
        <v>45223.383304538518</v>
      </c>
      <c r="P40" s="17">
        <v>46186.673831439992</v>
      </c>
      <c r="Q40" s="17">
        <v>69404.557905572117</v>
      </c>
      <c r="R40" s="17">
        <v>78777.60837853454</v>
      </c>
      <c r="S40" s="17">
        <v>76751.636281503917</v>
      </c>
      <c r="T40" s="17">
        <v>105576.53696788011</v>
      </c>
      <c r="U40" s="17"/>
      <c r="W40" s="17">
        <f t="shared" si="4"/>
        <v>40.19515758971</v>
      </c>
      <c r="X40" s="17">
        <f t="shared" si="5"/>
        <v>45.071967656825066</v>
      </c>
      <c r="Y40" s="17">
        <f t="shared" si="6"/>
        <v>41.402751708371952</v>
      </c>
      <c r="Z40" s="17">
        <f t="shared" si="7"/>
        <v>42.284660039726852</v>
      </c>
      <c r="AA40" s="17">
        <f t="shared" si="8"/>
        <v>26.931894544343237</v>
      </c>
      <c r="AB40" s="17">
        <f t="shared" si="19"/>
        <v>30.569033293070344</v>
      </c>
      <c r="AC40" s="17">
        <f t="shared" si="20"/>
        <v>29.782870704998732</v>
      </c>
      <c r="AD40" s="17">
        <f t="shared" si="21"/>
        <v>40.968147421159834</v>
      </c>
      <c r="AE40" s="17">
        <f t="shared" si="12"/>
        <v>67.12705213405323</v>
      </c>
      <c r="AF40" s="17">
        <f t="shared" si="22"/>
        <v>75.641000949895414</v>
      </c>
      <c r="AG40" s="17">
        <f t="shared" si="23"/>
        <v>71.18562241337068</v>
      </c>
      <c r="AH40" s="17">
        <f t="shared" si="24"/>
        <v>83.252807460886686</v>
      </c>
      <c r="AI40" s="47">
        <f t="shared" si="13"/>
        <v>2.013811564021597</v>
      </c>
      <c r="AJ40" s="47">
        <f t="shared" si="14"/>
        <v>2.2692300284968625</v>
      </c>
      <c r="AK40" s="47">
        <f t="shared" si="15"/>
        <v>2.1355686724011202</v>
      </c>
      <c r="AL40" s="47">
        <f t="shared" si="16"/>
        <v>2.4975842238266006</v>
      </c>
    </row>
    <row r="41" spans="2:38" x14ac:dyDescent="0.35">
      <c r="B41" s="2">
        <v>2042</v>
      </c>
      <c r="C41" s="40"/>
      <c r="D41" s="40"/>
      <c r="E41" s="40"/>
      <c r="F41" s="53"/>
      <c r="G41" s="40"/>
      <c r="H41" s="40"/>
      <c r="I41" s="40"/>
      <c r="J41" s="44">
        <f t="shared" si="17"/>
        <v>0.90682992093243742</v>
      </c>
      <c r="K41" s="44">
        <f t="shared" si="18"/>
        <v>0.38436036609660368</v>
      </c>
      <c r="M41" s="17">
        <v>44165.347129113019</v>
      </c>
      <c r="N41" s="17">
        <v>49807.990595069954</v>
      </c>
      <c r="O41" s="17">
        <v>45527.793226169386</v>
      </c>
      <c r="P41" s="17">
        <v>46247.66091813385</v>
      </c>
      <c r="Q41" s="17">
        <v>69823.388489877121</v>
      </c>
      <c r="R41" s="17">
        <v>79767.706191137651</v>
      </c>
      <c r="S41" s="17">
        <v>77241.280052496586</v>
      </c>
      <c r="T41" s="17">
        <v>107367.43284239512</v>
      </c>
      <c r="U41" s="17"/>
      <c r="W41" s="17">
        <f t="shared" si="4"/>
        <v>40.05045824504721</v>
      </c>
      <c r="X41" s="17">
        <f t="shared" si="5"/>
        <v>45.167376173130869</v>
      </c>
      <c r="Y41" s="17">
        <f t="shared" si="6"/>
        <v>41.285965131515539</v>
      </c>
      <c r="Z41" s="17">
        <f t="shared" si="7"/>
        <v>41.938762693701491</v>
      </c>
      <c r="AA41" s="17">
        <f t="shared" si="8"/>
        <v>26.837343162074554</v>
      </c>
      <c r="AB41" s="17">
        <f t="shared" si="19"/>
        <v>30.659544754311987</v>
      </c>
      <c r="AC41" s="17">
        <f t="shared" si="20"/>
        <v>29.688486678747878</v>
      </c>
      <c r="AD41" s="17">
        <f t="shared" si="21"/>
        <v>41.2677857941555</v>
      </c>
      <c r="AE41" s="17">
        <f t="shared" si="12"/>
        <v>66.887801407121771</v>
      </c>
      <c r="AF41" s="17">
        <f t="shared" si="22"/>
        <v>75.826920927442856</v>
      </c>
      <c r="AG41" s="17">
        <f t="shared" si="23"/>
        <v>70.974451810263417</v>
      </c>
      <c r="AH41" s="17">
        <f t="shared" si="24"/>
        <v>83.206548487856992</v>
      </c>
      <c r="AI41" s="47">
        <f t="shared" si="13"/>
        <v>2.006634042213653</v>
      </c>
      <c r="AJ41" s="47">
        <f t="shared" si="14"/>
        <v>2.2748076278232858</v>
      </c>
      <c r="AK41" s="47">
        <f t="shared" si="15"/>
        <v>2.1292335543079024</v>
      </c>
      <c r="AL41" s="47">
        <f t="shared" si="16"/>
        <v>2.4961964546357098</v>
      </c>
    </row>
    <row r="42" spans="2:38" x14ac:dyDescent="0.35">
      <c r="B42" s="2">
        <v>2043</v>
      </c>
      <c r="C42" s="40"/>
      <c r="D42" s="40"/>
      <c r="E42" s="40"/>
      <c r="F42" s="53"/>
      <c r="G42" s="40"/>
      <c r="H42" s="40"/>
      <c r="I42" s="40"/>
      <c r="J42" s="44">
        <f t="shared" si="17"/>
        <v>0.89822580269414976</v>
      </c>
      <c r="K42" s="44">
        <f t="shared" si="18"/>
        <v>0.38071350579825108</v>
      </c>
      <c r="M42" s="17">
        <v>44426.341439613236</v>
      </c>
      <c r="N42" s="17">
        <v>50384.787959516994</v>
      </c>
      <c r="O42" s="17">
        <v>45832.203147800246</v>
      </c>
      <c r="P42" s="17">
        <v>46308.648004827701</v>
      </c>
      <c r="Q42" s="17">
        <v>70242.21907418211</v>
      </c>
      <c r="R42" s="17">
        <v>80757.804003740748</v>
      </c>
      <c r="S42" s="17">
        <v>77730.923823489255</v>
      </c>
      <c r="T42" s="17">
        <v>109158.32871691015</v>
      </c>
      <c r="U42" s="17"/>
      <c r="W42" s="17">
        <f t="shared" si="4"/>
        <v>39.90488620036097</v>
      </c>
      <c r="X42" s="17">
        <f t="shared" si="5"/>
        <v>45.256916608511681</v>
      </c>
      <c r="Y42" s="17">
        <f t="shared" si="6"/>
        <v>41.167667461674213</v>
      </c>
      <c r="Z42" s="17">
        <f t="shared" si="7"/>
        <v>41.595622525817198</v>
      </c>
      <c r="AA42" s="17">
        <f t="shared" si="8"/>
        <v>26.742161478780655</v>
      </c>
      <c r="AB42" s="17">
        <f t="shared" si="19"/>
        <v>30.745586682832176</v>
      </c>
      <c r="AC42" s="17">
        <f t="shared" si="20"/>
        <v>29.593212517777388</v>
      </c>
      <c r="AD42" s="17">
        <f t="shared" si="21"/>
        <v>41.558050012892771</v>
      </c>
      <c r="AE42" s="17">
        <f t="shared" si="12"/>
        <v>66.647047679141622</v>
      </c>
      <c r="AF42" s="17">
        <f t="shared" si="22"/>
        <v>76.002503291343857</v>
      </c>
      <c r="AG42" s="17">
        <f t="shared" si="23"/>
        <v>70.760879979451602</v>
      </c>
      <c r="AH42" s="17">
        <f t="shared" si="24"/>
        <v>83.153672538709969</v>
      </c>
      <c r="AI42" s="47">
        <f t="shared" si="13"/>
        <v>1.9994114303742485</v>
      </c>
      <c r="AJ42" s="47">
        <f t="shared" si="14"/>
        <v>2.2800750987403156</v>
      </c>
      <c r="AK42" s="47">
        <f t="shared" si="15"/>
        <v>2.1228263993835479</v>
      </c>
      <c r="AL42" s="47">
        <f t="shared" si="16"/>
        <v>2.4946101761612991</v>
      </c>
    </row>
    <row r="43" spans="2:38" x14ac:dyDescent="0.35">
      <c r="B43" s="2">
        <v>2044</v>
      </c>
      <c r="C43" s="40"/>
      <c r="D43" s="40"/>
      <c r="E43" s="40"/>
      <c r="F43" s="53"/>
      <c r="G43" s="40"/>
      <c r="H43" s="40"/>
      <c r="I43" s="40"/>
      <c r="J43" s="44">
        <f t="shared" si="17"/>
        <v>0.88970332142984099</v>
      </c>
      <c r="K43" s="44">
        <f t="shared" si="18"/>
        <v>0.3771012473767017</v>
      </c>
      <c r="M43" s="17">
        <v>44687.33575011346</v>
      </c>
      <c r="N43" s="17">
        <v>50961.585323964027</v>
      </c>
      <c r="O43" s="17">
        <v>46136.613069431114</v>
      </c>
      <c r="P43" s="17">
        <v>46369.635091521559</v>
      </c>
      <c r="Q43" s="17">
        <v>70661.049658487114</v>
      </c>
      <c r="R43" s="17">
        <v>81747.90181634386</v>
      </c>
      <c r="S43" s="17">
        <v>78220.567594481923</v>
      </c>
      <c r="T43" s="17">
        <v>110949.22459142517</v>
      </c>
      <c r="U43" s="17"/>
      <c r="W43" s="17">
        <f t="shared" si="4"/>
        <v>39.75847104272642</v>
      </c>
      <c r="X43" s="17">
        <f t="shared" si="5"/>
        <v>45.340691728061039</v>
      </c>
      <c r="Y43" s="17">
        <f t="shared" si="6"/>
        <v>41.047897887396267</v>
      </c>
      <c r="Z43" s="17">
        <f t="shared" si="7"/>
        <v>41.255218354416435</v>
      </c>
      <c r="AA43" s="17">
        <f t="shared" si="8"/>
        <v>26.646369967162549</v>
      </c>
      <c r="AB43" s="17">
        <f t="shared" si="19"/>
        <v>30.827235745371407</v>
      </c>
      <c r="AC43" s="17">
        <f t="shared" si="20"/>
        <v>29.497073610392746</v>
      </c>
      <c r="AD43" s="17">
        <f t="shared" si="21"/>
        <v>41.83909098890426</v>
      </c>
      <c r="AE43" s="17">
        <f t="shared" si="12"/>
        <v>66.404841009888969</v>
      </c>
      <c r="AF43" s="17">
        <f t="shared" si="22"/>
        <v>76.167927473432442</v>
      </c>
      <c r="AG43" s="17">
        <f t="shared" si="23"/>
        <v>70.544971497789021</v>
      </c>
      <c r="AH43" s="17">
        <f t="shared" si="24"/>
        <v>83.094309343320703</v>
      </c>
      <c r="AI43" s="47">
        <f t="shared" si="13"/>
        <v>1.9921452302966691</v>
      </c>
      <c r="AJ43" s="47">
        <f t="shared" si="14"/>
        <v>2.2850378242029734</v>
      </c>
      <c r="AK43" s="47">
        <f t="shared" si="15"/>
        <v>2.1163491449336709</v>
      </c>
      <c r="AL43" s="47">
        <f t="shared" si="16"/>
        <v>2.4928292802996213</v>
      </c>
    </row>
    <row r="44" spans="2:38" x14ac:dyDescent="0.35">
      <c r="B44" s="2">
        <v>2045</v>
      </c>
      <c r="C44" s="40"/>
      <c r="D44" s="40"/>
      <c r="E44" s="40"/>
      <c r="F44" s="53"/>
      <c r="G44" s="40"/>
      <c r="H44" s="40"/>
      <c r="I44" s="40"/>
      <c r="J44" s="44">
        <f t="shared" si="17"/>
        <v>0.88126170255746372</v>
      </c>
      <c r="K44" s="44">
        <f t="shared" si="18"/>
        <v>0.37352326252492413</v>
      </c>
      <c r="M44" s="17">
        <v>44948.330060613684</v>
      </c>
      <c r="N44" s="17">
        <v>51538.38268841106</v>
      </c>
      <c r="O44" s="17">
        <v>46441.022991061975</v>
      </c>
      <c r="P44" s="17">
        <v>46430.622178215417</v>
      </c>
      <c r="Q44" s="17">
        <v>71079.880242792118</v>
      </c>
      <c r="R44" s="17">
        <v>82737.999628946956</v>
      </c>
      <c r="S44" s="17">
        <v>78710.211365474592</v>
      </c>
      <c r="T44" s="17">
        <v>112740.1204659402</v>
      </c>
      <c r="U44" s="17"/>
      <c r="W44" s="17">
        <f t="shared" si="4"/>
        <v>39.611241876331235</v>
      </c>
      <c r="X44" s="17">
        <f t="shared" si="5"/>
        <v>45.418802875047241</v>
      </c>
      <c r="Y44" s="17">
        <f t="shared" si="6"/>
        <v>40.926694989613594</v>
      </c>
      <c r="Z44" s="17">
        <f t="shared" si="7"/>
        <v>40.917529151576453</v>
      </c>
      <c r="AA44" s="17">
        <f t="shared" si="8"/>
        <v>26.54998876816861</v>
      </c>
      <c r="AB44" s="17">
        <f t="shared" si="19"/>
        <v>30.904567556190226</v>
      </c>
      <c r="AC44" s="17">
        <f t="shared" si="20"/>
        <v>29.400094943258431</v>
      </c>
      <c r="AD44" s="17">
        <f t="shared" si="21"/>
        <v>42.111057613890949</v>
      </c>
      <c r="AE44" s="17">
        <f t="shared" si="12"/>
        <v>66.161230644499852</v>
      </c>
      <c r="AF44" s="17">
        <f t="shared" si="22"/>
        <v>76.323370431237464</v>
      </c>
      <c r="AG44" s="17">
        <f t="shared" si="23"/>
        <v>70.326789932872032</v>
      </c>
      <c r="AH44" s="17">
        <f t="shared" si="24"/>
        <v>83.028586765467395</v>
      </c>
      <c r="AI44" s="47">
        <f t="shared" si="13"/>
        <v>1.9848369193349957</v>
      </c>
      <c r="AJ44" s="47">
        <f t="shared" si="14"/>
        <v>2.2897011129371241</v>
      </c>
      <c r="AK44" s="47">
        <f t="shared" si="15"/>
        <v>2.1098036979861607</v>
      </c>
      <c r="AL44" s="47">
        <f t="shared" si="16"/>
        <v>2.4908576029640215</v>
      </c>
    </row>
    <row r="45" spans="2:38" x14ac:dyDescent="0.35">
      <c r="B45" s="2">
        <v>2046</v>
      </c>
      <c r="C45" s="40"/>
      <c r="D45" s="40"/>
      <c r="E45" s="40"/>
      <c r="F45" s="53"/>
      <c r="G45" s="40"/>
      <c r="H45" s="40"/>
      <c r="I45" s="40"/>
      <c r="J45" s="44">
        <f t="shared" si="17"/>
        <v>0.87290017884430426</v>
      </c>
      <c r="K45" s="44">
        <f t="shared" si="18"/>
        <v>0.36997922605090611</v>
      </c>
      <c r="M45" s="17">
        <v>45333.792825448094</v>
      </c>
      <c r="N45" s="17">
        <v>52240.61649285358</v>
      </c>
      <c r="O45" s="17">
        <v>46822.42542955096</v>
      </c>
      <c r="P45" s="17">
        <v>46908.851834004665</v>
      </c>
      <c r="Q45" s="17">
        <v>71506.009643640471</v>
      </c>
      <c r="R45" s="17">
        <v>83504.528573188931</v>
      </c>
      <c r="S45" s="17">
        <v>79048.362235825174</v>
      </c>
      <c r="T45" s="17">
        <v>114414.54356987419</v>
      </c>
      <c r="U45" s="17"/>
      <c r="W45" s="17">
        <f t="shared" si="4"/>
        <v>39.571875865024282</v>
      </c>
      <c r="X45" s="17">
        <f t="shared" si="5"/>
        <v>45.600843479548601</v>
      </c>
      <c r="Y45" s="17">
        <f t="shared" si="6"/>
        <v>40.871303531379134</v>
      </c>
      <c r="Z45" s="17">
        <f t="shared" si="7"/>
        <v>40.946745155283644</v>
      </c>
      <c r="AA45" s="17">
        <f t="shared" si="8"/>
        <v>26.455738105942732</v>
      </c>
      <c r="AB45" s="17">
        <f t="shared" si="19"/>
        <v>30.894940853254216</v>
      </c>
      <c r="AC45" s="17">
        <f t="shared" si="20"/>
        <v>29.246251880602269</v>
      </c>
      <c r="AD45" s="17">
        <f t="shared" si="21"/>
        <v>42.331004278949734</v>
      </c>
      <c r="AE45" s="17">
        <f t="shared" si="12"/>
        <v>66.02761397096701</v>
      </c>
      <c r="AF45" s="17">
        <f t="shared" si="22"/>
        <v>76.495784332802813</v>
      </c>
      <c r="AG45" s="17">
        <f t="shared" si="23"/>
        <v>70.1175554119814</v>
      </c>
      <c r="AH45" s="17">
        <f t="shared" si="24"/>
        <v>83.277749434233385</v>
      </c>
      <c r="AI45" s="47">
        <f t="shared" si="13"/>
        <v>1.9808284191290104</v>
      </c>
      <c r="AJ45" s="47">
        <f t="shared" si="14"/>
        <v>2.2948735299840846</v>
      </c>
      <c r="AK45" s="47">
        <f t="shared" si="15"/>
        <v>2.103526662359442</v>
      </c>
      <c r="AL45" s="47">
        <f t="shared" si="16"/>
        <v>2.4983324830270015</v>
      </c>
    </row>
    <row r="46" spans="2:38" x14ac:dyDescent="0.35">
      <c r="B46" s="2">
        <v>2047</v>
      </c>
      <c r="C46" s="40"/>
      <c r="D46" s="40"/>
      <c r="E46" s="40"/>
      <c r="F46" s="53"/>
      <c r="G46" s="40"/>
      <c r="H46" s="40"/>
      <c r="I46" s="40"/>
      <c r="J46" s="44">
        <f t="shared" si="17"/>
        <v>0.86461799033725084</v>
      </c>
      <c r="K46" s="44">
        <f t="shared" si="18"/>
        <v>0.36646881584809882</v>
      </c>
      <c r="M46" s="17">
        <v>45719.255590282512</v>
      </c>
      <c r="N46" s="17">
        <v>52942.850297296092</v>
      </c>
      <c r="O46" s="17">
        <v>47203.827868039945</v>
      </c>
      <c r="P46" s="17">
        <v>47387.081489793913</v>
      </c>
      <c r="Q46" s="17">
        <v>71932.139044488824</v>
      </c>
      <c r="R46" s="17">
        <v>84271.057517430905</v>
      </c>
      <c r="S46" s="17">
        <v>79386.513106175757</v>
      </c>
      <c r="T46" s="17">
        <v>116088.96667380819</v>
      </c>
      <c r="U46" s="17"/>
      <c r="W46" s="17">
        <f t="shared" si="4"/>
        <v>39.529690888185186</v>
      </c>
      <c r="X46" s="17">
        <f t="shared" si="5"/>
        <v>45.77534082677407</v>
      </c>
      <c r="Y46" s="17">
        <f t="shared" si="6"/>
        <v>40.813278787490212</v>
      </c>
      <c r="Z46" s="17">
        <f t="shared" si="7"/>
        <v>40.971723165653152</v>
      </c>
      <c r="AA46" s="17">
        <f t="shared" si="8"/>
        <v>26.360885817054612</v>
      </c>
      <c r="AB46" s="17">
        <f t="shared" si="19"/>
        <v>30.882714658679927</v>
      </c>
      <c r="AC46" s="17">
        <f t="shared" si="20"/>
        <v>29.092681452329806</v>
      </c>
      <c r="AD46" s="17">
        <f t="shared" si="21"/>
        <v>42.542986149979896</v>
      </c>
      <c r="AE46" s="17">
        <f t="shared" si="12"/>
        <v>65.890576705239795</v>
      </c>
      <c r="AF46" s="17">
        <f t="shared" si="22"/>
        <v>76.658055485454</v>
      </c>
      <c r="AG46" s="17">
        <f t="shared" si="23"/>
        <v>69.905960239820018</v>
      </c>
      <c r="AH46" s="17">
        <f t="shared" si="24"/>
        <v>83.514709315633041</v>
      </c>
      <c r="AI46" s="47">
        <f t="shared" si="13"/>
        <v>1.9767173011571937</v>
      </c>
      <c r="AJ46" s="47">
        <f t="shared" si="14"/>
        <v>2.2997416645636197</v>
      </c>
      <c r="AK46" s="47">
        <f t="shared" si="15"/>
        <v>2.0971788071946009</v>
      </c>
      <c r="AL46" s="47">
        <f t="shared" si="16"/>
        <v>2.5054412794689909</v>
      </c>
    </row>
    <row r="47" spans="2:38" x14ac:dyDescent="0.35">
      <c r="B47" s="2">
        <v>2048</v>
      </c>
      <c r="C47" s="40"/>
      <c r="D47" s="40"/>
      <c r="E47" s="40"/>
      <c r="F47" s="53"/>
      <c r="G47" s="40"/>
      <c r="H47" s="40"/>
      <c r="I47" s="40"/>
      <c r="J47" s="44">
        <f t="shared" si="17"/>
        <v>0.85641438429372396</v>
      </c>
      <c r="K47" s="44">
        <f t="shared" si="18"/>
        <v>0.36299171286614146</v>
      </c>
      <c r="M47" s="17">
        <v>46104.718355116922</v>
      </c>
      <c r="N47" s="17">
        <v>53645.084101738612</v>
      </c>
      <c r="O47" s="17">
        <v>47585.230306528938</v>
      </c>
      <c r="P47" s="17">
        <v>47865.311145583168</v>
      </c>
      <c r="Q47" s="17">
        <v>72358.268445337177</v>
      </c>
      <c r="R47" s="17">
        <v>85037.58646167288</v>
      </c>
      <c r="S47" s="17">
        <v>79724.663976526324</v>
      </c>
      <c r="T47" s="17">
        <v>117763.38977774218</v>
      </c>
      <c r="U47" s="17"/>
      <c r="W47" s="17">
        <f t="shared" si="4"/>
        <v>39.484743983133015</v>
      </c>
      <c r="X47" s="17">
        <f t="shared" si="5"/>
        <v>45.942421671375513</v>
      </c>
      <c r="Y47" s="17">
        <f t="shared" si="6"/>
        <v>40.75267571444104</v>
      </c>
      <c r="Z47" s="17">
        <f t="shared" si="7"/>
        <v>40.992540973772137</v>
      </c>
      <c r="AA47" s="17">
        <f t="shared" si="8"/>
        <v>26.265451803001014</v>
      </c>
      <c r="AB47" s="17">
        <f t="shared" si="19"/>
        <v>30.86793916772524</v>
      </c>
      <c r="AC47" s="17">
        <f t="shared" si="20"/>
        <v>28.939392334516857</v>
      </c>
      <c r="AD47" s="17">
        <f t="shared" si="21"/>
        <v>42.747134568345686</v>
      </c>
      <c r="AE47" s="17">
        <f t="shared" si="12"/>
        <v>65.750195786134029</v>
      </c>
      <c r="AF47" s="17">
        <f t="shared" si="22"/>
        <v>76.810360839100753</v>
      </c>
      <c r="AG47" s="17">
        <f t="shared" si="23"/>
        <v>69.692068048957893</v>
      </c>
      <c r="AH47" s="17">
        <f t="shared" si="24"/>
        <v>83.739675542117823</v>
      </c>
      <c r="AI47" s="47">
        <f t="shared" si="13"/>
        <v>1.9725058735840209</v>
      </c>
      <c r="AJ47" s="47">
        <f t="shared" si="14"/>
        <v>2.3043108251730229</v>
      </c>
      <c r="AK47" s="47">
        <f t="shared" si="15"/>
        <v>2.0907620414687367</v>
      </c>
      <c r="AL47" s="47">
        <f t="shared" si="16"/>
        <v>2.5121902662635347</v>
      </c>
    </row>
    <row r="48" spans="2:38" x14ac:dyDescent="0.35">
      <c r="B48" s="2">
        <v>2049</v>
      </c>
      <c r="C48" s="40"/>
      <c r="D48" s="40"/>
      <c r="E48" s="40"/>
      <c r="F48" s="53"/>
      <c r="G48" s="40"/>
      <c r="H48" s="40"/>
      <c r="I48" s="40"/>
      <c r="J48" s="44">
        <f t="shared" si="17"/>
        <v>0.84828861511326203</v>
      </c>
      <c r="K48" s="44">
        <f t="shared" si="18"/>
        <v>0.35954760108186395</v>
      </c>
      <c r="M48" s="17">
        <v>46490.181119951339</v>
      </c>
      <c r="N48" s="17">
        <v>54347.317906181124</v>
      </c>
      <c r="O48" s="17">
        <v>47966.632745017923</v>
      </c>
      <c r="P48" s="17">
        <v>48343.540801372415</v>
      </c>
      <c r="Q48" s="17">
        <v>72784.397846185529</v>
      </c>
      <c r="R48" s="17">
        <v>85804.115405914854</v>
      </c>
      <c r="S48" s="17">
        <v>80062.814846876907</v>
      </c>
      <c r="T48" s="17">
        <v>119437.81288167617</v>
      </c>
      <c r="U48" s="17"/>
      <c r="W48" s="17">
        <f t="shared" si="4"/>
        <v>39.437091358608249</v>
      </c>
      <c r="X48" s="17">
        <f t="shared" si="5"/>
        <v>46.102211041754572</v>
      </c>
      <c r="Y48" s="17">
        <f t="shared" si="6"/>
        <v>40.689548462917699</v>
      </c>
      <c r="Z48" s="17">
        <f t="shared" si="7"/>
        <v>41.009275276067683</v>
      </c>
      <c r="AA48" s="17">
        <f t="shared" si="8"/>
        <v>26.169455641783991</v>
      </c>
      <c r="AB48" s="17">
        <f t="shared" si="19"/>
        <v>30.850663857148092</v>
      </c>
      <c r="AC48" s="17">
        <f t="shared" si="20"/>
        <v>28.786393014056035</v>
      </c>
      <c r="AD48" s="17">
        <f t="shared" si="21"/>
        <v>42.943579100071219</v>
      </c>
      <c r="AE48" s="17">
        <f t="shared" si="12"/>
        <v>65.60654700039224</v>
      </c>
      <c r="AF48" s="17">
        <f t="shared" si="22"/>
        <v>76.952874898902664</v>
      </c>
      <c r="AG48" s="17">
        <f t="shared" si="23"/>
        <v>69.47594147697373</v>
      </c>
      <c r="AH48" s="17">
        <f t="shared" si="24"/>
        <v>83.952854376138902</v>
      </c>
      <c r="AI48" s="47">
        <f t="shared" si="13"/>
        <v>1.9681964100117673</v>
      </c>
      <c r="AJ48" s="47">
        <f t="shared" si="14"/>
        <v>2.3085862469670801</v>
      </c>
      <c r="AK48" s="47">
        <f t="shared" si="15"/>
        <v>2.0842782443092118</v>
      </c>
      <c r="AL48" s="47">
        <f t="shared" si="16"/>
        <v>2.518585631284167</v>
      </c>
    </row>
    <row r="49" spans="2:38" x14ac:dyDescent="0.35">
      <c r="B49" s="2">
        <v>2050</v>
      </c>
      <c r="C49" s="40"/>
      <c r="D49" s="40"/>
      <c r="E49" s="40"/>
      <c r="F49" s="53"/>
      <c r="G49" s="40"/>
      <c r="H49" s="40"/>
      <c r="I49" s="40"/>
      <c r="J49" s="44">
        <f t="shared" si="17"/>
        <v>0.84023994426975601</v>
      </c>
      <c r="K49" s="44">
        <f t="shared" si="18"/>
        <v>0.35613616747056437</v>
      </c>
      <c r="M49" s="17">
        <v>46875.64388478575</v>
      </c>
      <c r="N49" s="17">
        <v>55049.551710623644</v>
      </c>
      <c r="O49" s="17">
        <v>48348.035183506909</v>
      </c>
      <c r="P49" s="17">
        <v>48821.770457161663</v>
      </c>
      <c r="Q49" s="17">
        <v>73210.527247033882</v>
      </c>
      <c r="R49" s="17">
        <v>86570.644350156828</v>
      </c>
      <c r="S49" s="17">
        <v>80400.965717227489</v>
      </c>
      <c r="T49" s="17">
        <v>121112.23598561017</v>
      </c>
      <c r="U49" s="17"/>
      <c r="W49" s="18">
        <f t="shared" si="4"/>
        <v>39.386788405361308</v>
      </c>
      <c r="X49" s="18">
        <f t="shared" si="5"/>
        <v>46.254832261409462</v>
      </c>
      <c r="Y49" s="18">
        <f t="shared" si="6"/>
        <v>40.623950388142049</v>
      </c>
      <c r="Z49" s="18">
        <f t="shared" si="7"/>
        <v>41.022001688076337</v>
      </c>
      <c r="AA49" s="18">
        <f t="shared" si="8"/>
        <v>26.072916592257975</v>
      </c>
      <c r="AB49" s="18">
        <f t="shared" si="19"/>
        <v>30.830937494322118</v>
      </c>
      <c r="AC49" s="18">
        <f t="shared" si="20"/>
        <v>28.633691791465633</v>
      </c>
      <c r="AD49" s="18">
        <f t="shared" si="21"/>
        <v>43.132447557705774</v>
      </c>
      <c r="AE49" s="18">
        <f t="shared" si="12"/>
        <v>65.459704997619284</v>
      </c>
      <c r="AF49" s="18">
        <f t="shared" si="22"/>
        <v>77.085769755731576</v>
      </c>
      <c r="AG49" s="18">
        <f t="shared" si="23"/>
        <v>69.257642179607686</v>
      </c>
      <c r="AH49" s="18">
        <f t="shared" si="24"/>
        <v>84.154449245782104</v>
      </c>
      <c r="AI49" s="56">
        <f t="shared" si="13"/>
        <v>1.9637911499285785</v>
      </c>
      <c r="AJ49" s="56">
        <f t="shared" si="14"/>
        <v>2.312573092671947</v>
      </c>
      <c r="AK49" s="56">
        <f t="shared" si="15"/>
        <v>2.0777292653882307</v>
      </c>
      <c r="AL49" s="56">
        <f t="shared" si="16"/>
        <v>2.5246334773734631</v>
      </c>
    </row>
    <row r="50" spans="2:38" x14ac:dyDescent="0.35">
      <c r="V50" s="2" t="s">
        <v>73</v>
      </c>
      <c r="W50" s="17">
        <f>SUM(W19:W49)</f>
        <v>1257.3554756123651</v>
      </c>
      <c r="X50" s="17">
        <f t="shared" ref="X50:AH50" si="25">SUM(X19:X49)</f>
        <v>1373.9165014927864</v>
      </c>
      <c r="Y50" s="17">
        <f t="shared" si="25"/>
        <v>1278.9808058168037</v>
      </c>
      <c r="Z50" s="17">
        <f t="shared" si="25"/>
        <v>1320.1429408214876</v>
      </c>
      <c r="AA50" s="17">
        <f t="shared" si="25"/>
        <v>851.8238575967215</v>
      </c>
      <c r="AB50" s="17">
        <f t="shared" si="25"/>
        <v>938.61573768337803</v>
      </c>
      <c r="AC50" s="17">
        <f t="shared" si="25"/>
        <v>921.47486358522303</v>
      </c>
      <c r="AD50" s="17">
        <f t="shared" si="25"/>
        <v>1206.3316594249325</v>
      </c>
      <c r="AE50" s="17">
        <f t="shared" si="25"/>
        <v>2109.1793332090865</v>
      </c>
      <c r="AF50" s="17">
        <f t="shared" si="25"/>
        <v>2312.5322391761642</v>
      </c>
      <c r="AG50" s="17">
        <f t="shared" si="25"/>
        <v>2200.4556694020266</v>
      </c>
      <c r="AH50" s="17">
        <f t="shared" si="25"/>
        <v>2526.4746002464199</v>
      </c>
      <c r="AI50" s="59">
        <f t="shared" ref="AI50" si="26">SUM(AI19:AI49)</f>
        <v>63.275379996272591</v>
      </c>
      <c r="AJ50" s="59">
        <f t="shared" ref="AJ50" si="27">SUM(AJ19:AJ49)</f>
        <v>69.375967175284956</v>
      </c>
      <c r="AK50" s="59">
        <f t="shared" ref="AK50" si="28">SUM(AK19:AK49)</f>
        <v>66.013670082060813</v>
      </c>
      <c r="AL50" s="59">
        <f t="shared" ref="AL50" si="29">SUM(AL19:AL49)</f>
        <v>75.794238007392607</v>
      </c>
    </row>
  </sheetData>
  <mergeCells count="6">
    <mergeCell ref="AI8:AL8"/>
    <mergeCell ref="M8:P8"/>
    <mergeCell ref="Q8:T8"/>
    <mergeCell ref="W8:Z8"/>
    <mergeCell ref="AA8:AD8"/>
    <mergeCell ref="AE8:A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 hydrogen</vt:lpstr>
      <vt:lpstr>Steel and cement</vt:lpstr>
      <vt:lpstr>Methane in oil and 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Nathan J</dc:creator>
  <cp:lastModifiedBy>Johnson, Nathan J</cp:lastModifiedBy>
  <dcterms:created xsi:type="dcterms:W3CDTF">2024-09-16T10:16:52Z</dcterms:created>
  <dcterms:modified xsi:type="dcterms:W3CDTF">2024-09-19T10:46:35Z</dcterms:modified>
</cp:coreProperties>
</file>