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3/"/>
    </mc:Choice>
  </mc:AlternateContent>
  <xr:revisionPtr revIDLastSave="1365" documentId="8_{46F7C943-2E2B-4A01-8B96-18AAE6AC9E8B}" xr6:coauthVersionLast="47" xr6:coauthVersionMax="47" xr10:uidLastSave="{4B7C4480-CF9B-4483-A4BB-0C49458C992B}"/>
  <bookViews>
    <workbookView xWindow="-110" yWindow="-110" windowWidth="24220" windowHeight="15500" xr2:uid="{8A25D771-2F06-405E-9125-0D81B01B5495}"/>
  </bookViews>
  <sheets>
    <sheet name="Soil carbon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7" l="1"/>
  <c r="J14" i="7"/>
  <c r="L15" i="7"/>
  <c r="M14" i="7"/>
  <c r="B13" i="7"/>
  <c r="E14" i="7" s="1"/>
  <c r="C13" i="7"/>
  <c r="J43" i="7"/>
  <c r="B14" i="7"/>
  <c r="B15" i="7"/>
  <c r="E15" i="7" s="1"/>
  <c r="B16" i="7"/>
  <c r="B17" i="7"/>
  <c r="B18" i="7"/>
  <c r="B19" i="7"/>
  <c r="B20" i="7"/>
  <c r="B21" i="7"/>
  <c r="B22" i="7"/>
  <c r="B23" i="7"/>
  <c r="E23" i="7" s="1"/>
  <c r="B24" i="7"/>
  <c r="B25" i="7"/>
  <c r="B26" i="7"/>
  <c r="B27" i="7"/>
  <c r="B28" i="7"/>
  <c r="E28" i="7" s="1"/>
  <c r="B29" i="7"/>
  <c r="B30" i="7"/>
  <c r="E30" i="7" s="1"/>
  <c r="B31" i="7"/>
  <c r="D31" i="7" s="1"/>
  <c r="B32" i="7"/>
  <c r="B33" i="7"/>
  <c r="B34" i="7"/>
  <c r="B35" i="7"/>
  <c r="B36" i="7"/>
  <c r="B37" i="7"/>
  <c r="B38" i="7"/>
  <c r="E38" i="7" s="1"/>
  <c r="B39" i="7"/>
  <c r="B40" i="7"/>
  <c r="D40" i="7" s="1"/>
  <c r="B41" i="7"/>
  <c r="B42" i="7"/>
  <c r="B43" i="7"/>
  <c r="C14" i="7"/>
  <c r="C15" i="7"/>
  <c r="C16" i="7"/>
  <c r="C17" i="7"/>
  <c r="F18" i="7" s="1"/>
  <c r="C18" i="7"/>
  <c r="C19" i="7"/>
  <c r="C20" i="7"/>
  <c r="C21" i="7"/>
  <c r="D21" i="7" s="1"/>
  <c r="C22" i="7"/>
  <c r="C23" i="7"/>
  <c r="C24" i="7"/>
  <c r="C25" i="7"/>
  <c r="C26" i="7"/>
  <c r="C27" i="7"/>
  <c r="C28" i="7"/>
  <c r="D28" i="7" s="1"/>
  <c r="C29" i="7"/>
  <c r="D29" i="7" s="1"/>
  <c r="C30" i="7"/>
  <c r="F31" i="7" s="1"/>
  <c r="C31" i="7"/>
  <c r="C32" i="7"/>
  <c r="F32" i="7" s="1"/>
  <c r="C33" i="7"/>
  <c r="C34" i="7"/>
  <c r="C35" i="7"/>
  <c r="C36" i="7"/>
  <c r="D36" i="7" s="1"/>
  <c r="C37" i="7"/>
  <c r="D37" i="7" s="1"/>
  <c r="C38" i="7"/>
  <c r="C39" i="7"/>
  <c r="C40" i="7"/>
  <c r="F40" i="7" s="1"/>
  <c r="C41" i="7"/>
  <c r="C42" i="7"/>
  <c r="C43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E37" i="7"/>
  <c r="E29" i="7"/>
  <c r="D24" i="7" l="1"/>
  <c r="D25" i="7"/>
  <c r="F39" i="7"/>
  <c r="G29" i="7"/>
  <c r="E43" i="7"/>
  <c r="E35" i="7"/>
  <c r="E20" i="7"/>
  <c r="F20" i="7"/>
  <c r="D34" i="7"/>
  <c r="F28" i="7"/>
  <c r="D43" i="7"/>
  <c r="D35" i="7"/>
  <c r="F38" i="7"/>
  <c r="E13" i="7"/>
  <c r="D41" i="7"/>
  <c r="G41" i="7" s="1"/>
  <c r="D33" i="7"/>
  <c r="G34" i="7" s="1"/>
  <c r="E22" i="7"/>
  <c r="D38" i="7"/>
  <c r="G38" i="7" s="1"/>
  <c r="D30" i="7"/>
  <c r="G31" i="7" s="1"/>
  <c r="D22" i="7"/>
  <c r="D14" i="7"/>
  <c r="E36" i="7"/>
  <c r="D17" i="7"/>
  <c r="F27" i="7"/>
  <c r="F19" i="7"/>
  <c r="E40" i="7"/>
  <c r="E32" i="7"/>
  <c r="F24" i="7"/>
  <c r="D39" i="7"/>
  <c r="G40" i="7" s="1"/>
  <c r="E33" i="7"/>
  <c r="E24" i="7"/>
  <c r="E17" i="7"/>
  <c r="E34" i="7"/>
  <c r="F21" i="7"/>
  <c r="F15" i="7"/>
  <c r="D42" i="7"/>
  <c r="F41" i="7"/>
  <c r="E26" i="7"/>
  <c r="E18" i="7"/>
  <c r="E25" i="7"/>
  <c r="E16" i="7"/>
  <c r="D23" i="7"/>
  <c r="G24" i="7" s="1"/>
  <c r="F16" i="7"/>
  <c r="F42" i="7"/>
  <c r="E39" i="7"/>
  <c r="F30" i="7"/>
  <c r="D32" i="7"/>
  <c r="G32" i="7" s="1"/>
  <c r="F37" i="7"/>
  <c r="E31" i="7"/>
  <c r="F34" i="7"/>
  <c r="D15" i="7"/>
  <c r="G15" i="7" s="1"/>
  <c r="E19" i="7"/>
  <c r="D26" i="7"/>
  <c r="G26" i="7" s="1"/>
  <c r="D20" i="7"/>
  <c r="G22" i="7"/>
  <c r="G25" i="7"/>
  <c r="D27" i="7"/>
  <c r="G28" i="7" s="1"/>
  <c r="D19" i="7"/>
  <c r="G37" i="7"/>
  <c r="G36" i="7"/>
  <c r="F35" i="7"/>
  <c r="E42" i="7"/>
  <c r="F17" i="7"/>
  <c r="D18" i="7"/>
  <c r="F43" i="7"/>
  <c r="F29" i="7"/>
  <c r="F26" i="7"/>
  <c r="F36" i="7"/>
  <c r="F25" i="7"/>
  <c r="E21" i="7"/>
  <c r="D16" i="7"/>
  <c r="E41" i="7"/>
  <c r="F33" i="7"/>
  <c r="F22" i="7"/>
  <c r="E27" i="7"/>
  <c r="F23" i="7"/>
  <c r="D13" i="7"/>
  <c r="G14" i="7" s="1"/>
  <c r="N14" i="7" s="1"/>
  <c r="F14" i="7"/>
  <c r="F13" i="7"/>
  <c r="G35" i="7" l="1"/>
  <c r="G42" i="7"/>
  <c r="L16" i="7"/>
  <c r="L17" i="7" s="1"/>
  <c r="G43" i="7"/>
  <c r="G30" i="7"/>
  <c r="G13" i="7"/>
  <c r="P14" i="7"/>
  <c r="G39" i="7"/>
  <c r="G18" i="7"/>
  <c r="G19" i="7"/>
  <c r="N15" i="7"/>
  <c r="G20" i="7"/>
  <c r="G27" i="7"/>
  <c r="G33" i="7"/>
  <c r="P15" i="7"/>
  <c r="G21" i="7"/>
  <c r="G23" i="7"/>
  <c r="M15" i="7"/>
  <c r="G17" i="7"/>
  <c r="G16" i="7"/>
  <c r="R14" i="7"/>
  <c r="N16" i="7" l="1"/>
  <c r="N17" i="7" s="1"/>
  <c r="N18" i="7" s="1"/>
  <c r="N19" i="7" s="1"/>
  <c r="N20" i="7" s="1"/>
  <c r="L18" i="7"/>
  <c r="L19" i="7" s="1"/>
  <c r="M16" i="7"/>
  <c r="M17" i="7" s="1"/>
  <c r="Q14" i="7"/>
  <c r="P17" i="7"/>
  <c r="P16" i="7"/>
  <c r="P18" i="7" l="1"/>
  <c r="L20" i="7"/>
  <c r="L21" i="7" s="1"/>
  <c r="N21" i="7"/>
  <c r="N22" i="7" s="1"/>
  <c r="N23" i="7" s="1"/>
  <c r="N24" i="7" s="1"/>
  <c r="N25" i="7" s="1"/>
  <c r="N26" i="7" s="1"/>
  <c r="M18" i="7"/>
  <c r="M19" i="7" s="1"/>
  <c r="M20" i="7" s="1"/>
  <c r="Q16" i="7"/>
  <c r="Q15" i="7"/>
  <c r="R15" i="7"/>
  <c r="M21" i="7" l="1"/>
  <c r="M22" i="7" s="1"/>
  <c r="N27" i="7"/>
  <c r="N28" i="7" s="1"/>
  <c r="L22" i="7"/>
  <c r="Q17" i="7"/>
  <c r="R16" i="7"/>
  <c r="P20" i="7"/>
  <c r="P19" i="7"/>
  <c r="M23" i="7" l="1"/>
  <c r="N29" i="7"/>
  <c r="N30" i="7" s="1"/>
  <c r="L23" i="7"/>
  <c r="L24" i="7" s="1"/>
  <c r="L25" i="7" s="1"/>
  <c r="L26" i="7" s="1"/>
  <c r="R17" i="7"/>
  <c r="Q18" i="7"/>
  <c r="R18" i="7"/>
  <c r="R19" i="7"/>
  <c r="P21" i="7"/>
  <c r="P22" i="7"/>
  <c r="M24" i="7" l="1"/>
  <c r="M25" i="7" s="1"/>
  <c r="L27" i="7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N31" i="7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Q19" i="7"/>
  <c r="M26" i="7" l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Q20" i="7"/>
  <c r="R20" i="7"/>
  <c r="P23" i="7"/>
  <c r="P24" i="7"/>
  <c r="Q21" i="7" l="1"/>
  <c r="Q22" i="7"/>
  <c r="R21" i="7"/>
  <c r="P26" i="7"/>
  <c r="P25" i="7"/>
  <c r="P28" i="7" l="1"/>
  <c r="Q24" i="7"/>
  <c r="Q23" i="7"/>
  <c r="R22" i="7"/>
  <c r="P29" i="7"/>
  <c r="P27" i="7"/>
  <c r="P30" i="7"/>
  <c r="Q25" i="7" l="1"/>
  <c r="P31" i="7"/>
  <c r="P32" i="7"/>
  <c r="R23" i="7"/>
  <c r="R24" i="7"/>
  <c r="Q26" i="7" l="1"/>
  <c r="R25" i="7"/>
  <c r="Q27" i="7" l="1"/>
  <c r="P34" i="7"/>
  <c r="P33" i="7"/>
  <c r="R26" i="7"/>
  <c r="P35" i="7" l="1"/>
  <c r="R27" i="7"/>
  <c r="P36" i="7"/>
  <c r="Q28" i="7" l="1"/>
  <c r="P37" i="7"/>
  <c r="R28" i="7"/>
  <c r="P38" i="7"/>
  <c r="Q29" i="7" l="1"/>
  <c r="R29" i="7"/>
  <c r="P39" i="7"/>
  <c r="Q30" i="7" l="1"/>
  <c r="Q33" i="7"/>
  <c r="Q32" i="7"/>
  <c r="Q31" i="7"/>
  <c r="R30" i="7"/>
  <c r="P40" i="7"/>
  <c r="Q34" i="7" l="1"/>
  <c r="R31" i="7"/>
  <c r="P41" i="7"/>
  <c r="Q35" i="7" l="1"/>
  <c r="Q36" i="7"/>
  <c r="R32" i="7"/>
  <c r="P42" i="7"/>
  <c r="P43" i="7"/>
  <c r="Q37" i="7" l="1"/>
  <c r="R33" i="7"/>
  <c r="Q38" i="7" l="1"/>
  <c r="R34" i="7"/>
  <c r="Q39" i="7" l="1"/>
  <c r="R35" i="7"/>
  <c r="Q40" i="7" l="1"/>
  <c r="R36" i="7"/>
  <c r="R37" i="7" l="1"/>
  <c r="Q43" i="7" l="1"/>
  <c r="Q42" i="7"/>
  <c r="Q41" i="7"/>
  <c r="R38" i="7"/>
  <c r="R39" i="7" l="1"/>
  <c r="R40" i="7" l="1"/>
  <c r="R41" i="7" l="1"/>
  <c r="R42" i="7" l="1"/>
  <c r="R43" i="7"/>
</calcChain>
</file>

<file path=xl/sharedStrings.xml><?xml version="1.0" encoding="utf-8"?>
<sst xmlns="http://schemas.openxmlformats.org/spreadsheetml/2006/main" count="28" uniqueCount="27">
  <si>
    <t>SOC-0</t>
  </si>
  <si>
    <t>a</t>
  </si>
  <si>
    <t>b</t>
  </si>
  <si>
    <t>t-0</t>
  </si>
  <si>
    <t>bulk density (g cm3)</t>
  </si>
  <si>
    <t>Year</t>
  </si>
  <si>
    <t>%-SOC (med)</t>
  </si>
  <si>
    <t>%-SOC (high)</t>
  </si>
  <si>
    <t>Mg C ha yr (med)</t>
  </si>
  <si>
    <t>Mg C ha yr (high)</t>
  </si>
  <si>
    <t>%-SOC (mean)</t>
  </si>
  <si>
    <t>Mg C ha yr (mean)</t>
  </si>
  <si>
    <t>ha yr (med)</t>
  </si>
  <si>
    <t>ha yr (high)</t>
  </si>
  <si>
    <t>ha yr (mean)</t>
  </si>
  <si>
    <t>Linear emissions savings (annual area)</t>
  </si>
  <si>
    <t>Linear emissions savings (cumulative area)</t>
  </si>
  <si>
    <t>Mha (med)</t>
  </si>
  <si>
    <t>Mha (high)</t>
  </si>
  <si>
    <t>Mha (mean)</t>
  </si>
  <si>
    <t>Soil carbon sequestration</t>
  </si>
  <si>
    <t>Assumptions and model from Sommer and Bossio (2014)</t>
  </si>
  <si>
    <t>Input parameters for sigmoid function</t>
  </si>
  <si>
    <t>Moderate</t>
  </si>
  <si>
    <t>Optimistic</t>
  </si>
  <si>
    <t>Wedge target (tC/yr)</t>
  </si>
  <si>
    <t>Effort required for a wedge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</si>
</sst>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Increase</a:t>
            </a:r>
            <a:r>
              <a:rPr lang="en-GB" baseline="0"/>
              <a:t> in SOC concentration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Pessimistic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'Soil carbon'!$B$13:$B$42</c:f>
              <c:numCache>
                <c:formatCode>General</c:formatCode>
                <c:ptCount val="30"/>
                <c:pt idx="0">
                  <c:v>1.0132995233976287</c:v>
                </c:pt>
                <c:pt idx="1">
                  <c:v>1.0282718033263576</c:v>
                </c:pt>
                <c:pt idx="2">
                  <c:v>1.0433573665566807</c:v>
                </c:pt>
                <c:pt idx="3">
                  <c:v>1.0585</c:v>
                </c:pt>
                <c:pt idx="4">
                  <c:v>1.0736426334433191</c:v>
                </c:pt>
                <c:pt idx="5">
                  <c:v>1.0887281966736424</c:v>
                </c:pt>
                <c:pt idx="6">
                  <c:v>1.1037004766023712</c:v>
                </c:pt>
                <c:pt idx="7">
                  <c:v>1.118504947178911</c:v>
                </c:pt>
                <c:pt idx="8">
                  <c:v>1.1330895463552653</c:v>
                </c:pt>
                <c:pt idx="9">
                  <c:v>1.1474053771877879</c:v>
                </c:pt>
                <c:pt idx="10">
                  <c:v>1.161407314110825</c:v>
                </c:pt>
                <c:pt idx="11">
                  <c:v>1.1750545001809352</c:v>
                </c:pt>
                <c:pt idx="12">
                  <c:v>1.1883107263133934</c:v>
                </c:pt>
                <c:pt idx="13">
                  <c:v>1.2011446888475688</c:v>
                </c:pt>
                <c:pt idx="14">
                  <c:v>1.2135301268414485</c:v>
                </c:pt>
                <c:pt idx="15">
                  <c:v>1.225445845017856</c:v>
                </c:pt>
                <c:pt idx="16">
                  <c:v>1.2368756320484844</c:v>
                </c:pt>
                <c:pt idx="17">
                  <c:v>1.2478080867320902</c:v>
                </c:pt>
                <c:pt idx="18">
                  <c:v>1.2582363665480356</c:v>
                </c:pt>
                <c:pt idx="19">
                  <c:v>1.2681578740680908</c:v>
                </c:pt>
                <c:pt idx="20">
                  <c:v>1.2775738968704498</c:v>
                </c:pt>
                <c:pt idx="21">
                  <c:v>1.2864892160455408</c:v>
                </c:pt>
                <c:pt idx="22">
                  <c:v>1.294911697263621</c:v>
                </c:pt>
                <c:pt idx="23">
                  <c:v>1.3028518768478401</c:v>
                </c:pt>
                <c:pt idx="24">
                  <c:v>1.3103225535166929</c:v>
                </c:pt>
                <c:pt idx="25">
                  <c:v>1.3173383945642025</c:v>
                </c:pt>
                <c:pt idx="26">
                  <c:v>1.3239155633505839</c:v>
                </c:pt>
                <c:pt idx="27">
                  <c:v>1.3300713731711933</c:v>
                </c:pt>
                <c:pt idx="28">
                  <c:v>1.3358239709226731</c:v>
                </c:pt>
                <c:pt idx="29">
                  <c:v>1.3411920525341907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941-9AD1-00D63A2AD28B}"/>
            </c:ext>
          </c:extLst>
        </c:ser>
        <c:ser>
          <c:idx val="0"/>
          <c:order val="1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'Soil carbon'!$D$13:$D$42</c:f>
              <c:numCache>
                <c:formatCode>General</c:formatCode>
                <c:ptCount val="30"/>
                <c:pt idx="0">
                  <c:v>1.0179296749210609</c:v>
                </c:pt>
                <c:pt idx="1">
                  <c:v>1.039598458499331</c:v>
                </c:pt>
                <c:pt idx="2">
                  <c:v>1.0616896062992338</c:v>
                </c:pt>
                <c:pt idx="3">
                  <c:v>1.0841109531772029</c:v>
                </c:pt>
                <c:pt idx="4">
                  <c:v>1.1067640353489296</c:v>
                </c:pt>
                <c:pt idx="5">
                  <c:v>1.1295457550125607</c:v>
                </c:pt>
                <c:pt idx="6">
                  <c:v>1.1523502383011857</c:v>
                </c:pt>
                <c:pt idx="7">
                  <c:v>1.1750708169137161</c:v>
                </c:pt>
                <c:pt idx="8">
                  <c:v>1.1976020545503623</c:v>
                </c:pt>
                <c:pt idx="9">
                  <c:v>1.2198417354166908</c:v>
                </c:pt>
                <c:pt idx="10">
                  <c:v>1.241692734034519</c:v>
                </c:pt>
                <c:pt idx="11">
                  <c:v>1.2630646932543153</c:v>
                </c:pt>
                <c:pt idx="12">
                  <c:v>1.28387544993445</c:v>
                </c:pt>
                <c:pt idx="13">
                  <c:v>1.3040521639669049</c:v>
                </c:pt>
                <c:pt idx="14">
                  <c:v>1.3235321245962735</c:v>
                </c:pt>
                <c:pt idx="15">
                  <c:v>1.3422632266081613</c:v>
                </c:pt>
                <c:pt idx="16">
                  <c:v>1.3602041263796254</c:v>
                </c:pt>
                <c:pt idx="17">
                  <c:v>1.3773241027062966</c:v>
                </c:pt>
                <c:pt idx="18">
                  <c:v>1.3936026588732762</c:v>
                </c:pt>
                <c:pt idx="19">
                  <c:v>1.4090289101925713</c:v>
                </c:pt>
                <c:pt idx="20">
                  <c:v>1.4236008051840372</c:v>
                </c:pt>
                <c:pt idx="21">
                  <c:v>1.437324229071546</c:v>
                </c:pt>
                <c:pt idx="22">
                  <c:v>1.450212035885641</c:v>
                </c:pt>
                <c:pt idx="23">
                  <c:v>1.4622830509231344</c:v>
                </c:pt>
                <c:pt idx="24">
                  <c:v>1.4735610793570055</c:v>
                </c:pt>
                <c:pt idx="25">
                  <c:v>1.4840739501097107</c:v>
                </c:pt>
                <c:pt idx="26">
                  <c:v>1.4938526172884408</c:v>
                </c:pt>
                <c:pt idx="27">
                  <c:v>1.5029303349884175</c:v>
                </c:pt>
                <c:pt idx="28">
                  <c:v>1.5113419154183845</c:v>
                </c:pt>
                <c:pt idx="29">
                  <c:v>1.5191230752812608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3-4941-9AD1-00D63A2AD28B}"/>
            </c:ext>
          </c:extLst>
        </c:ser>
        <c:ser>
          <c:idx val="2"/>
          <c:order val="2"/>
          <c:tx>
            <c:v>Optimistic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'Soil carbon'!$C$13:$C$42</c:f>
              <c:numCache>
                <c:formatCode>General</c:formatCode>
                <c:ptCount val="30"/>
                <c:pt idx="0">
                  <c:v>1.0225598264444931</c:v>
                </c:pt>
                <c:pt idx="1">
                  <c:v>1.0509251136723043</c:v>
                </c:pt>
                <c:pt idx="2">
                  <c:v>1.0800218460417867</c:v>
                </c:pt>
                <c:pt idx="3">
                  <c:v>1.1097219063544057</c:v>
                </c:pt>
                <c:pt idx="4">
                  <c:v>1.1398854372545402</c:v>
                </c:pt>
                <c:pt idx="5">
                  <c:v>1.1703633133514788</c:v>
                </c:pt>
                <c:pt idx="6">
                  <c:v>1.2010000000000001</c:v>
                </c:pt>
                <c:pt idx="7">
                  <c:v>1.2316366866485211</c:v>
                </c:pt>
                <c:pt idx="8">
                  <c:v>1.2621145627454595</c:v>
                </c:pt>
                <c:pt idx="9">
                  <c:v>1.292278093645594</c:v>
                </c:pt>
                <c:pt idx="10">
                  <c:v>1.3219781539582132</c:v>
                </c:pt>
                <c:pt idx="11">
                  <c:v>1.3510748863276953</c:v>
                </c:pt>
                <c:pt idx="12">
                  <c:v>1.3794401735555066</c:v>
                </c:pt>
                <c:pt idx="13">
                  <c:v>1.4069596390862413</c:v>
                </c:pt>
                <c:pt idx="14">
                  <c:v>1.4335341223510984</c:v>
                </c:pt>
                <c:pt idx="15">
                  <c:v>1.4590806081984666</c:v>
                </c:pt>
                <c:pt idx="16">
                  <c:v>1.4835326207107666</c:v>
                </c:pt>
                <c:pt idx="17">
                  <c:v>1.5068401186805029</c:v>
                </c:pt>
                <c:pt idx="18">
                  <c:v>1.5289689511985167</c:v>
                </c:pt>
                <c:pt idx="19">
                  <c:v>1.5498999463170517</c:v>
                </c:pt>
                <c:pt idx="20">
                  <c:v>1.5696277134976249</c:v>
                </c:pt>
                <c:pt idx="21">
                  <c:v>1.5881592420975514</c:v>
                </c:pt>
                <c:pt idx="22">
                  <c:v>1.6055123745076609</c:v>
                </c:pt>
                <c:pt idx="23">
                  <c:v>1.6217142249984287</c:v>
                </c:pt>
                <c:pt idx="24">
                  <c:v>1.6367996051973184</c:v>
                </c:pt>
                <c:pt idx="25">
                  <c:v>1.6508095056552188</c:v>
                </c:pt>
                <c:pt idx="26">
                  <c:v>1.6637896712262976</c:v>
                </c:pt>
                <c:pt idx="27">
                  <c:v>1.6757892968056418</c:v>
                </c:pt>
                <c:pt idx="28">
                  <c:v>1.6868598599140956</c:v>
                </c:pt>
                <c:pt idx="29">
                  <c:v>1.6970540980283308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941-9AD1-00D63A2A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99472"/>
        <c:axId val="553599144"/>
      </c:lineChart>
      <c:catAx>
        <c:axId val="553599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9144"/>
        <c:crosses val="autoZero"/>
        <c:auto val="1"/>
        <c:lblAlgn val="ctr"/>
        <c:lblOffset val="100"/>
        <c:tickLblSkip val="1"/>
        <c:noMultiLvlLbl val="0"/>
      </c:catAx>
      <c:valAx>
        <c:axId val="5535991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94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sequestration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Pessimistic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'Soil carbon'!$E$14:$E$43</c:f>
              <c:numCache>
                <c:formatCode>General</c:formatCode>
                <c:ptCount val="30"/>
                <c:pt idx="0">
                  <c:v>0.5839189172204251</c:v>
                </c:pt>
                <c:pt idx="1">
                  <c:v>0.58833696598259955</c:v>
                </c:pt>
                <c:pt idx="2">
                  <c:v>0.59056270428945434</c:v>
                </c:pt>
                <c:pt idx="3">
                  <c:v>0.59056270428944568</c:v>
                </c:pt>
                <c:pt idx="4">
                  <c:v>0.5883369659826081</c:v>
                </c:pt>
                <c:pt idx="5">
                  <c:v>0.5839189172204251</c:v>
                </c:pt>
                <c:pt idx="6">
                  <c:v>0.57737435248505131</c:v>
                </c:pt>
                <c:pt idx="7">
                  <c:v>0.56879936787781549</c:v>
                </c:pt>
                <c:pt idx="8">
                  <c:v>0.5583174024683828</c:v>
                </c:pt>
                <c:pt idx="9">
                  <c:v>0.54607553999844627</c:v>
                </c:pt>
                <c:pt idx="10">
                  <c:v>0.53224025673429676</c:v>
                </c:pt>
                <c:pt idx="11">
                  <c:v>0.5169928191658717</c:v>
                </c:pt>
                <c:pt idx="12">
                  <c:v>0.50052453883283854</c:v>
                </c:pt>
                <c:pt idx="13">
                  <c:v>0.48303208176130835</c:v>
                </c:pt>
                <c:pt idx="14">
                  <c:v>0.46471300887989547</c:v>
                </c:pt>
                <c:pt idx="15">
                  <c:v>0.44576169419450595</c:v>
                </c:pt>
                <c:pt idx="16">
                  <c:v>0.42636573266062694</c:v>
                </c:pt>
                <c:pt idx="17">
                  <c:v>0.40670291282187088</c:v>
                </c:pt>
                <c:pt idx="18">
                  <c:v>0.38693879328215131</c:v>
                </c:pt>
                <c:pt idx="19">
                  <c:v>0.36722488929200031</c:v>
                </c:pt>
                <c:pt idx="20">
                  <c:v>0.34769744782855017</c:v>
                </c:pt>
                <c:pt idx="21">
                  <c:v>0.32847676750512794</c:v>
                </c:pt>
                <c:pt idx="22">
                  <c:v>0.30966700378454526</c:v>
                </c:pt>
                <c:pt idx="23">
                  <c:v>0.29135639008525988</c:v>
                </c:pt>
                <c:pt idx="24">
                  <c:v>0.27361780085287557</c:v>
                </c:pt>
                <c:pt idx="25">
                  <c:v>0.25650958266887347</c:v>
                </c:pt>
                <c:pt idx="26">
                  <c:v>0.24007658300376544</c:v>
                </c:pt>
                <c:pt idx="27">
                  <c:v>0.2243513123077141</c:v>
                </c:pt>
                <c:pt idx="28">
                  <c:v>0.20935518284918575</c:v>
                </c:pt>
                <c:pt idx="29">
                  <c:v>0.19509977626344591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3FD-95CB-D96204A68ED6}"/>
            </c:ext>
          </c:extLst>
        </c:ser>
        <c:ser>
          <c:idx val="2"/>
          <c:order val="1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'Soil carbon'!$G$14:$G$43</c:f>
              <c:numCache>
                <c:formatCode>General</c:formatCode>
                <c:ptCount val="30"/>
                <c:pt idx="0">
                  <c:v>0.84508255955253264</c:v>
                </c:pt>
                <c:pt idx="1">
                  <c:v>0.86155476419621091</c:v>
                </c:pt>
                <c:pt idx="2">
                  <c:v>0.87443252824079254</c:v>
                </c:pt>
                <c:pt idx="3">
                  <c:v>0.88347020469734494</c:v>
                </c:pt>
                <c:pt idx="4">
                  <c:v>0.88848706688161183</c:v>
                </c:pt>
                <c:pt idx="5">
                  <c:v>0.88937484825637281</c:v>
                </c:pt>
                <c:pt idx="6">
                  <c:v>0.88610256588868586</c:v>
                </c:pt>
                <c:pt idx="7">
                  <c:v>0.87871826782920248</c:v>
                </c:pt>
                <c:pt idx="8">
                  <c:v>0.86734755378681339</c:v>
                </c:pt>
                <c:pt idx="9">
                  <c:v>0.85218894609529716</c:v>
                </c:pt>
                <c:pt idx="10">
                  <c:v>0.83350640957205535</c:v>
                </c:pt>
                <c:pt idx="11">
                  <c:v>0.81161951052525594</c:v>
                </c:pt>
                <c:pt idx="12">
                  <c:v>0.78689184726574157</c:v>
                </c:pt>
                <c:pt idx="13">
                  <c:v>0.75971846454537229</c:v>
                </c:pt>
                <c:pt idx="14">
                  <c:v>0.73051297846362739</c:v>
                </c:pt>
                <c:pt idx="15">
                  <c:v>0.69969509108709882</c:v>
                </c:pt>
                <c:pt idx="16">
                  <c:v>0.66767907674017568</c:v>
                </c:pt>
                <c:pt idx="17">
                  <c:v>0.63486369051220426</c:v>
                </c:pt>
                <c:pt idx="18">
                  <c:v>0.6016238014525086</c:v>
                </c:pt>
                <c:pt idx="19">
                  <c:v>0.56830390466717162</c:v>
                </c:pt>
                <c:pt idx="20">
                  <c:v>0.53521353161284335</c:v>
                </c:pt>
                <c:pt idx="21">
                  <c:v>0.50262446574970343</c:v>
                </c:pt>
                <c:pt idx="22">
                  <c:v>0.47076958646224321</c:v>
                </c:pt>
                <c:pt idx="23">
                  <c:v>0.43984310892097517</c:v>
                </c:pt>
                <c:pt idx="24">
                  <c:v>0.41000195935549999</c:v>
                </c:pt>
                <c:pt idx="25">
                  <c:v>0.38136801997047409</c:v>
                </c:pt>
                <c:pt idx="26">
                  <c:v>0.35403099029909457</c:v>
                </c:pt>
                <c:pt idx="27">
                  <c:v>0.32805163676871013</c:v>
                </c:pt>
                <c:pt idx="28">
                  <c:v>0.30346523465217601</c:v>
                </c:pt>
                <c:pt idx="29">
                  <c:v>0.28028504217203487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1-43FD-95CB-D96204A68ED6}"/>
            </c:ext>
          </c:extLst>
        </c:ser>
        <c:ser>
          <c:idx val="1"/>
          <c:order val="2"/>
          <c:tx>
            <c:v>Optimistic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'Soil carbon'!$F$14:$F$43</c:f>
              <c:numCache>
                <c:formatCode>General</c:formatCode>
                <c:ptCount val="30"/>
                <c:pt idx="0">
                  <c:v>1.1062462018846402</c:v>
                </c:pt>
                <c:pt idx="1">
                  <c:v>1.1347725624098137</c:v>
                </c:pt>
                <c:pt idx="2">
                  <c:v>1.1583023521921394</c:v>
                </c:pt>
                <c:pt idx="3">
                  <c:v>1.1763777051052442</c:v>
                </c:pt>
                <c:pt idx="4">
                  <c:v>1.1886371677806069</c:v>
                </c:pt>
                <c:pt idx="5">
                  <c:v>1.1948307792923292</c:v>
                </c:pt>
                <c:pt idx="6">
                  <c:v>1.1948307792923205</c:v>
                </c:pt>
                <c:pt idx="7">
                  <c:v>1.1886371677805982</c:v>
                </c:pt>
                <c:pt idx="8">
                  <c:v>1.1763777051052442</c:v>
                </c:pt>
                <c:pt idx="9">
                  <c:v>1.1583023521921481</c:v>
                </c:pt>
                <c:pt idx="10">
                  <c:v>1.1347725624098053</c:v>
                </c:pt>
                <c:pt idx="11">
                  <c:v>1.1062462018846402</c:v>
                </c:pt>
                <c:pt idx="12">
                  <c:v>1.0732591556986533</c:v>
                </c:pt>
                <c:pt idx="13">
                  <c:v>1.0364048473294278</c:v>
                </c:pt>
                <c:pt idx="14">
                  <c:v>0.99631294804735915</c:v>
                </c:pt>
                <c:pt idx="15">
                  <c:v>0.95362848797970012</c:v>
                </c:pt>
                <c:pt idx="16">
                  <c:v>0.90899242081971576</c:v>
                </c:pt>
                <c:pt idx="17">
                  <c:v>0.86302446820253764</c:v>
                </c:pt>
                <c:pt idx="18">
                  <c:v>0.81630880962286589</c:v>
                </c:pt>
                <c:pt idx="19">
                  <c:v>0.76938292004235165</c:v>
                </c:pt>
                <c:pt idx="20">
                  <c:v>0.72272961539713632</c:v>
                </c:pt>
                <c:pt idx="21">
                  <c:v>0.67677216399427031</c:v>
                </c:pt>
                <c:pt idx="22">
                  <c:v>0.63187216913994115</c:v>
                </c:pt>
                <c:pt idx="23">
                  <c:v>0.58832982775669918</c:v>
                </c:pt>
                <c:pt idx="24">
                  <c:v>0.54638611785811575</c:v>
                </c:pt>
                <c:pt idx="25">
                  <c:v>0.50622645727207471</c:v>
                </c:pt>
                <c:pt idx="26">
                  <c:v>0.4679853975944237</c:v>
                </c:pt>
                <c:pt idx="27">
                  <c:v>0.43175196122969739</c:v>
                </c:pt>
                <c:pt idx="28">
                  <c:v>0.39757528645517498</c:v>
                </c:pt>
                <c:pt idx="29">
                  <c:v>0.36547030808062386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1-43FD-95CB-D96204A6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97664"/>
        <c:axId val="517500616"/>
      </c:lineChart>
      <c:catAx>
        <c:axId val="5174976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0616"/>
        <c:crosses val="autoZero"/>
        <c:auto val="1"/>
        <c:lblAlgn val="ctr"/>
        <c:lblOffset val="100"/>
        <c:tickLblSkip val="1"/>
        <c:noMultiLvlLbl val="0"/>
      </c:catAx>
      <c:valAx>
        <c:axId val="51750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Mg/ha/yr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Pessimistic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'Soil carbon'!$I$13:$I$43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'Soil carbon'!$P$13:$P$43</c:f>
              <c:numCache>
                <c:formatCode>0</c:formatCode>
                <c:ptCount val="31"/>
                <c:pt idx="0" formatCode="General">
                  <c:v>0</c:v>
                </c:pt>
                <c:pt idx="1">
                  <c:v>31.109292288931332</c:v>
                </c:pt>
                <c:pt idx="2">
                  <c:v>61.983205373257533</c:v>
                </c:pt>
                <c:pt idx="3">
                  <c:v>92.741216519429528</c:v>
                </c:pt>
                <c:pt idx="4">
                  <c:v>123.50054638944408</c:v>
                </c:pt>
                <c:pt idx="5">
                  <c:v>154.37710736029328</c:v>
                </c:pt>
                <c:pt idx="6">
                  <c:v>185.48639964922461</c:v>
                </c:pt>
                <c:pt idx="7">
                  <c:v>216.94436496664034</c:v>
                </c:pt>
                <c:pt idx="8">
                  <c:v>248.86820572250414</c:v>
                </c:pt>
                <c:pt idx="9">
                  <c:v>281.37717638449385</c:v>
                </c:pt>
                <c:pt idx="10">
                  <c:v>314.59335235809175</c:v>
                </c:pt>
                <c:pt idx="11">
                  <c:v>348.64238067913914</c:v>
                </c:pt>
                <c:pt idx="12">
                  <c:v>383.65421583981737</c:v>
                </c:pt>
                <c:pt idx="13">
                  <c:v>419.76384318097172</c:v>
                </c:pt>
                <c:pt idx="14">
                  <c:v>457.11199145593349</c:v>
                </c:pt>
                <c:pt idx="15">
                  <c:v>495.8458353883475</c:v>
                </c:pt>
                <c:pt idx="16">
                  <c:v>536.11968829863235</c:v>
                </c:pt>
                <c:pt idx="17">
                  <c:v>578.09568415441004</c:v>
                </c:pt>
                <c:pt idx="18">
                  <c:v>621.94444770695713</c:v>
                </c:pt>
                <c:pt idx="19">
                  <c:v>667.84575070901326</c:v>
                </c:pt>
                <c:pt idx="20">
                  <c:v>715.98915157251554</c:v>
                </c:pt>
                <c:pt idx="21">
                  <c:v>766.57461522378958</c:v>
                </c:pt>
                <c:pt idx="22">
                  <c:v>819.81310935625118</c:v>
                </c:pt>
                <c:pt idx="23">
                  <c:v>875.92717277637837</c:v>
                </c:pt>
                <c:pt idx="24">
                  <c:v>935.15145109823891</c:v>
                </c:pt>
                <c:pt idx="25">
                  <c:v>997.73319467683871</c:v>
                </c:pt>
                <c:pt idx="26">
                  <c:v>1063.9327133925506</c:v>
                </c:pt>
                <c:pt idx="27">
                  <c:v>1134.0237827192641</c:v>
                </c:pt>
                <c:pt idx="28">
                  <c:v>1208.2939954379463</c:v>
                </c:pt>
                <c:pt idx="29">
                  <c:v>1287.0450534036599</c:v>
                </c:pt>
                <c:pt idx="30">
                  <c:v>1370.5929939443713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A-4934-A824-1268605F48B2}"/>
            </c:ext>
          </c:extLst>
        </c:ser>
        <c:ser>
          <c:idx val="2"/>
          <c:order val="1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'Soil carbon'!$I$13:$I$43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'Soil carbon'!$R$13:$R$43</c:f>
              <c:numCache>
                <c:formatCode>0</c:formatCode>
                <c:ptCount val="31"/>
                <c:pt idx="0" formatCode="General">
                  <c:v>0</c:v>
                </c:pt>
                <c:pt idx="1">
                  <c:v>21.495301333002246</c:v>
                </c:pt>
                <c:pt idx="2">
                  <c:v>42.571619930610893</c:v>
                </c:pt>
                <c:pt idx="3">
                  <c:v>63.334934448938924</c:v>
                </c:pt>
                <c:pt idx="4">
                  <c:v>83.887067873965705</c:v>
                </c:pt>
                <c:pt idx="5">
                  <c:v>104.32678568345148</c:v>
                </c:pt>
                <c:pt idx="6">
                  <c:v>124.75080484170131</c:v>
                </c:pt>
                <c:pt idx="7">
                  <c:v>145.25473156187905</c:v>
                </c:pt>
                <c:pt idx="8">
                  <c:v>165.93394210009401</c:v>
                </c:pt>
                <c:pt idx="9">
                  <c:v>186.88441796226101</c:v>
                </c:pt>
                <c:pt idx="10">
                  <c:v>208.20354457949321</c:v>
                </c:pt>
                <c:pt idx="11">
                  <c:v>229.99088058340919</c:v>
                </c:pt>
                <c:pt idx="12">
                  <c:v>252.34890317912317</c:v>
                </c:pt>
                <c:pt idx="13">
                  <c:v>275.38373369239588</c:v>
                </c:pt>
                <c:pt idx="14">
                  <c:v>299.2058461022354</c:v>
                </c:pt>
                <c:pt idx="15">
                  <c:v>323.93076022110938</c:v>
                </c:pt>
                <c:pt idx="16">
                  <c:v>349.67972012407637</c:v>
                </c:pt>
                <c:pt idx="17">
                  <c:v>376.58035743750719</c:v>
                </c:pt>
                <c:pt idx="18">
                  <c:v>404.76733816747611</c:v>
                </c:pt>
                <c:pt idx="19">
                  <c:v>434.38299087388873</c:v>
                </c:pt>
                <c:pt idx="20">
                  <c:v>465.57791318116966</c:v>
                </c:pt>
                <c:pt idx="21">
                  <c:v>498.51155286673435</c:v>
                </c:pt>
                <c:pt idx="22">
                  <c:v>533.3527590953239</c:v>
                </c:pt>
                <c:pt idx="23">
                  <c:v>570.28029878428129</c:v>
                </c:pt>
                <c:pt idx="24">
                  <c:v>609.48333260752895</c:v>
                </c:pt>
                <c:pt idx="25">
                  <c:v>651.16184479083506</c:v>
                </c:pt>
                <c:pt idx="26">
                  <c:v>695.52702063382662</c:v>
                </c:pt>
                <c:pt idx="27">
                  <c:v>742.80156562965044</c:v>
                </c:pt>
                <c:pt idx="28">
                  <c:v>793.21996015288289</c:v>
                </c:pt>
                <c:pt idx="29">
                  <c:v>847.02864395812924</c:v>
                </c:pt>
                <c:pt idx="30">
                  <c:v>904.48612517898437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A-4934-A824-1268605F48B2}"/>
            </c:ext>
          </c:extLst>
        </c:ser>
        <c:ser>
          <c:idx val="1"/>
          <c:order val="2"/>
          <c:tx>
            <c:v>Optimistic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'Soil carbon'!$I$13:$I$43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'Soil carbon'!$Q$13:$Q$43</c:f>
              <c:numCache>
                <c:formatCode>0</c:formatCode>
                <c:ptCount val="31"/>
                <c:pt idx="0" formatCode="General">
                  <c:v>0</c:v>
                </c:pt>
                <c:pt idx="1">
                  <c:v>16.420670405827789</c:v>
                </c:pt>
                <c:pt idx="2">
                  <c:v>32.417907073972529</c:v>
                </c:pt>
                <c:pt idx="3">
                  <c:v>48.085802414825743</c:v>
                </c:pt>
                <c:pt idx="4">
                  <c:v>63.513192074753434</c:v>
                </c:pt>
                <c:pt idx="5">
                  <c:v>78.784861893578594</c:v>
                </c:pt>
                <c:pt idx="6">
                  <c:v>93.982626932675501</c:v>
                </c:pt>
                <c:pt idx="7">
                  <c:v>109.18631002479675</c:v>
                </c:pt>
                <c:pt idx="8">
                  <c:v>124.47464105354749</c:v>
                </c:pt>
                <c:pt idx="9">
                  <c:v>139.9260935448153</c:v>
                </c:pt>
                <c:pt idx="10">
                  <c:v>155.61967161623829</c:v>
                </c:pt>
                <c:pt idx="11">
                  <c:v>171.6356575447476</c:v>
                </c:pt>
                <c:pt idx="12">
                  <c:v>188.05632795057542</c:v>
                </c:pt>
                <c:pt idx="13">
                  <c:v>204.96664470471075</c:v>
                </c:pt>
                <c:pt idx="14">
                  <c:v>222.45492503864895</c:v>
                </c:pt>
                <c:pt idx="15">
                  <c:v>240.6134938958821</c:v>
                </c:pt>
                <c:pt idx="16">
                  <c:v>259.53932026252141</c:v>
                </c:pt>
                <c:pt idx="17">
                  <c:v>279.33463801560134</c:v>
                </c:pt>
                <c:pt idx="18">
                  <c:v>300.10755071115614</c:v>
                </c:pt>
                <c:pt idx="19">
                  <c:v>321.97261868993826</c:v>
                </c:pt>
                <c:pt idx="20">
                  <c:v>345.05142590517528</c:v>
                </c:pt>
                <c:pt idx="21">
                  <c:v>369.47312297967028</c:v>
                </c:pt>
                <c:pt idx="22">
                  <c:v>395.37494219021278</c:v>
                </c:pt>
                <c:pt idx="23">
                  <c:v>422.90267937140788</c:v>
                </c:pt>
                <c:pt idx="24">
                  <c:v>452.21113714730097</c:v>
                </c:pt>
                <c:pt idx="25">
                  <c:v>483.46452345773031</c:v>
                </c:pt>
                <c:pt idx="26">
                  <c:v>516.83679906709597</c:v>
                </c:pt>
                <c:pt idx="27">
                  <c:v>552.51196764443443</c:v>
                </c:pt>
                <c:pt idx="28">
                  <c:v>590.68430210010479</c:v>
                </c:pt>
                <c:pt idx="29">
                  <c:v>631.55850116591216</c:v>
                </c:pt>
                <c:pt idx="30">
                  <c:v>675.34977071586627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A-4934-A824-1268605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35864"/>
        <c:axId val="664732256"/>
      </c:lineChart>
      <c:catAx>
        <c:axId val="6647358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2256"/>
        <c:crosses val="autoZero"/>
        <c:auto val="1"/>
        <c:lblAlgn val="ctr"/>
        <c:lblOffset val="100"/>
        <c:tickLblSkip val="5"/>
        <c:noMultiLvlLbl val="0"/>
      </c:catAx>
      <c:valAx>
        <c:axId val="664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199871</xdr:colOff>
      <xdr:row>44</xdr:row>
      <xdr:rowOff>11616</xdr:rowOff>
    </xdr:from>
    <xdr:to>
      <xdr:col>6</xdr:col>
      <xdr:colOff>271286</xdr:colOff>
      <xdr:row>58</xdr:row>
      <xdr:rowOff>170367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1927F-2131-4CC0-8544-BA6D0D6A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181903</xdr:colOff>
      <xdr:row>59</xdr:row>
      <xdr:rowOff>77438</xdr:rowOff>
    </xdr:from>
    <xdr:to>
      <xdr:col>6</xdr:col>
      <xdr:colOff>278075</xdr:colOff>
      <xdr:row>74</xdr:row>
      <xdr:rowOff>58388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1017C-2E35-41EE-BFDA-BA858AED9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198896</xdr:colOff>
      <xdr:row>74</xdr:row>
      <xdr:rowOff>165958</xdr:rowOff>
    </xdr:from>
    <xdr:to>
      <xdr:col>6</xdr:col>
      <xdr:colOff>267165</xdr:colOff>
      <xdr:row>89</xdr:row>
      <xdr:rowOff>142308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DD4F6-0553-4B5E-8DC2-53DEDDD10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3A22-A7B4-4CAC-8113-240600F695EF}">
  <dimension ref="A1:V64"/>
  <sheetViews>
    <sheetView tabSelected="1" topLeftCell="F1" zoomScale="74" zoomScaleNormal="82" workbookViewId="0">
      <selection activeCell="P43" sqref="P43:R43"/>
    </sheetView>
  </sheetViews>
  <sheetFormatPr defaultRowHeight="14.5" x14ac:dyDescent="0.35"/>
  <cols>
    <col min="1" max="1" width="11.81640625" customWidth="1"/>
    <col min="2" max="3" width="11.81640625" bestFit="1" customWidth="1"/>
    <col min="4" max="4" width="13.1796875" bestFit="1" customWidth="1"/>
    <col min="5" max="5" width="15.26953125" bestFit="1" customWidth="1"/>
    <col min="6" max="6" width="15.08984375" bestFit="1" customWidth="1"/>
    <col min="7" max="9" width="16.1796875" customWidth="1"/>
    <col min="10" max="10" width="18.81640625" bestFit="1" customWidth="1"/>
    <col min="11" max="11" width="11.1796875" bestFit="1" customWidth="1"/>
    <col min="12" max="12" width="12" bestFit="1" customWidth="1"/>
    <col min="13" max="13" width="11.81640625" bestFit="1" customWidth="1"/>
    <col min="14" max="14" width="12.6328125" bestFit="1" customWidth="1"/>
    <col min="15" max="15" width="8" customWidth="1"/>
    <col min="16" max="17" width="15.36328125" bestFit="1" customWidth="1"/>
    <col min="18" max="18" width="16.453125" bestFit="1" customWidth="1"/>
    <col min="19" max="19" width="7.81640625" customWidth="1"/>
    <col min="20" max="21" width="12.26953125" bestFit="1" customWidth="1"/>
    <col min="22" max="22" width="12.90625" bestFit="1" customWidth="1"/>
    <col min="24" max="24" width="14.08984375" bestFit="1" customWidth="1"/>
    <col min="25" max="25" width="10.81640625" bestFit="1" customWidth="1"/>
    <col min="26" max="26" width="11.453125" bestFit="1" customWidth="1"/>
    <col min="27" max="27" width="10.81640625" bestFit="1" customWidth="1"/>
    <col min="28" max="28" width="11.453125" customWidth="1"/>
    <col min="29" max="29" width="12.453125" customWidth="1"/>
    <col min="30" max="30" width="14.36328125" customWidth="1"/>
    <col min="32" max="32" width="12.6328125" bestFit="1" customWidth="1"/>
  </cols>
  <sheetData>
    <row r="1" spans="1:22" x14ac:dyDescent="0.35">
      <c r="A1" s="1" t="s">
        <v>20</v>
      </c>
    </row>
    <row r="2" spans="1:22" x14ac:dyDescent="0.35">
      <c r="A2" s="6" t="s">
        <v>21</v>
      </c>
    </row>
    <row r="3" spans="1:22" x14ac:dyDescent="0.35">
      <c r="A3" s="6"/>
    </row>
    <row r="4" spans="1:22" x14ac:dyDescent="0.35">
      <c r="A4" s="6" t="s">
        <v>22</v>
      </c>
    </row>
    <row r="5" spans="1:22" x14ac:dyDescent="0.35">
      <c r="A5" s="6"/>
    </row>
    <row r="6" spans="1:22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1:22" x14ac:dyDescent="0.35">
      <c r="A7" t="s">
        <v>23</v>
      </c>
      <c r="B7">
        <v>0.71</v>
      </c>
      <c r="C7">
        <v>0.69699999999999995</v>
      </c>
      <c r="D7">
        <v>11.5</v>
      </c>
      <c r="E7">
        <v>4</v>
      </c>
      <c r="F7">
        <v>1.3</v>
      </c>
      <c r="G7" s="3"/>
      <c r="H7" s="3"/>
      <c r="I7" s="3"/>
      <c r="J7" s="3"/>
    </row>
    <row r="8" spans="1:22" x14ac:dyDescent="0.35">
      <c r="A8" t="s">
        <v>24</v>
      </c>
      <c r="B8">
        <v>0.6</v>
      </c>
      <c r="C8">
        <v>1.202</v>
      </c>
      <c r="D8">
        <v>9.8000000000000007</v>
      </c>
      <c r="E8">
        <v>7</v>
      </c>
      <c r="F8">
        <v>1.3</v>
      </c>
      <c r="G8" s="3"/>
      <c r="H8" s="3"/>
      <c r="I8" s="3"/>
      <c r="J8" s="3"/>
    </row>
    <row r="9" spans="1:22" x14ac:dyDescent="0.35">
      <c r="G9" s="3"/>
      <c r="H9" s="3"/>
      <c r="I9" s="3"/>
      <c r="J9" s="3"/>
    </row>
    <row r="10" spans="1:22" x14ac:dyDescent="0.35">
      <c r="G10" s="3"/>
      <c r="H10" s="3"/>
      <c r="I10" s="3"/>
      <c r="J10" s="3"/>
    </row>
    <row r="11" spans="1:22" x14ac:dyDescent="0.35">
      <c r="L11" s="7" t="s">
        <v>15</v>
      </c>
      <c r="M11" s="7"/>
      <c r="N11" s="7"/>
      <c r="P11" s="7" t="s">
        <v>16</v>
      </c>
      <c r="Q11" s="7"/>
      <c r="R11" s="7"/>
      <c r="U11" s="1"/>
      <c r="V11" s="1"/>
    </row>
    <row r="12" spans="1:22" x14ac:dyDescent="0.35">
      <c r="A12" s="1" t="s">
        <v>5</v>
      </c>
      <c r="B12" s="1" t="s">
        <v>6</v>
      </c>
      <c r="C12" s="1" t="s">
        <v>7</v>
      </c>
      <c r="D12" s="1" t="s">
        <v>10</v>
      </c>
      <c r="E12" s="1" t="s">
        <v>8</v>
      </c>
      <c r="F12" s="1" t="s">
        <v>9</v>
      </c>
      <c r="G12" s="1" t="s">
        <v>11</v>
      </c>
      <c r="I12" s="1" t="s">
        <v>5</v>
      </c>
      <c r="J12" s="1" t="s">
        <v>25</v>
      </c>
      <c r="L12" t="s">
        <v>12</v>
      </c>
      <c r="M12" t="s">
        <v>13</v>
      </c>
      <c r="N12" t="s">
        <v>14</v>
      </c>
      <c r="P12" t="s">
        <v>17</v>
      </c>
      <c r="Q12" t="s">
        <v>18</v>
      </c>
      <c r="R12" t="s">
        <v>19</v>
      </c>
    </row>
    <row r="13" spans="1:22" x14ac:dyDescent="0.35">
      <c r="A13">
        <v>1</v>
      </c>
      <c r="B13">
        <f t="shared" ref="B13:B43" si="0">$B$7 + ($C$7 / (1 + EXP(-(A13-$E$7) /$D$7)))</f>
        <v>1.0132995233976287</v>
      </c>
      <c r="C13">
        <f t="shared" ref="C13:C43" si="1">$B$8 + ($C$8 / (1 + EXP(-(A13-$E$8) /$D$8)))</f>
        <v>1.0225598264444931</v>
      </c>
      <c r="D13">
        <f>AVERAGE(B13:C13)</f>
        <v>1.0179296749210609</v>
      </c>
      <c r="E13">
        <f>(B13-1)*1.3*30</f>
        <v>0.51868141250752098</v>
      </c>
      <c r="F13">
        <f t="shared" ref="F13" si="2">(C13-1)*1.3*30</f>
        <v>0.87983323133522939</v>
      </c>
      <c r="G13">
        <f>(D13-1)*1.3*30</f>
        <v>0.69925732192137513</v>
      </c>
      <c r="I13">
        <v>2020</v>
      </c>
      <c r="J13" s="4">
        <v>0</v>
      </c>
      <c r="P13">
        <v>0</v>
      </c>
      <c r="Q13">
        <v>0</v>
      </c>
      <c r="R13">
        <v>0</v>
      </c>
    </row>
    <row r="14" spans="1:22" x14ac:dyDescent="0.35">
      <c r="A14">
        <v>2</v>
      </c>
      <c r="B14">
        <f t="shared" si="0"/>
        <v>1.0282718033263576</v>
      </c>
      <c r="C14">
        <f t="shared" si="1"/>
        <v>1.0509251136723043</v>
      </c>
      <c r="D14">
        <f t="shared" ref="D14:D43" si="3">AVERAGE(B14:C14)</f>
        <v>1.039598458499331</v>
      </c>
      <c r="E14">
        <f>(B14-B13)*1.3*30</f>
        <v>0.5839189172204251</v>
      </c>
      <c r="F14">
        <f t="shared" ref="F14:G29" si="4">(C14-C13)*1.3*30</f>
        <v>1.1062462018846402</v>
      </c>
      <c r="G14">
        <f t="shared" si="4"/>
        <v>0.84508255955253264</v>
      </c>
      <c r="I14">
        <v>2021</v>
      </c>
      <c r="J14" s="4">
        <f>(2/30)*$A13*1000000000/3.67</f>
        <v>18165304.268846504</v>
      </c>
      <c r="L14" s="5">
        <f>$J14/E14</f>
        <v>31109292.288931333</v>
      </c>
      <c r="M14" s="5">
        <f>$J14/F14</f>
        <v>16420670.405827789</v>
      </c>
      <c r="N14" s="5">
        <f>$J14/G14</f>
        <v>21495301.333002247</v>
      </c>
      <c r="P14" s="5">
        <f>SUM(L$13:L14)/1000000</f>
        <v>31.109292288931332</v>
      </c>
      <c r="Q14" s="5">
        <f>SUM(M$13:M14)/1000000</f>
        <v>16.420670405827789</v>
      </c>
      <c r="R14" s="5">
        <f>SUM(N$13:N14)/1000000</f>
        <v>21.495301333002246</v>
      </c>
    </row>
    <row r="15" spans="1:22" x14ac:dyDescent="0.35">
      <c r="A15">
        <v>3</v>
      </c>
      <c r="B15">
        <f t="shared" si="0"/>
        <v>1.0433573665566807</v>
      </c>
      <c r="C15">
        <f t="shared" si="1"/>
        <v>1.0800218460417867</v>
      </c>
      <c r="D15">
        <f t="shared" si="3"/>
        <v>1.0616896062992338</v>
      </c>
      <c r="E15">
        <f t="shared" ref="E15:E43" si="5">(B15-B14)*1.3*30</f>
        <v>0.58833696598259955</v>
      </c>
      <c r="F15">
        <f t="shared" si="4"/>
        <v>1.1347725624098137</v>
      </c>
      <c r="G15">
        <f t="shared" si="4"/>
        <v>0.86155476419621091</v>
      </c>
      <c r="I15">
        <v>2022</v>
      </c>
      <c r="J15" s="4">
        <f t="shared" ref="J15:J42" si="6">(2/30)*$A14*1000000000/3.67</f>
        <v>36330608.537693009</v>
      </c>
      <c r="L15" s="5">
        <f>(($J15-SUMPRODUCT(L$14:L14, E$15:E15))/E$14)</f>
        <v>30873913.084326196</v>
      </c>
      <c r="M15" s="5">
        <f>(($J15-SUMPRODUCT(M$14:M14, F$15:F15))/F$14)</f>
        <v>15997236.668144738</v>
      </c>
      <c r="N15" s="5">
        <f>(($J15-SUMPRODUCT(N$14:N14, G$15:G15))/G$14)</f>
        <v>21076318.597608645</v>
      </c>
      <c r="O15" s="5"/>
      <c r="P15" s="5">
        <f>SUM(L$13:L15)/1000000</f>
        <v>61.983205373257533</v>
      </c>
      <c r="Q15" s="5">
        <f>SUM(M$13:M15)/1000000</f>
        <v>32.417907073972529</v>
      </c>
      <c r="R15" s="5">
        <f>SUM(N$13:N15)/1000000</f>
        <v>42.571619930610893</v>
      </c>
    </row>
    <row r="16" spans="1:22" x14ac:dyDescent="0.35">
      <c r="A16">
        <v>4</v>
      </c>
      <c r="B16">
        <f t="shared" si="0"/>
        <v>1.0585</v>
      </c>
      <c r="C16">
        <f t="shared" si="1"/>
        <v>1.1097219063544057</v>
      </c>
      <c r="D16">
        <f t="shared" si="3"/>
        <v>1.0841109531772029</v>
      </c>
      <c r="E16">
        <f t="shared" si="5"/>
        <v>0.59056270428945434</v>
      </c>
      <c r="F16">
        <f t="shared" si="4"/>
        <v>1.1583023521921394</v>
      </c>
      <c r="G16">
        <f t="shared" si="4"/>
        <v>0.87443252824079254</v>
      </c>
      <c r="I16">
        <v>2023</v>
      </c>
      <c r="J16" s="4">
        <f t="shared" si="6"/>
        <v>54495912.806539513</v>
      </c>
      <c r="L16" s="5">
        <f>(($J16-SUMPRODUCT(L$14:L15, E$15:E16))/E$14)</f>
        <v>30758011.146172006</v>
      </c>
      <c r="M16" s="5">
        <f>(($J16-SUMPRODUCT(M$14:M15, F$15:F16))/F$14)</f>
        <v>15667895.340853218</v>
      </c>
      <c r="N16" s="5">
        <f>(($J16-SUMPRODUCT(N$14:N15, G$15:G16))/G$14)</f>
        <v>20763314.518328022</v>
      </c>
      <c r="O16" s="5"/>
      <c r="P16" s="5">
        <f>SUM(L$13:L16)/1000000</f>
        <v>92.741216519429528</v>
      </c>
      <c r="Q16" s="5">
        <f>SUM(M$13:M16)/1000000</f>
        <v>48.085802414825743</v>
      </c>
      <c r="R16" s="5">
        <f>SUM(N$13:N16)/1000000</f>
        <v>63.334934448938924</v>
      </c>
    </row>
    <row r="17" spans="1:18" x14ac:dyDescent="0.35">
      <c r="A17">
        <v>5</v>
      </c>
      <c r="B17">
        <f t="shared" si="0"/>
        <v>1.0736426334433191</v>
      </c>
      <c r="C17">
        <f t="shared" si="1"/>
        <v>1.1398854372545402</v>
      </c>
      <c r="D17">
        <f t="shared" si="3"/>
        <v>1.1067640353489296</v>
      </c>
      <c r="E17">
        <f t="shared" si="5"/>
        <v>0.59056270428944568</v>
      </c>
      <c r="F17">
        <f t="shared" si="4"/>
        <v>1.1763777051052442</v>
      </c>
      <c r="G17">
        <f t="shared" si="4"/>
        <v>0.88347020469734494</v>
      </c>
      <c r="I17">
        <v>2024</v>
      </c>
      <c r="J17" s="4">
        <f t="shared" si="6"/>
        <v>72661217.075386018</v>
      </c>
      <c r="L17" s="5">
        <f>(($J17-SUMPRODUCT(L$14:L16, E$15:E17))/E$14)</f>
        <v>30759329.870014548</v>
      </c>
      <c r="M17" s="5">
        <f>(($J17-SUMPRODUCT(M$14:M16, F$15:F17))/F$14)</f>
        <v>15427389.659927685</v>
      </c>
      <c r="N17" s="5">
        <f>(($J17-SUMPRODUCT(N$14:N16, G$15:G17))/G$14)</f>
        <v>20552133.425026793</v>
      </c>
      <c r="O17" s="5"/>
      <c r="P17" s="5">
        <f>SUM(L$13:L17)/1000000</f>
        <v>123.50054638944408</v>
      </c>
      <c r="Q17" s="5">
        <f>SUM(M$13:M17)/1000000</f>
        <v>63.513192074753434</v>
      </c>
      <c r="R17" s="5">
        <f>SUM(N$13:N17)/1000000</f>
        <v>83.887067873965705</v>
      </c>
    </row>
    <row r="18" spans="1:18" x14ac:dyDescent="0.35">
      <c r="A18">
        <v>6</v>
      </c>
      <c r="B18">
        <f t="shared" si="0"/>
        <v>1.0887281966736424</v>
      </c>
      <c r="C18">
        <f t="shared" si="1"/>
        <v>1.1703633133514788</v>
      </c>
      <c r="D18">
        <f t="shared" si="3"/>
        <v>1.1295457550125607</v>
      </c>
      <c r="E18">
        <f t="shared" si="5"/>
        <v>0.5883369659826081</v>
      </c>
      <c r="F18">
        <f t="shared" si="4"/>
        <v>1.1886371677806069</v>
      </c>
      <c r="G18">
        <f t="shared" si="4"/>
        <v>0.88848706688161183</v>
      </c>
      <c r="I18">
        <v>2025</v>
      </c>
      <c r="J18" s="4">
        <f t="shared" si="6"/>
        <v>90826521.344232515</v>
      </c>
      <c r="L18" s="5">
        <f>(($J18-SUMPRODUCT(L$14:L17, E$15:E18))/E$14)</f>
        <v>30876560.970849186</v>
      </c>
      <c r="M18" s="5">
        <f>(($J18-SUMPRODUCT(M$14:M17, F$15:F18))/F$14)</f>
        <v>15271669.818825148</v>
      </c>
      <c r="N18" s="5">
        <f>(($J18-SUMPRODUCT(N$14:N17, G$15:G18))/G$14)</f>
        <v>20439717.809485763</v>
      </c>
      <c r="O18" s="5"/>
      <c r="P18" s="5">
        <f>SUM(L$13:L18)/1000000</f>
        <v>154.37710736029328</v>
      </c>
      <c r="Q18" s="5">
        <f>SUM(M$13:M18)/1000000</f>
        <v>78.784861893578594</v>
      </c>
      <c r="R18" s="5">
        <f>SUM(N$13:N18)/1000000</f>
        <v>104.32678568345148</v>
      </c>
    </row>
    <row r="19" spans="1:18" x14ac:dyDescent="0.35">
      <c r="A19">
        <v>7</v>
      </c>
      <c r="B19">
        <f t="shared" si="0"/>
        <v>1.1037004766023712</v>
      </c>
      <c r="C19">
        <f t="shared" si="1"/>
        <v>1.2010000000000001</v>
      </c>
      <c r="D19">
        <f t="shared" si="3"/>
        <v>1.1523502383011857</v>
      </c>
      <c r="E19">
        <f t="shared" si="5"/>
        <v>0.5839189172204251</v>
      </c>
      <c r="F19">
        <f t="shared" si="4"/>
        <v>1.1948307792923292</v>
      </c>
      <c r="G19">
        <f t="shared" si="4"/>
        <v>0.88937484825637281</v>
      </c>
      <c r="I19">
        <v>2026</v>
      </c>
      <c r="J19" s="4">
        <f t="shared" si="6"/>
        <v>108991825.61307903</v>
      </c>
      <c r="L19" s="5">
        <f>(($J19-SUMPRODUCT(L$14:L18, E$15:E19))/E$14)</f>
        <v>31109292.288931347</v>
      </c>
      <c r="M19" s="5">
        <f>(($J19-SUMPRODUCT(M$14:M18, F$15:F19))/F$14)</f>
        <v>15197765.039096911</v>
      </c>
      <c r="N19" s="5">
        <f>(($J19-SUMPRODUCT(N$14:N18, G$15:G19))/G$14)</f>
        <v>20424019.158249844</v>
      </c>
      <c r="O19" s="5"/>
      <c r="P19" s="5">
        <f>SUM(L$13:L19)/1000000</f>
        <v>185.48639964922461</v>
      </c>
      <c r="Q19" s="5">
        <f>SUM(M$13:M19)/1000000</f>
        <v>93.982626932675501</v>
      </c>
      <c r="R19" s="5">
        <f>SUM(N$13:N19)/1000000</f>
        <v>124.75080484170131</v>
      </c>
    </row>
    <row r="20" spans="1:18" x14ac:dyDescent="0.35">
      <c r="A20">
        <v>8</v>
      </c>
      <c r="B20">
        <f t="shared" si="0"/>
        <v>1.118504947178911</v>
      </c>
      <c r="C20">
        <f t="shared" si="1"/>
        <v>1.2316366866485211</v>
      </c>
      <c r="D20">
        <f t="shared" si="3"/>
        <v>1.1750708169137161</v>
      </c>
      <c r="E20">
        <f t="shared" si="5"/>
        <v>0.57737435248505131</v>
      </c>
      <c r="F20">
        <f t="shared" si="4"/>
        <v>1.1948307792923205</v>
      </c>
      <c r="G20">
        <f t="shared" si="4"/>
        <v>0.88610256588868586</v>
      </c>
      <c r="I20">
        <v>2027</v>
      </c>
      <c r="J20" s="4">
        <f t="shared" si="6"/>
        <v>127157129.88192552</v>
      </c>
      <c r="L20" s="5">
        <f>(($J20-SUMPRODUCT(L$14:L19, E$15:E20))/E$14)</f>
        <v>31457965.317415722</v>
      </c>
      <c r="M20" s="5">
        <f>(($J20-SUMPRODUCT(M$14:M19, F$15:F20))/F$14)</f>
        <v>15203683.092121264</v>
      </c>
      <c r="N20" s="5">
        <f>(($J20-SUMPRODUCT(N$14:N19, G$15:G20))/G$14)</f>
        <v>20503926.720177747</v>
      </c>
      <c r="O20" s="5"/>
      <c r="P20" s="5">
        <f>SUM(L$13:L20)/1000000</f>
        <v>216.94436496664034</v>
      </c>
      <c r="Q20" s="5">
        <f>SUM(M$13:M20)/1000000</f>
        <v>109.18631002479675</v>
      </c>
      <c r="R20" s="5">
        <f>SUM(N$13:N20)/1000000</f>
        <v>145.25473156187905</v>
      </c>
    </row>
    <row r="21" spans="1:18" x14ac:dyDescent="0.35">
      <c r="A21">
        <v>9</v>
      </c>
      <c r="B21">
        <f t="shared" si="0"/>
        <v>1.1330895463552653</v>
      </c>
      <c r="C21">
        <f t="shared" si="1"/>
        <v>1.2621145627454595</v>
      </c>
      <c r="D21">
        <f t="shared" si="3"/>
        <v>1.1976020545503623</v>
      </c>
      <c r="E21">
        <f t="shared" si="5"/>
        <v>0.56879936787781549</v>
      </c>
      <c r="F21">
        <f t="shared" si="4"/>
        <v>1.1886371677805982</v>
      </c>
      <c r="G21">
        <f t="shared" si="4"/>
        <v>0.87871826782920248</v>
      </c>
      <c r="I21">
        <v>2028</v>
      </c>
      <c r="J21" s="4">
        <f t="shared" si="6"/>
        <v>145322434.15077204</v>
      </c>
      <c r="L21" s="5">
        <f>(($J21-SUMPRODUCT(L$14:L20, E$15:E21))/E$14)</f>
        <v>31923840.755863816</v>
      </c>
      <c r="M21" s="5">
        <f>(($J21-SUMPRODUCT(M$14:M20, F$15:F21))/F$14)</f>
        <v>15288331.028750734</v>
      </c>
      <c r="N21" s="5">
        <f>(($J21-SUMPRODUCT(N$14:N20, G$15:G21))/G$14)</f>
        <v>20679210.538214955</v>
      </c>
      <c r="O21" s="5"/>
      <c r="P21" s="5">
        <f>SUM(L$13:L21)/1000000</f>
        <v>248.86820572250414</v>
      </c>
      <c r="Q21" s="5">
        <f>SUM(M$13:M21)/1000000</f>
        <v>124.47464105354749</v>
      </c>
      <c r="R21" s="5">
        <f>SUM(N$13:N21)/1000000</f>
        <v>165.93394210009401</v>
      </c>
    </row>
    <row r="22" spans="1:18" x14ac:dyDescent="0.35">
      <c r="A22">
        <v>10</v>
      </c>
      <c r="B22">
        <f t="shared" si="0"/>
        <v>1.1474053771877879</v>
      </c>
      <c r="C22">
        <f t="shared" si="1"/>
        <v>1.292278093645594</v>
      </c>
      <c r="D22">
        <f t="shared" si="3"/>
        <v>1.2198417354166908</v>
      </c>
      <c r="E22">
        <f t="shared" si="5"/>
        <v>0.5583174024683828</v>
      </c>
      <c r="F22">
        <f t="shared" si="4"/>
        <v>1.1763777051052442</v>
      </c>
      <c r="G22">
        <f t="shared" si="4"/>
        <v>0.86734755378681339</v>
      </c>
      <c r="I22">
        <v>2029</v>
      </c>
      <c r="J22" s="4">
        <f t="shared" si="6"/>
        <v>163487738.41961852</v>
      </c>
      <c r="L22" s="5">
        <f>(($J22-SUMPRODUCT(L$14:L21, E$15:E22))/E$14)</f>
        <v>32508970.661989659</v>
      </c>
      <c r="M22" s="5">
        <f>(($J22-SUMPRODUCT(M$14:M21, F$15:F22))/F$14)</f>
        <v>15451452.491267815</v>
      </c>
      <c r="N22" s="5">
        <f>(($J22-SUMPRODUCT(N$14:N21, G$15:G22))/G$14)</f>
        <v>20950475.862167012</v>
      </c>
      <c r="O22" s="5"/>
      <c r="P22" s="5">
        <f>SUM(L$13:L22)/1000000</f>
        <v>281.37717638449385</v>
      </c>
      <c r="Q22" s="5">
        <f>SUM(M$13:M22)/1000000</f>
        <v>139.9260935448153</v>
      </c>
      <c r="R22" s="5">
        <f>SUM(N$13:N22)/1000000</f>
        <v>186.88441796226101</v>
      </c>
    </row>
    <row r="23" spans="1:18" x14ac:dyDescent="0.35">
      <c r="A23">
        <v>11</v>
      </c>
      <c r="B23">
        <f t="shared" si="0"/>
        <v>1.161407314110825</v>
      </c>
      <c r="C23">
        <f t="shared" si="1"/>
        <v>1.3219781539582132</v>
      </c>
      <c r="D23">
        <f t="shared" si="3"/>
        <v>1.241692734034519</v>
      </c>
      <c r="E23">
        <f t="shared" si="5"/>
        <v>0.54607553999844627</v>
      </c>
      <c r="F23">
        <f t="shared" si="4"/>
        <v>1.1583023521921481</v>
      </c>
      <c r="G23">
        <f t="shared" si="4"/>
        <v>0.85218894609529716</v>
      </c>
      <c r="I23">
        <v>2030</v>
      </c>
      <c r="J23" s="4">
        <f t="shared" si="6"/>
        <v>181653042.68846503</v>
      </c>
      <c r="L23" s="5">
        <f>(($J23-SUMPRODUCT(L$14:L22, E$15:E23))/E$14)</f>
        <v>33216175.973597959</v>
      </c>
      <c r="M23" s="5">
        <f>(($J23-SUMPRODUCT(M$14:M22, F$15:F23))/F$14)</f>
        <v>15693578.07142299</v>
      </c>
      <c r="N23" s="5">
        <f>(($J23-SUMPRODUCT(N$14:N22, G$15:G23))/G$14)</f>
        <v>21319126.6172322</v>
      </c>
      <c r="O23" s="5"/>
      <c r="P23" s="5">
        <f>SUM(L$13:L23)/1000000</f>
        <v>314.59335235809175</v>
      </c>
      <c r="Q23" s="5">
        <f>SUM(M$13:M23)/1000000</f>
        <v>155.61967161623829</v>
      </c>
      <c r="R23" s="5">
        <f>SUM(N$13:N23)/1000000</f>
        <v>208.20354457949321</v>
      </c>
    </row>
    <row r="24" spans="1:18" x14ac:dyDescent="0.35">
      <c r="A24">
        <v>12</v>
      </c>
      <c r="B24">
        <f t="shared" si="0"/>
        <v>1.1750545001809352</v>
      </c>
      <c r="C24">
        <f t="shared" si="1"/>
        <v>1.3510748863276953</v>
      </c>
      <c r="D24">
        <f t="shared" si="3"/>
        <v>1.2630646932543153</v>
      </c>
      <c r="E24">
        <f t="shared" si="5"/>
        <v>0.53224025673429676</v>
      </c>
      <c r="F24">
        <f t="shared" si="4"/>
        <v>1.1347725624098053</v>
      </c>
      <c r="G24">
        <f t="shared" si="4"/>
        <v>0.83350640957205535</v>
      </c>
      <c r="I24">
        <v>2031</v>
      </c>
      <c r="J24" s="4">
        <f t="shared" si="6"/>
        <v>199818346.95731151</v>
      </c>
      <c r="L24" s="5">
        <f>(($J24-SUMPRODUCT(L$14:L23, E$15:E24))/E$14)</f>
        <v>34049028.321047336</v>
      </c>
      <c r="M24" s="5">
        <f>(($J24-SUMPRODUCT(M$14:M23, F$15:F24))/F$14)</f>
        <v>16015985.928509288</v>
      </c>
      <c r="N24" s="5">
        <f>(($J24-SUMPRODUCT(N$14:N23, G$15:G24))/G$14)</f>
        <v>21787336.003915966</v>
      </c>
      <c r="O24" s="5"/>
      <c r="P24" s="5">
        <f>SUM(L$13:L24)/1000000</f>
        <v>348.64238067913914</v>
      </c>
      <c r="Q24" s="5">
        <f>SUM(M$13:M24)/1000000</f>
        <v>171.6356575447476</v>
      </c>
      <c r="R24" s="5">
        <f>SUM(N$13:N24)/1000000</f>
        <v>229.99088058340919</v>
      </c>
    </row>
    <row r="25" spans="1:18" x14ac:dyDescent="0.35">
      <c r="A25">
        <v>13</v>
      </c>
      <c r="B25">
        <f t="shared" si="0"/>
        <v>1.1883107263133934</v>
      </c>
      <c r="C25">
        <f t="shared" si="1"/>
        <v>1.3794401735555066</v>
      </c>
      <c r="D25">
        <f t="shared" si="3"/>
        <v>1.28387544993445</v>
      </c>
      <c r="E25">
        <f t="shared" si="5"/>
        <v>0.5169928191658717</v>
      </c>
      <c r="F25">
        <f t="shared" si="4"/>
        <v>1.1062462018846402</v>
      </c>
      <c r="G25">
        <f t="shared" si="4"/>
        <v>0.81161951052525594</v>
      </c>
      <c r="I25">
        <v>2032</v>
      </c>
      <c r="J25" s="4">
        <f t="shared" si="6"/>
        <v>217983651.22615805</v>
      </c>
      <c r="L25" s="5">
        <f>(($J25-SUMPRODUCT(L$14:L24, E$15:E25))/E$14)</f>
        <v>35011835.160678215</v>
      </c>
      <c r="M25" s="5">
        <f>(($J25-SUMPRODUCT(M$14:M24, F$15:F25))/F$14)</f>
        <v>16420670.405827822</v>
      </c>
      <c r="N25" s="5">
        <f>(($J25-SUMPRODUCT(N$14:N24, G$15:G25))/G$14)</f>
        <v>22358022.595713984</v>
      </c>
      <c r="O25" s="5"/>
      <c r="P25" s="5">
        <f>SUM(L$13:L25)/1000000</f>
        <v>383.65421583981737</v>
      </c>
      <c r="Q25" s="5">
        <f>SUM(M$13:M25)/1000000</f>
        <v>188.05632795057542</v>
      </c>
      <c r="R25" s="5">
        <f>SUM(N$13:N25)/1000000</f>
        <v>252.34890317912317</v>
      </c>
    </row>
    <row r="26" spans="1:18" x14ac:dyDescent="0.35">
      <c r="A26">
        <v>14</v>
      </c>
      <c r="B26">
        <f t="shared" si="0"/>
        <v>1.2011446888475688</v>
      </c>
      <c r="C26">
        <f t="shared" si="1"/>
        <v>1.4069596390862413</v>
      </c>
      <c r="D26">
        <f t="shared" si="3"/>
        <v>1.3040521639669049</v>
      </c>
      <c r="E26">
        <f t="shared" si="5"/>
        <v>0.50052453883283854</v>
      </c>
      <c r="F26">
        <f t="shared" si="4"/>
        <v>1.0732591556986533</v>
      </c>
      <c r="G26">
        <f t="shared" si="4"/>
        <v>0.78689184726574157</v>
      </c>
      <c r="I26">
        <v>2033</v>
      </c>
      <c r="J26" s="4">
        <f t="shared" si="6"/>
        <v>236148955.49500456</v>
      </c>
      <c r="L26" s="5">
        <f>(($J26-SUMPRODUCT(L$14:L25, E$15:E26))/E$14)</f>
        <v>36109627.341154389</v>
      </c>
      <c r="M26" s="5">
        <f>(($J26-SUMPRODUCT(M$14:M25, F$15:F26))/F$14)</f>
        <v>16910316.754135348</v>
      </c>
      <c r="N26" s="5">
        <f>(($J26-SUMPRODUCT(N$14:N25, G$15:G26))/G$14)</f>
        <v>23034830.513272699</v>
      </c>
      <c r="O26" s="5"/>
      <c r="P26" s="5">
        <f>SUM(L$13:L26)/1000000</f>
        <v>419.76384318097172</v>
      </c>
      <c r="Q26" s="5">
        <f>SUM(M$13:M26)/1000000</f>
        <v>204.96664470471075</v>
      </c>
      <c r="R26" s="5">
        <f>SUM(N$13:N26)/1000000</f>
        <v>275.38373369239588</v>
      </c>
    </row>
    <row r="27" spans="1:18" x14ac:dyDescent="0.35">
      <c r="A27">
        <v>15</v>
      </c>
      <c r="B27">
        <f t="shared" si="0"/>
        <v>1.2135301268414485</v>
      </c>
      <c r="C27">
        <f t="shared" si="1"/>
        <v>1.4335341223510984</v>
      </c>
      <c r="D27">
        <f t="shared" si="3"/>
        <v>1.3235321245962735</v>
      </c>
      <c r="E27">
        <f t="shared" si="5"/>
        <v>0.48303208176130835</v>
      </c>
      <c r="F27">
        <f t="shared" si="4"/>
        <v>1.0364048473294278</v>
      </c>
      <c r="G27">
        <f t="shared" si="4"/>
        <v>0.75971846454537229</v>
      </c>
      <c r="I27">
        <v>2034</v>
      </c>
      <c r="J27" s="4">
        <f t="shared" si="6"/>
        <v>254314259.76385105</v>
      </c>
      <c r="L27" s="5">
        <f>(($J27-SUMPRODUCT(L$14:L26, E$15:E27))/E$14)</f>
        <v>37348148.274961762</v>
      </c>
      <c r="M27" s="5">
        <f>(($J27-SUMPRODUCT(M$14:M26, F$15:F27))/F$14)</f>
        <v>17488280.333938222</v>
      </c>
      <c r="N27" s="5">
        <f>(($J27-SUMPRODUCT(N$14:N26, G$15:G27))/G$14)</f>
        <v>23822112.409839503</v>
      </c>
      <c r="O27" s="5"/>
      <c r="P27" s="5">
        <f>SUM(L$13:L27)/1000000</f>
        <v>457.11199145593349</v>
      </c>
      <c r="Q27" s="5">
        <f>SUM(M$13:M27)/1000000</f>
        <v>222.45492503864895</v>
      </c>
      <c r="R27" s="5">
        <f>SUM(N$13:N27)/1000000</f>
        <v>299.2058461022354</v>
      </c>
    </row>
    <row r="28" spans="1:18" x14ac:dyDescent="0.35">
      <c r="A28">
        <v>16</v>
      </c>
      <c r="B28">
        <f t="shared" si="0"/>
        <v>1.225445845017856</v>
      </c>
      <c r="C28">
        <f t="shared" si="1"/>
        <v>1.4590806081984666</v>
      </c>
      <c r="D28">
        <f t="shared" si="3"/>
        <v>1.3422632266081613</v>
      </c>
      <c r="E28">
        <f t="shared" si="5"/>
        <v>0.46471300887989547</v>
      </c>
      <c r="F28">
        <f t="shared" si="4"/>
        <v>0.99631294804735915</v>
      </c>
      <c r="G28">
        <f t="shared" si="4"/>
        <v>0.73051297846362739</v>
      </c>
      <c r="I28">
        <v>2035</v>
      </c>
      <c r="J28" s="4">
        <f t="shared" si="6"/>
        <v>272479564.03269756</v>
      </c>
      <c r="L28" s="5">
        <f>(($J28-SUMPRODUCT(L$14:L27, E$15:E28))/E$14)</f>
        <v>38733843.932413988</v>
      </c>
      <c r="M28" s="5">
        <f>(($J28-SUMPRODUCT(M$14:M27, F$15:F28))/F$14)</f>
        <v>18158568.857233129</v>
      </c>
      <c r="N28" s="5">
        <f>(($J28-SUMPRODUCT(N$14:N27, G$15:G28))/G$14)</f>
        <v>24724914.118874043</v>
      </c>
      <c r="O28" s="5"/>
      <c r="P28" s="5">
        <f>SUM(L$13:L28)/1000000</f>
        <v>495.8458353883475</v>
      </c>
      <c r="Q28" s="5">
        <f>SUM(M$13:M28)/1000000</f>
        <v>240.6134938958821</v>
      </c>
      <c r="R28" s="5">
        <f>SUM(N$13:N28)/1000000</f>
        <v>323.93076022110938</v>
      </c>
    </row>
    <row r="29" spans="1:18" x14ac:dyDescent="0.35">
      <c r="A29">
        <v>17</v>
      </c>
      <c r="B29">
        <f t="shared" si="0"/>
        <v>1.2368756320484844</v>
      </c>
      <c r="C29">
        <f t="shared" si="1"/>
        <v>1.4835326207107666</v>
      </c>
      <c r="D29">
        <f t="shared" si="3"/>
        <v>1.3602041263796254</v>
      </c>
      <c r="E29">
        <f t="shared" si="5"/>
        <v>0.44576169419450595</v>
      </c>
      <c r="F29">
        <f t="shared" si="4"/>
        <v>0.95362848797970012</v>
      </c>
      <c r="G29">
        <f t="shared" si="4"/>
        <v>0.69969509108709882</v>
      </c>
      <c r="I29">
        <v>2036</v>
      </c>
      <c r="J29" s="4">
        <f t="shared" si="6"/>
        <v>290644868.30154407</v>
      </c>
      <c r="L29" s="5">
        <f>(($J29-SUMPRODUCT(L$14:L28, E$15:E29))/E$14)</f>
        <v>40273852.91028481</v>
      </c>
      <c r="M29" s="5">
        <f>(($J29-SUMPRODUCT(M$14:M28, F$15:F29))/F$14)</f>
        <v>18925826.36663929</v>
      </c>
      <c r="N29" s="5">
        <f>(($J29-SUMPRODUCT(N$14:N28, G$15:G29))/G$14)</f>
        <v>25748959.902966995</v>
      </c>
      <c r="O29" s="5"/>
      <c r="P29" s="5">
        <f>SUM(L$13:L29)/1000000</f>
        <v>536.11968829863235</v>
      </c>
      <c r="Q29" s="5">
        <f>SUM(M$13:M29)/1000000</f>
        <v>259.53932026252141</v>
      </c>
      <c r="R29" s="5">
        <f>SUM(N$13:N29)/1000000</f>
        <v>349.67972012407637</v>
      </c>
    </row>
    <row r="30" spans="1:18" x14ac:dyDescent="0.35">
      <c r="A30">
        <v>18</v>
      </c>
      <c r="B30">
        <f t="shared" si="0"/>
        <v>1.2478080867320902</v>
      </c>
      <c r="C30">
        <f t="shared" si="1"/>
        <v>1.5068401186805029</v>
      </c>
      <c r="D30">
        <f t="shared" si="3"/>
        <v>1.3773241027062966</v>
      </c>
      <c r="E30">
        <f t="shared" si="5"/>
        <v>0.42636573266062694</v>
      </c>
      <c r="F30">
        <f t="shared" ref="F30:F43" si="7">(C30-C29)*1.3*30</f>
        <v>0.90899242081971576</v>
      </c>
      <c r="G30">
        <f t="shared" ref="G30:G43" si="8">(D30-D29)*1.3*30</f>
        <v>0.66767907674017568</v>
      </c>
      <c r="I30">
        <v>2037</v>
      </c>
      <c r="J30" s="4">
        <f t="shared" si="6"/>
        <v>308810172.57039052</v>
      </c>
      <c r="L30" s="5">
        <f>(($J30-SUMPRODUCT(L$14:L29, E$15:E30))/E$14)</f>
        <v>41975995.855777644</v>
      </c>
      <c r="M30" s="5">
        <f>(($J30-SUMPRODUCT(M$14:M29, F$15:F30))/F$14)</f>
        <v>19795317.753079955</v>
      </c>
      <c r="N30" s="5">
        <f>(($J30-SUMPRODUCT(N$14:N29, G$15:G30))/G$14)</f>
        <v>26900637.313430857</v>
      </c>
      <c r="O30" s="5"/>
      <c r="P30" s="5">
        <f>SUM(L$13:L30)/1000000</f>
        <v>578.09568415441004</v>
      </c>
      <c r="Q30" s="5">
        <f>SUM(M$13:M30)/1000000</f>
        <v>279.33463801560134</v>
      </c>
      <c r="R30" s="5">
        <f>SUM(N$13:N30)/1000000</f>
        <v>376.58035743750719</v>
      </c>
    </row>
    <row r="31" spans="1:18" x14ac:dyDescent="0.35">
      <c r="A31">
        <v>19</v>
      </c>
      <c r="B31">
        <f t="shared" si="0"/>
        <v>1.2582363665480356</v>
      </c>
      <c r="C31">
        <f t="shared" si="1"/>
        <v>1.5289689511985167</v>
      </c>
      <c r="D31">
        <f t="shared" si="3"/>
        <v>1.3936026588732762</v>
      </c>
      <c r="E31">
        <f t="shared" si="5"/>
        <v>0.40670291282187088</v>
      </c>
      <c r="F31">
        <f t="shared" si="7"/>
        <v>0.86302446820253764</v>
      </c>
      <c r="G31">
        <f t="shared" si="8"/>
        <v>0.63486369051220426</v>
      </c>
      <c r="I31">
        <v>2038</v>
      </c>
      <c r="J31" s="4">
        <f t="shared" si="6"/>
        <v>326975476.83923703</v>
      </c>
      <c r="L31" s="5">
        <f>(($J31-SUMPRODUCT(L$14:L30, E$15:E31))/E$14)</f>
        <v>43848763.552547067</v>
      </c>
      <c r="M31" s="5">
        <f>(($J31-SUMPRODUCT(M$14:M30, F$15:F31))/F$14)</f>
        <v>20772912.695554812</v>
      </c>
      <c r="N31" s="5">
        <f>(($J31-SUMPRODUCT(N$14:N30, G$15:G31))/G$14)</f>
        <v>28186980.729968891</v>
      </c>
      <c r="O31" s="5"/>
      <c r="P31" s="5">
        <f>SUM(L$13:L31)/1000000</f>
        <v>621.94444770695713</v>
      </c>
      <c r="Q31" s="5">
        <f>SUM(M$13:M31)/1000000</f>
        <v>300.10755071115614</v>
      </c>
      <c r="R31" s="5">
        <f>SUM(N$13:N31)/1000000</f>
        <v>404.76733816747611</v>
      </c>
    </row>
    <row r="32" spans="1:18" x14ac:dyDescent="0.35">
      <c r="A32">
        <v>20</v>
      </c>
      <c r="B32">
        <f t="shared" si="0"/>
        <v>1.2681578740680908</v>
      </c>
      <c r="C32">
        <f t="shared" si="1"/>
        <v>1.5498999463170517</v>
      </c>
      <c r="D32">
        <f t="shared" si="3"/>
        <v>1.4090289101925713</v>
      </c>
      <c r="E32">
        <f t="shared" si="5"/>
        <v>0.38693879328215131</v>
      </c>
      <c r="F32">
        <f t="shared" si="7"/>
        <v>0.81630880962286589</v>
      </c>
      <c r="G32">
        <f t="shared" si="8"/>
        <v>0.6016238014525086</v>
      </c>
      <c r="I32">
        <v>2039</v>
      </c>
      <c r="J32" s="4">
        <f t="shared" si="6"/>
        <v>345140781.10808355</v>
      </c>
      <c r="L32" s="5">
        <f>(($J32-SUMPRODUCT(L$14:L31, E$15:E32))/E$14)</f>
        <v>45901303.002056159</v>
      </c>
      <c r="M32" s="5">
        <f>(($J32-SUMPRODUCT(M$14:M31, F$15:F32))/F$14)</f>
        <v>21865067.978782102</v>
      </c>
      <c r="N32" s="5">
        <f>(($J32-SUMPRODUCT(N$14:N31, G$15:G32))/G$14)</f>
        <v>29615652.706412602</v>
      </c>
      <c r="O32" s="5"/>
      <c r="P32" s="5">
        <f>SUM(L$13:L32)/1000000</f>
        <v>667.84575070901326</v>
      </c>
      <c r="Q32" s="5">
        <f>SUM(M$13:M32)/1000000</f>
        <v>321.97261868993826</v>
      </c>
      <c r="R32" s="5">
        <f>SUM(N$13:N32)/1000000</f>
        <v>434.38299087388873</v>
      </c>
    </row>
    <row r="33" spans="1:22" x14ac:dyDescent="0.35">
      <c r="A33">
        <v>21</v>
      </c>
      <c r="B33">
        <f t="shared" si="0"/>
        <v>1.2775738968704498</v>
      </c>
      <c r="C33">
        <f t="shared" si="1"/>
        <v>1.5696277134976249</v>
      </c>
      <c r="D33">
        <f t="shared" si="3"/>
        <v>1.4236008051840372</v>
      </c>
      <c r="E33">
        <f t="shared" si="5"/>
        <v>0.36722488929200031</v>
      </c>
      <c r="F33">
        <f t="shared" si="7"/>
        <v>0.76938292004235165</v>
      </c>
      <c r="G33">
        <f t="shared" si="8"/>
        <v>0.56830390466717162</v>
      </c>
      <c r="I33">
        <v>2040</v>
      </c>
      <c r="J33" s="4">
        <f t="shared" si="6"/>
        <v>363306085.37693006</v>
      </c>
      <c r="L33" s="5">
        <f>(($J33-SUMPRODUCT(L$14:L32, E$15:E33))/E$14)</f>
        <v>48143400.863502294</v>
      </c>
      <c r="M33" s="5">
        <f>(($J33-SUMPRODUCT(M$14:M32, F$15:F33))/F$14)</f>
        <v>23078807.21523704</v>
      </c>
      <c r="N33" s="5">
        <f>(($J33-SUMPRODUCT(N$14:N32, G$15:G33))/G$14)</f>
        <v>31194922.307280958</v>
      </c>
      <c r="O33" s="5"/>
      <c r="P33" s="5">
        <f>SUM(L$13:L33)/1000000</f>
        <v>715.98915157251554</v>
      </c>
      <c r="Q33" s="5">
        <f>SUM(M$13:M33)/1000000</f>
        <v>345.05142590517528</v>
      </c>
      <c r="R33" s="5">
        <f>SUM(N$13:N33)/1000000</f>
        <v>465.57791318116966</v>
      </c>
    </row>
    <row r="34" spans="1:22" x14ac:dyDescent="0.35">
      <c r="A34">
        <v>22</v>
      </c>
      <c r="B34">
        <f t="shared" si="0"/>
        <v>1.2864892160455408</v>
      </c>
      <c r="C34">
        <f t="shared" si="1"/>
        <v>1.5881592420975514</v>
      </c>
      <c r="D34">
        <f t="shared" si="3"/>
        <v>1.437324229071546</v>
      </c>
      <c r="E34">
        <f t="shared" si="5"/>
        <v>0.34769744782855017</v>
      </c>
      <c r="F34">
        <f t="shared" si="7"/>
        <v>0.72272961539713632</v>
      </c>
      <c r="G34">
        <f t="shared" si="8"/>
        <v>0.53521353161284335</v>
      </c>
      <c r="I34">
        <v>2041</v>
      </c>
      <c r="J34" s="4">
        <f t="shared" si="6"/>
        <v>381471389.64577657</v>
      </c>
      <c r="L34" s="5">
        <f>(($J34-SUMPRODUCT(L$14:L33, E$15:E34))/E$14)</f>
        <v>50585463.65127404</v>
      </c>
      <c r="M34" s="5">
        <f>(($J34-SUMPRODUCT(M$14:M33, F$15:F34))/F$14)</f>
        <v>24421697.074495047</v>
      </c>
      <c r="N34" s="5">
        <f>(($J34-SUMPRODUCT(N$14:N33, G$15:G34))/G$14)</f>
        <v>32933639.685564615</v>
      </c>
      <c r="O34" s="5"/>
      <c r="P34" s="5">
        <f>SUM(L$13:L34)/1000000</f>
        <v>766.57461522378958</v>
      </c>
      <c r="Q34" s="5">
        <f>SUM(M$13:M34)/1000000</f>
        <v>369.47312297967028</v>
      </c>
      <c r="R34" s="5">
        <f>SUM(N$13:N34)/1000000</f>
        <v>498.51155286673435</v>
      </c>
    </row>
    <row r="35" spans="1:22" x14ac:dyDescent="0.35">
      <c r="A35">
        <v>23</v>
      </c>
      <c r="B35">
        <f t="shared" si="0"/>
        <v>1.294911697263621</v>
      </c>
      <c r="C35">
        <f t="shared" si="1"/>
        <v>1.6055123745076609</v>
      </c>
      <c r="D35">
        <f t="shared" si="3"/>
        <v>1.450212035885641</v>
      </c>
      <c r="E35">
        <f t="shared" si="5"/>
        <v>0.32847676750512794</v>
      </c>
      <c r="F35">
        <f t="shared" si="7"/>
        <v>0.67677216399427031</v>
      </c>
      <c r="G35">
        <f t="shared" si="8"/>
        <v>0.50262446574970343</v>
      </c>
      <c r="I35">
        <v>2042</v>
      </c>
      <c r="J35" s="4">
        <f t="shared" si="6"/>
        <v>399636693.91462302</v>
      </c>
      <c r="L35" s="5">
        <f>(($J35-SUMPRODUCT(L$14:L34, E$15:E35))/E$14)</f>
        <v>53238494.132461578</v>
      </c>
      <c r="M35" s="5">
        <f>(($J35-SUMPRODUCT(M$14:M34, F$15:F35))/F$14)</f>
        <v>25901819.210542507</v>
      </c>
      <c r="N35" s="5">
        <f>(($J35-SUMPRODUCT(N$14:N34, G$15:G35))/G$14)</f>
        <v>34841206.228589587</v>
      </c>
      <c r="O35" s="5"/>
      <c r="P35" s="5">
        <f>SUM(L$13:L35)/1000000</f>
        <v>819.81310935625118</v>
      </c>
      <c r="Q35" s="5">
        <f>SUM(M$13:M35)/1000000</f>
        <v>395.37494219021278</v>
      </c>
      <c r="R35" s="5">
        <f>SUM(N$13:N35)/1000000</f>
        <v>533.3527590953239</v>
      </c>
    </row>
    <row r="36" spans="1:22" x14ac:dyDescent="0.35">
      <c r="A36">
        <v>24</v>
      </c>
      <c r="B36">
        <f t="shared" si="0"/>
        <v>1.3028518768478401</v>
      </c>
      <c r="C36">
        <f t="shared" si="1"/>
        <v>1.6217142249984287</v>
      </c>
      <c r="D36">
        <f t="shared" si="3"/>
        <v>1.4622830509231344</v>
      </c>
      <c r="E36">
        <f t="shared" si="5"/>
        <v>0.30966700378454526</v>
      </c>
      <c r="F36">
        <f t="shared" si="7"/>
        <v>0.63187216913994115</v>
      </c>
      <c r="G36">
        <f t="shared" si="8"/>
        <v>0.47076958646224321</v>
      </c>
      <c r="I36">
        <v>2043</v>
      </c>
      <c r="J36" s="4">
        <f t="shared" si="6"/>
        <v>417801998.18346953</v>
      </c>
      <c r="L36" s="5">
        <f>(($J36-SUMPRODUCT(L$14:L35, E$15:E36))/E$14)</f>
        <v>56114063.42012725</v>
      </c>
      <c r="M36" s="5">
        <f>(($J36-SUMPRODUCT(M$14:M35, F$15:F36))/F$14)</f>
        <v>27527737.181195095</v>
      </c>
      <c r="N36" s="5">
        <f>(($J36-SUMPRODUCT(N$14:N35, G$15:G36))/G$14)</f>
        <v>36927539.688957289</v>
      </c>
      <c r="O36" s="5"/>
      <c r="P36" s="5">
        <f>SUM(L$13:L36)/1000000</f>
        <v>875.92717277637837</v>
      </c>
      <c r="Q36" s="5">
        <f>SUM(M$13:M36)/1000000</f>
        <v>422.90267937140788</v>
      </c>
      <c r="R36" s="5">
        <f>SUM(N$13:N36)/1000000</f>
        <v>570.28029878428129</v>
      </c>
    </row>
    <row r="37" spans="1:22" x14ac:dyDescent="0.35">
      <c r="A37">
        <v>25</v>
      </c>
      <c r="B37">
        <f t="shared" si="0"/>
        <v>1.3103225535166929</v>
      </c>
      <c r="C37">
        <f t="shared" si="1"/>
        <v>1.6367996051973184</v>
      </c>
      <c r="D37">
        <f t="shared" si="3"/>
        <v>1.4735610793570055</v>
      </c>
      <c r="E37">
        <f t="shared" si="5"/>
        <v>0.29135639008525988</v>
      </c>
      <c r="F37">
        <f t="shared" si="7"/>
        <v>0.58832982775669918</v>
      </c>
      <c r="G37">
        <f t="shared" si="8"/>
        <v>0.43984310892097517</v>
      </c>
      <c r="I37">
        <v>2044</v>
      </c>
      <c r="J37" s="4">
        <f t="shared" si="6"/>
        <v>435967302.45231611</v>
      </c>
      <c r="L37" s="5">
        <f>(($J37-SUMPRODUCT(L$14:L36, E$15:E37))/E$14)</f>
        <v>59224278.321860559</v>
      </c>
      <c r="M37" s="5">
        <f>(($J37-SUMPRODUCT(M$14:M36, F$15:F37))/F$14)</f>
        <v>29308457.775893077</v>
      </c>
      <c r="N37" s="5">
        <f>(($J37-SUMPRODUCT(N$14:N36, G$15:G37))/G$14)</f>
        <v>39203033.823247693</v>
      </c>
      <c r="O37" s="5"/>
      <c r="P37" s="5">
        <f>SUM(L$13:L37)/1000000</f>
        <v>935.15145109823891</v>
      </c>
      <c r="Q37" s="5">
        <f>SUM(M$13:M37)/1000000</f>
        <v>452.21113714730097</v>
      </c>
      <c r="R37" s="5">
        <f>SUM(N$13:N37)/1000000</f>
        <v>609.48333260752895</v>
      </c>
    </row>
    <row r="38" spans="1:22" x14ac:dyDescent="0.35">
      <c r="A38">
        <v>26</v>
      </c>
      <c r="B38">
        <f t="shared" si="0"/>
        <v>1.3173383945642025</v>
      </c>
      <c r="C38">
        <f t="shared" si="1"/>
        <v>1.6508095056552188</v>
      </c>
      <c r="D38">
        <f t="shared" si="3"/>
        <v>1.4840739501097107</v>
      </c>
      <c r="E38">
        <f t="shared" si="5"/>
        <v>0.27361780085287557</v>
      </c>
      <c r="F38">
        <f t="shared" si="7"/>
        <v>0.54638611785811575</v>
      </c>
      <c r="G38">
        <f t="shared" si="8"/>
        <v>0.41000195935549999</v>
      </c>
      <c r="I38">
        <v>2045</v>
      </c>
      <c r="J38" s="4">
        <f t="shared" si="6"/>
        <v>454132606.72116262</v>
      </c>
      <c r="L38" s="5">
        <f>(($J38-SUMPRODUCT(L$14:L37, E$15:E38))/E$14)</f>
        <v>62581743.578599796</v>
      </c>
      <c r="M38" s="5">
        <f>(($J38-SUMPRODUCT(M$14:M37, F$15:F38))/F$14)</f>
        <v>31253386.310429309</v>
      </c>
      <c r="N38" s="5">
        <f>(($J38-SUMPRODUCT(N$14:N37, G$15:G38))/G$14)</f>
        <v>41678512.183306053</v>
      </c>
      <c r="O38" s="5"/>
      <c r="P38" s="5">
        <f>SUM(L$13:L38)/1000000</f>
        <v>997.73319467683871</v>
      </c>
      <c r="Q38" s="5">
        <f>SUM(M$13:M38)/1000000</f>
        <v>483.46452345773031</v>
      </c>
      <c r="R38" s="5">
        <f>SUM(N$13:N38)/1000000</f>
        <v>651.16184479083506</v>
      </c>
    </row>
    <row r="39" spans="1:22" x14ac:dyDescent="0.35">
      <c r="A39">
        <v>27</v>
      </c>
      <c r="B39">
        <f t="shared" si="0"/>
        <v>1.3239155633505839</v>
      </c>
      <c r="C39">
        <f t="shared" si="1"/>
        <v>1.6637896712262976</v>
      </c>
      <c r="D39">
        <f t="shared" si="3"/>
        <v>1.4938526172884408</v>
      </c>
      <c r="E39">
        <f t="shared" si="5"/>
        <v>0.25650958266887347</v>
      </c>
      <c r="F39">
        <f t="shared" si="7"/>
        <v>0.50622645727207471</v>
      </c>
      <c r="G39">
        <f t="shared" si="8"/>
        <v>0.38136801997047409</v>
      </c>
      <c r="I39">
        <v>2046</v>
      </c>
      <c r="J39" s="4">
        <f t="shared" si="6"/>
        <v>472297910.99000913</v>
      </c>
      <c r="L39" s="5">
        <f>(($J39-SUMPRODUCT(L$14:L38, E$15:E39))/E$14)</f>
        <v>66199518.71571178</v>
      </c>
      <c r="M39" s="5">
        <f>(($J39-SUMPRODUCT(M$14:M38, F$15:F39))/F$14)</f>
        <v>33372275.609365638</v>
      </c>
      <c r="N39" s="5">
        <f>(($J39-SUMPRODUCT(N$14:N38, G$15:G39))/G$14)</f>
        <v>44365175.842991583</v>
      </c>
      <c r="O39" s="5"/>
      <c r="P39" s="5">
        <f>SUM(L$13:L39)/1000000</f>
        <v>1063.9327133925506</v>
      </c>
      <c r="Q39" s="5">
        <f>SUM(M$13:M39)/1000000</f>
        <v>516.83679906709597</v>
      </c>
      <c r="R39" s="5">
        <f>SUM(N$13:N39)/1000000</f>
        <v>695.52702063382662</v>
      </c>
    </row>
    <row r="40" spans="1:22" x14ac:dyDescent="0.35">
      <c r="A40">
        <v>28</v>
      </c>
      <c r="B40">
        <f t="shared" si="0"/>
        <v>1.3300713731711933</v>
      </c>
      <c r="C40">
        <f t="shared" si="1"/>
        <v>1.6757892968056418</v>
      </c>
      <c r="D40">
        <f t="shared" si="3"/>
        <v>1.5029303349884175</v>
      </c>
      <c r="E40">
        <f t="shared" si="5"/>
        <v>0.24007658300376544</v>
      </c>
      <c r="F40">
        <f t="shared" si="7"/>
        <v>0.4679853975944237</v>
      </c>
      <c r="G40">
        <f t="shared" si="8"/>
        <v>0.35403099029909457</v>
      </c>
      <c r="I40">
        <v>2047</v>
      </c>
      <c r="J40" s="4">
        <f t="shared" si="6"/>
        <v>490463215.25885558</v>
      </c>
      <c r="L40" s="5">
        <f>(($J40-SUMPRODUCT(L$14:L39, E$15:E40))/E$14)</f>
        <v>70091069.326713443</v>
      </c>
      <c r="M40" s="5">
        <f>(($J40-SUMPRODUCT(M$14:M39, F$15:F40))/F$14)</f>
        <v>35675168.577338487</v>
      </c>
      <c r="N40" s="5">
        <f>(($J40-SUMPRODUCT(N$14:N39, G$15:G40))/G$14)</f>
        <v>47274544.995823875</v>
      </c>
      <c r="O40" s="5"/>
      <c r="P40" s="5">
        <f>SUM(L$13:L40)/1000000</f>
        <v>1134.0237827192641</v>
      </c>
      <c r="Q40" s="5">
        <f>SUM(M$13:M40)/1000000</f>
        <v>552.51196764443443</v>
      </c>
      <c r="R40" s="5">
        <f>SUM(N$13:N40)/1000000</f>
        <v>742.80156562965044</v>
      </c>
    </row>
    <row r="41" spans="1:22" x14ac:dyDescent="0.35">
      <c r="A41">
        <v>29</v>
      </c>
      <c r="B41">
        <f t="shared" si="0"/>
        <v>1.3358239709226731</v>
      </c>
      <c r="C41">
        <f t="shared" si="1"/>
        <v>1.6868598599140956</v>
      </c>
      <c r="D41">
        <f t="shared" si="3"/>
        <v>1.5113419154183845</v>
      </c>
      <c r="E41">
        <f t="shared" si="5"/>
        <v>0.2243513123077141</v>
      </c>
      <c r="F41">
        <f t="shared" si="7"/>
        <v>0.43175196122969739</v>
      </c>
      <c r="G41">
        <f t="shared" si="8"/>
        <v>0.32805163676871013</v>
      </c>
      <c r="I41">
        <v>2048</v>
      </c>
      <c r="J41" s="4">
        <f t="shared" si="6"/>
        <v>508628519.52770209</v>
      </c>
      <c r="L41" s="5">
        <f>(($J41-SUMPRODUCT(L$14:L40, E$15:E41))/E$14)</f>
        <v>74270212.718682349</v>
      </c>
      <c r="M41" s="5">
        <f>(($J41-SUMPRODUCT(M$14:M40, F$15:F41))/F$14)</f>
        <v>38172334.455670334</v>
      </c>
      <c r="N41" s="5">
        <f>(($J41-SUMPRODUCT(N$14:N40, G$15:G41))/G$14)</f>
        <v>50418394.523232415</v>
      </c>
      <c r="O41" s="5"/>
      <c r="P41" s="5">
        <f>SUM(L$13:L41)/1000000</f>
        <v>1208.2939954379463</v>
      </c>
      <c r="Q41" s="5">
        <f>SUM(M$13:M41)/1000000</f>
        <v>590.68430210010479</v>
      </c>
      <c r="R41" s="5">
        <f>SUM(N$13:N41)/1000000</f>
        <v>793.21996015288289</v>
      </c>
    </row>
    <row r="42" spans="1:22" x14ac:dyDescent="0.35">
      <c r="A42">
        <v>30</v>
      </c>
      <c r="B42">
        <f t="shared" si="0"/>
        <v>1.3411920525341907</v>
      </c>
      <c r="C42">
        <f t="shared" si="1"/>
        <v>1.6970540980283308</v>
      </c>
      <c r="D42">
        <f t="shared" si="3"/>
        <v>1.5191230752812608</v>
      </c>
      <c r="E42">
        <f t="shared" si="5"/>
        <v>0.20935518284918575</v>
      </c>
      <c r="F42">
        <f t="shared" si="7"/>
        <v>0.39757528645517498</v>
      </c>
      <c r="G42">
        <f t="shared" si="8"/>
        <v>0.30346523465217601</v>
      </c>
      <c r="I42">
        <v>2049</v>
      </c>
      <c r="J42" s="4">
        <f t="shared" si="6"/>
        <v>526793823.7965486</v>
      </c>
      <c r="L42" s="5">
        <f>(($J42-SUMPRODUCT(L$14:L41, E$15:E42))/E$14)</f>
        <v>78751057.965713695</v>
      </c>
      <c r="M42" s="5">
        <f>(($J42-SUMPRODUCT(M$14:M41, F$15:F42))/F$14)</f>
        <v>40874199.065807365</v>
      </c>
      <c r="N42" s="5">
        <f>(($J42-SUMPRODUCT(N$14:N41, G$15:G42))/G$14)</f>
        <v>53808683.805246301</v>
      </c>
      <c r="O42" s="5"/>
      <c r="P42" s="5">
        <f>SUM(L$13:L42)/1000000</f>
        <v>1287.0450534036599</v>
      </c>
      <c r="Q42" s="5">
        <f>SUM(M$13:M42)/1000000</f>
        <v>631.55850116591216</v>
      </c>
      <c r="R42" s="5">
        <f>SUM(N$13:N42)/1000000</f>
        <v>847.02864395812924</v>
      </c>
    </row>
    <row r="43" spans="1:22" ht="15" thickBot="1" x14ac:dyDescent="0.4">
      <c r="A43" s="2">
        <v>31</v>
      </c>
      <c r="B43" s="2">
        <f t="shared" si="0"/>
        <v>1.3461946108999201</v>
      </c>
      <c r="C43" s="2">
        <f t="shared" si="1"/>
        <v>1.7064251315688597</v>
      </c>
      <c r="D43" s="2">
        <f t="shared" si="3"/>
        <v>1.5263098712343899</v>
      </c>
      <c r="E43" s="2">
        <f t="shared" si="5"/>
        <v>0.19509977626344591</v>
      </c>
      <c r="F43" s="2">
        <f t="shared" si="7"/>
        <v>0.36547030808062386</v>
      </c>
      <c r="G43" s="2">
        <f t="shared" si="8"/>
        <v>0.28028504217203487</v>
      </c>
      <c r="I43">
        <v>2050</v>
      </c>
      <c r="J43" s="4">
        <f>(2/30)*$A42*1000000000/3.67</f>
        <v>544959128.06539512</v>
      </c>
      <c r="L43" s="5">
        <f>(($J43-SUMPRODUCT(L$14:L42, E$15:E43))/E$14)</f>
        <v>83547940.540711269</v>
      </c>
      <c r="M43" s="5">
        <f>(($J43-SUMPRODUCT(M$14:M42, F$15:F43))/F$14)</f>
        <v>43791269.549954146</v>
      </c>
      <c r="N43" s="5">
        <f>(($J43-SUMPRODUCT(N$14:N42, G$15:G43))/G$14)</f>
        <v>57457481.22085508</v>
      </c>
      <c r="O43" s="5"/>
      <c r="P43" s="8">
        <f>SUM(L$13:L43)/1000000</f>
        <v>1370.5929939443713</v>
      </c>
      <c r="Q43" s="8">
        <f>SUM(M$13:M43)/1000000</f>
        <v>675.34977071586627</v>
      </c>
      <c r="R43" s="8">
        <f>SUM(N$13:N43)/1000000</f>
        <v>904.48612517898437</v>
      </c>
      <c r="S43" s="9" t="s">
        <v>26</v>
      </c>
    </row>
    <row r="44" spans="1:22" x14ac:dyDescent="0.35">
      <c r="L44" s="1"/>
      <c r="M44" s="1"/>
      <c r="N44" s="1"/>
      <c r="T44" s="1"/>
      <c r="U44" s="1"/>
      <c r="V44" s="1"/>
    </row>
    <row r="64" spans="1:1" x14ac:dyDescent="0.35">
      <c r="A64" s="1"/>
    </row>
  </sheetData>
  <mergeCells count="2">
    <mergeCell ref="P11:R11"/>
    <mergeCell ref="L11:N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Revisions</dc:creator>
  <cp:lastModifiedBy>Johnson, Nathan J</cp:lastModifiedBy>
  <dcterms:created xsi:type="dcterms:W3CDTF">2021-04-21T13:08:12Z</dcterms:created>
  <dcterms:modified xsi:type="dcterms:W3CDTF">2024-09-19T10:33:48Z</dcterms:modified>
</cp:coreProperties>
</file>