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inPlace\programming\python\yield_data_script\"/>
    </mc:Choice>
  </mc:AlternateContent>
  <xr:revisionPtr revIDLastSave="0" documentId="13_ncr:1_{4F97119F-F4F7-45AC-AF8C-5C2382CFDAB8}" xr6:coauthVersionLast="47" xr6:coauthVersionMax="47" xr10:uidLastSave="{00000000-0000-0000-0000-000000000000}"/>
  <bookViews>
    <workbookView xWindow="12540" yWindow="285" windowWidth="9330" windowHeight="14025" xr2:uid="{B9FE3A33-25DC-4B78-B86C-4DB870DE32B6}"/>
  </bookViews>
  <sheets>
    <sheet name="Data" sheetId="1" r:id="rId1"/>
  </sheets>
  <definedNames>
    <definedName name="_xlnm._FilterDatabase" localSheetId="0" hidden="1">Data!$A$1:$G$109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7" i="1" l="1"/>
  <c r="E118" i="1" s="1"/>
  <c r="E119" i="1" s="1"/>
  <c r="E120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D65" i="1"/>
  <c r="D132" i="1"/>
  <c r="D131" i="1"/>
  <c r="D47" i="1"/>
  <c r="D110" i="1"/>
  <c r="D12" i="1"/>
  <c r="E12" i="1"/>
  <c r="D130" i="1"/>
  <c r="D22" i="1"/>
  <c r="D128" i="1"/>
  <c r="D127" i="1"/>
  <c r="D94" i="1"/>
  <c r="D36" i="1"/>
  <c r="D68" i="1"/>
  <c r="D62" i="1"/>
  <c r="D67" i="1"/>
  <c r="D126" i="1"/>
  <c r="D61" i="1"/>
  <c r="D35" i="1"/>
  <c r="D107" i="1"/>
  <c r="D60" i="1"/>
  <c r="D125" i="1"/>
  <c r="D4" i="1"/>
  <c r="D46" i="1"/>
  <c r="D20" i="1"/>
  <c r="D19" i="1"/>
  <c r="D124" i="1"/>
  <c r="D123" i="1"/>
  <c r="D45" i="1"/>
  <c r="D33" i="1"/>
  <c r="D122" i="1"/>
  <c r="D11" i="1"/>
  <c r="D10" i="1"/>
  <c r="D84" i="1"/>
  <c r="D13" i="1"/>
  <c r="D93" i="1"/>
  <c r="D106" i="1"/>
  <c r="D120" i="1"/>
  <c r="D28" i="1"/>
  <c r="D25" i="1"/>
  <c r="D80" i="1"/>
  <c r="D54" i="1"/>
  <c r="D23" i="1"/>
  <c r="D92" i="1"/>
  <c r="D70" i="1"/>
  <c r="D49" i="1"/>
  <c r="D42" i="1"/>
  <c r="D53" i="1"/>
  <c r="D82" i="1"/>
  <c r="D27" i="1"/>
  <c r="D18" i="1"/>
  <c r="D41" i="1"/>
  <c r="D81" i="1"/>
  <c r="D52" i="1"/>
  <c r="D26" i="1"/>
  <c r="D79" i="1"/>
  <c r="D51" i="1"/>
  <c r="E121" i="1" l="1"/>
</calcChain>
</file>

<file path=xl/sharedStrings.xml><?xml version="1.0" encoding="utf-8"?>
<sst xmlns="http://schemas.openxmlformats.org/spreadsheetml/2006/main" count="180" uniqueCount="50">
  <si>
    <t>date</t>
  </si>
  <si>
    <t>crop</t>
  </si>
  <si>
    <t>recipe</t>
  </si>
  <si>
    <t>Herbs_002_a</t>
  </si>
  <si>
    <t>lotNumber</t>
  </si>
  <si>
    <t>towerDays</t>
  </si>
  <si>
    <t>Perpetual cropsHerbs_002_a | 4 day interval | Perennial</t>
  </si>
  <si>
    <t>Micro Basil | One water | 24hr darkness start | Reduced light after day 10</t>
  </si>
  <si>
    <t>Microgreens 10 days | One water, 16 hr, 10th day dark</t>
  </si>
  <si>
    <t>Viola_002</t>
  </si>
  <si>
    <t>yield</t>
  </si>
  <si>
    <t>Microgreens 7 days | One water, 16 hr, 10th day dark</t>
  </si>
  <si>
    <t>Waterlogging damage</t>
  </si>
  <si>
    <t>notes</t>
  </si>
  <si>
    <t>Micro Purslane Golden</t>
  </si>
  <si>
    <t>Micro Purslane Green</t>
  </si>
  <si>
    <t>Micro Basil Red Shiraz</t>
  </si>
  <si>
    <t>Micro Basil Red Micro</t>
  </si>
  <si>
    <t>Micro Basil Thai</t>
  </si>
  <si>
    <t>Micro Kale Interval</t>
  </si>
  <si>
    <t>Micro Amaranth Red Aztec</t>
  </si>
  <si>
    <t xml:space="preserve">Micro Lemon Balm </t>
  </si>
  <si>
    <t>Micro Basil Salvo</t>
  </si>
  <si>
    <t>Micro Coriander Splits</t>
  </si>
  <si>
    <t>Micro Rocket Victoria</t>
  </si>
  <si>
    <t>Nasturtium Blue Pepe</t>
  </si>
  <si>
    <t>Basil Sweet Genovese</t>
  </si>
  <si>
    <t xml:space="preserve">Lemon Balm </t>
  </si>
  <si>
    <t>Pea shoots 4019</t>
  </si>
  <si>
    <t>Chard Rainbow</t>
  </si>
  <si>
    <t>Coriander</t>
  </si>
  <si>
    <t>Egyptian Mint</t>
  </si>
  <si>
    <t>Chili Pepper Padron</t>
  </si>
  <si>
    <t>Coriander Splits</t>
  </si>
  <si>
    <t xml:space="preserve">Micro kale  </t>
  </si>
  <si>
    <t>Sorrel Red Veined</t>
  </si>
  <si>
    <t>Germinated in tower</t>
  </si>
  <si>
    <t>n/a</t>
  </si>
  <si>
    <t>Damaged by drought</t>
  </si>
  <si>
    <t>Green Mint</t>
  </si>
  <si>
    <t>Micro Kale 1010</t>
  </si>
  <si>
    <t>Pea shoot style</t>
  </si>
  <si>
    <t>Micro Thai Basil</t>
  </si>
  <si>
    <t>Oregano</t>
  </si>
  <si>
    <t>Buzzflower</t>
  </si>
  <si>
    <t>Borage flower</t>
  </si>
  <si>
    <t>Sage</t>
  </si>
  <si>
    <t>Garlic Chives</t>
  </si>
  <si>
    <t>Thyme</t>
  </si>
  <si>
    <t>Viola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</si>
</sst>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FB63E-BC9E-4259-8936-BF2B949DA394}">
  <dimension ref="A1:G132"/>
  <sheetViews>
    <sheetView tabSelected="1" workbookViewId="0">
      <pane ySplit="1" topLeftCell="A8" activePane="bottomLeft" state="frozen"/>
      <selection activeCell="B1" sqref="B1"/>
      <selection pane="bottomLeft" activeCell="E21" sqref="E21"/>
    </sheetView>
  </sheetViews>
  <sheetFormatPr defaultColWidth="8.86328125" defaultRowHeight="14.25" x14ac:dyDescent="0.45"/>
  <cols>
    <col min="1" max="1" width="11.86328125" style="5" customWidth="1"/>
    <col min="2" max="2" width="24.46484375" style="6" customWidth="1"/>
    <col min="3" max="3" width="10.46484375" style="6" customWidth="1"/>
    <col min="4" max="4" width="9.53125" style="7" bestFit="1" customWidth="1"/>
    <col min="5" max="5" width="10.19921875" style="8" customWidth="1"/>
    <col min="6" max="6" width="59.796875" style="6" customWidth="1"/>
    <col min="7" max="7" width="19.1328125" style="6" customWidth="1"/>
    <col min="8" max="16384" width="8.86328125" style="6"/>
  </cols>
  <sheetData>
    <row r="1" spans="1:7" s="2" customFormat="1" x14ac:dyDescent="0.45">
      <c r="A1" s="1" t="s">
        <v>0</v>
      </c>
      <c r="B1" s="2" t="s">
        <v>1</v>
      </c>
      <c r="C1" s="2" t="s">
        <v>4</v>
      </c>
      <c r="D1" s="3" t="s">
        <v>10</v>
      </c>
      <c r="E1" s="4" t="s">
        <v>5</v>
      </c>
      <c r="F1" s="2" t="s">
        <v>2</v>
      </c>
      <c r="G1" s="2" t="s">
        <v>13</v>
      </c>
    </row>
    <row r="2" spans="1:7" x14ac:dyDescent="0.45">
      <c r="A2" s="5">
        <v>45014</v>
      </c>
      <c r="B2" s="6" t="s">
        <v>26</v>
      </c>
      <c r="C2" s="6">
        <v>300082</v>
      </c>
      <c r="D2" s="7">
        <v>267.39999999999998</v>
      </c>
      <c r="E2" s="8">
        <v>25</v>
      </c>
    </row>
    <row r="3" spans="1:7" x14ac:dyDescent="0.45">
      <c r="A3" s="5">
        <v>45021</v>
      </c>
      <c r="B3" s="6" t="s">
        <v>26</v>
      </c>
      <c r="C3" s="6">
        <v>300082</v>
      </c>
      <c r="D3" s="7">
        <v>311</v>
      </c>
      <c r="E3" s="8">
        <v>33</v>
      </c>
    </row>
    <row r="4" spans="1:7" x14ac:dyDescent="0.45">
      <c r="A4" s="5">
        <v>45027</v>
      </c>
      <c r="B4" s="6" t="s">
        <v>26</v>
      </c>
      <c r="C4" s="6">
        <v>300111</v>
      </c>
      <c r="D4" s="7">
        <f>((7*120)/3)</f>
        <v>280</v>
      </c>
      <c r="E4" s="8">
        <v>29.6</v>
      </c>
    </row>
    <row r="5" spans="1:7" x14ac:dyDescent="0.45">
      <c r="A5" s="5">
        <v>45042</v>
      </c>
      <c r="B5" s="6" t="s">
        <v>26</v>
      </c>
      <c r="C5" s="6">
        <v>300150</v>
      </c>
      <c r="D5" s="7">
        <v>286.7</v>
      </c>
      <c r="E5" s="8">
        <v>25.5</v>
      </c>
    </row>
    <row r="6" spans="1:7" x14ac:dyDescent="0.45">
      <c r="A6" s="5">
        <v>45048</v>
      </c>
      <c r="B6" s="6" t="s">
        <v>45</v>
      </c>
      <c r="D6" s="7">
        <v>22</v>
      </c>
    </row>
    <row r="7" spans="1:7" x14ac:dyDescent="0.45">
      <c r="A7" s="5">
        <v>45048</v>
      </c>
      <c r="B7" s="6" t="s">
        <v>44</v>
      </c>
      <c r="D7" s="7">
        <v>45</v>
      </c>
    </row>
    <row r="8" spans="1:7" x14ac:dyDescent="0.45">
      <c r="A8" s="5">
        <v>45016</v>
      </c>
      <c r="B8" s="6" t="s">
        <v>29</v>
      </c>
      <c r="C8" s="6">
        <v>300142</v>
      </c>
      <c r="D8" s="7">
        <v>55</v>
      </c>
      <c r="E8" s="8">
        <v>5</v>
      </c>
    </row>
    <row r="9" spans="1:7" x14ac:dyDescent="0.45">
      <c r="A9" s="5">
        <v>45051</v>
      </c>
      <c r="B9" s="6" t="s">
        <v>29</v>
      </c>
      <c r="C9" s="6">
        <v>300215</v>
      </c>
      <c r="D9" s="6">
        <v>112.4</v>
      </c>
      <c r="E9" s="8">
        <v>13</v>
      </c>
    </row>
    <row r="10" spans="1:7" x14ac:dyDescent="0.45">
      <c r="A10" s="5">
        <v>44999</v>
      </c>
      <c r="B10" s="6" t="s">
        <v>32</v>
      </c>
      <c r="D10" s="7">
        <f>370/1.5</f>
        <v>246.66666666666666</v>
      </c>
      <c r="E10" s="8">
        <v>76</v>
      </c>
    </row>
    <row r="11" spans="1:7" x14ac:dyDescent="0.45">
      <c r="A11" s="5">
        <v>45019</v>
      </c>
      <c r="B11" s="6" t="s">
        <v>32</v>
      </c>
      <c r="C11" s="6" t="s">
        <v>37</v>
      </c>
      <c r="D11" s="7">
        <f>401/1.5</f>
        <v>267.33333333333331</v>
      </c>
      <c r="E11" s="8">
        <v>96</v>
      </c>
    </row>
    <row r="12" spans="1:7" x14ac:dyDescent="0.45">
      <c r="A12" s="5">
        <v>45048</v>
      </c>
      <c r="B12" s="6" t="s">
        <v>32</v>
      </c>
      <c r="D12" s="7">
        <f>530/1.5</f>
        <v>353.33333333333331</v>
      </c>
      <c r="E12" s="8">
        <f>96+29</f>
        <v>125</v>
      </c>
    </row>
    <row r="13" spans="1:7" x14ac:dyDescent="0.45">
      <c r="A13" s="5">
        <v>45019</v>
      </c>
      <c r="B13" s="6" t="s">
        <v>30</v>
      </c>
      <c r="C13" s="6">
        <v>300141</v>
      </c>
      <c r="D13" s="7">
        <f>152/3</f>
        <v>50.666666666666664</v>
      </c>
      <c r="E13" s="6" t="s">
        <v>37</v>
      </c>
    </row>
    <row r="14" spans="1:7" x14ac:dyDescent="0.45">
      <c r="A14" s="5">
        <v>45021</v>
      </c>
      <c r="B14" s="6" t="s">
        <v>33</v>
      </c>
      <c r="C14" s="6">
        <v>300123</v>
      </c>
      <c r="D14" s="7">
        <v>84</v>
      </c>
      <c r="E14" s="8">
        <v>21</v>
      </c>
    </row>
    <row r="15" spans="1:7" x14ac:dyDescent="0.45">
      <c r="A15" s="5">
        <v>45019</v>
      </c>
      <c r="B15" s="6" t="s">
        <v>31</v>
      </c>
      <c r="C15" s="6" t="s">
        <v>37</v>
      </c>
      <c r="D15" s="7">
        <v>101</v>
      </c>
      <c r="E15" s="6" t="s">
        <v>37</v>
      </c>
    </row>
    <row r="16" spans="1:7" x14ac:dyDescent="0.45">
      <c r="A16" s="5">
        <v>45051</v>
      </c>
      <c r="B16" s="6" t="s">
        <v>47</v>
      </c>
      <c r="C16" s="6">
        <v>300179</v>
      </c>
      <c r="D16" s="7">
        <v>50</v>
      </c>
      <c r="E16" s="8">
        <v>28</v>
      </c>
    </row>
    <row r="17" spans="1:6" x14ac:dyDescent="0.45">
      <c r="A17" s="5">
        <v>45005</v>
      </c>
      <c r="B17" s="6" t="s">
        <v>39</v>
      </c>
      <c r="C17" s="6">
        <v>300018</v>
      </c>
      <c r="D17" s="7">
        <v>22</v>
      </c>
      <c r="E17" s="8">
        <v>58</v>
      </c>
      <c r="F17" s="6" t="s">
        <v>6</v>
      </c>
    </row>
    <row r="18" spans="1:6" x14ac:dyDescent="0.45">
      <c r="A18" s="5">
        <v>45013</v>
      </c>
      <c r="B18" s="6" t="s">
        <v>39</v>
      </c>
      <c r="C18" s="6">
        <v>300018</v>
      </c>
      <c r="D18" s="7">
        <f>799/35</f>
        <v>22.828571428571429</v>
      </c>
      <c r="E18" s="8">
        <v>65</v>
      </c>
      <c r="F18" s="6" t="s">
        <v>6</v>
      </c>
    </row>
    <row r="19" spans="1:6" x14ac:dyDescent="0.45">
      <c r="A19" s="5">
        <v>45019</v>
      </c>
      <c r="B19" s="6" t="s">
        <v>39</v>
      </c>
      <c r="C19" s="6">
        <v>300018</v>
      </c>
      <c r="D19" s="7">
        <f>785/35</f>
        <v>22.428571428571427</v>
      </c>
      <c r="E19" s="8">
        <v>72</v>
      </c>
    </row>
    <row r="20" spans="1:6" x14ac:dyDescent="0.45">
      <c r="A20" s="5">
        <v>45026</v>
      </c>
      <c r="B20" s="6" t="s">
        <v>39</v>
      </c>
      <c r="C20" s="6">
        <v>300018</v>
      </c>
      <c r="D20" s="7">
        <f>1080/35</f>
        <v>30.857142857142858</v>
      </c>
      <c r="E20" s="8">
        <v>79</v>
      </c>
    </row>
    <row r="21" spans="1:6" x14ac:dyDescent="0.45">
      <c r="A21" s="5">
        <v>45033</v>
      </c>
      <c r="B21" s="6" t="s">
        <v>39</v>
      </c>
      <c r="C21" s="6">
        <v>300018</v>
      </c>
      <c r="D21" s="7">
        <v>20.54</v>
      </c>
      <c r="E21" s="8">
        <v>86</v>
      </c>
    </row>
    <row r="22" spans="1:6" x14ac:dyDescent="0.45">
      <c r="A22" s="5">
        <v>45047</v>
      </c>
      <c r="B22" s="6" t="s">
        <v>39</v>
      </c>
      <c r="C22" s="6">
        <v>300018</v>
      </c>
      <c r="D22" s="7">
        <f>(4400/35)</f>
        <v>125.71428571428571</v>
      </c>
      <c r="E22" s="8">
        <v>100</v>
      </c>
    </row>
    <row r="23" spans="1:6" x14ac:dyDescent="0.45">
      <c r="A23" s="5">
        <v>45014</v>
      </c>
      <c r="B23" s="6" t="s">
        <v>27</v>
      </c>
      <c r="C23" s="6" t="s">
        <v>37</v>
      </c>
      <c r="D23" s="7">
        <f>98/3</f>
        <v>32.666666666666664</v>
      </c>
      <c r="E23" s="6" t="s">
        <v>37</v>
      </c>
    </row>
    <row r="24" spans="1:6" x14ac:dyDescent="0.45">
      <c r="A24" s="5">
        <v>44998</v>
      </c>
      <c r="B24" s="6" t="s">
        <v>20</v>
      </c>
      <c r="C24" s="6">
        <v>300100</v>
      </c>
      <c r="D24" s="7">
        <v>110.6</v>
      </c>
      <c r="E24" s="8">
        <v>10</v>
      </c>
      <c r="F24" s="6" t="s">
        <v>8</v>
      </c>
    </row>
    <row r="25" spans="1:6" x14ac:dyDescent="0.45">
      <c r="A25" s="5">
        <v>45006</v>
      </c>
      <c r="B25" s="6" t="s">
        <v>20</v>
      </c>
      <c r="C25" s="6">
        <v>300104</v>
      </c>
      <c r="D25" s="7">
        <f>234/3</f>
        <v>78</v>
      </c>
      <c r="E25" s="8">
        <v>10</v>
      </c>
      <c r="F25" s="6" t="s">
        <v>8</v>
      </c>
    </row>
    <row r="26" spans="1:6" x14ac:dyDescent="0.45">
      <c r="A26" s="5">
        <v>45012</v>
      </c>
      <c r="B26" s="6" t="s">
        <v>20</v>
      </c>
      <c r="D26" s="7">
        <f>316/3</f>
        <v>105.33333333333333</v>
      </c>
      <c r="E26" s="8">
        <v>9</v>
      </c>
    </row>
    <row r="27" spans="1:6" x14ac:dyDescent="0.45">
      <c r="A27" s="5">
        <v>45013</v>
      </c>
      <c r="B27" s="6" t="s">
        <v>20</v>
      </c>
      <c r="C27" s="6">
        <v>300126</v>
      </c>
      <c r="D27" s="7">
        <f>277/3</f>
        <v>92.333333333333329</v>
      </c>
      <c r="E27" s="8">
        <v>9.6</v>
      </c>
    </row>
    <row r="28" spans="1:6" x14ac:dyDescent="0.45">
      <c r="A28" s="5">
        <v>45015</v>
      </c>
      <c r="B28" s="6" t="s">
        <v>20</v>
      </c>
      <c r="C28" s="6">
        <v>300126</v>
      </c>
      <c r="D28" s="7">
        <f>(30*61)/35</f>
        <v>52.285714285714285</v>
      </c>
      <c r="E28" s="8">
        <v>10.8</v>
      </c>
    </row>
    <row r="29" spans="1:6" x14ac:dyDescent="0.45">
      <c r="A29" s="5">
        <v>45019</v>
      </c>
      <c r="B29" s="6" t="s">
        <v>20</v>
      </c>
      <c r="C29" s="6">
        <v>300139</v>
      </c>
      <c r="D29" s="7">
        <v>72.666666666666671</v>
      </c>
      <c r="E29" s="8">
        <v>10.8</v>
      </c>
    </row>
    <row r="30" spans="1:6" x14ac:dyDescent="0.45">
      <c r="A30" s="5">
        <v>45020</v>
      </c>
      <c r="B30" s="6" t="s">
        <v>20</v>
      </c>
      <c r="C30" s="6">
        <v>300144</v>
      </c>
      <c r="D30" s="7">
        <v>58</v>
      </c>
      <c r="E30" s="8">
        <v>9</v>
      </c>
    </row>
    <row r="31" spans="1:6" x14ac:dyDescent="0.45">
      <c r="A31" s="5">
        <v>45022</v>
      </c>
      <c r="B31" s="6" t="s">
        <v>20</v>
      </c>
      <c r="C31" s="6">
        <v>300144</v>
      </c>
      <c r="D31" s="7">
        <v>67</v>
      </c>
      <c r="E31" s="8">
        <v>10</v>
      </c>
    </row>
    <row r="32" spans="1:6" x14ac:dyDescent="0.45">
      <c r="A32" s="5">
        <v>45022</v>
      </c>
      <c r="B32" s="6" t="s">
        <v>20</v>
      </c>
      <c r="C32" s="6">
        <v>300155</v>
      </c>
      <c r="D32" s="7">
        <v>66</v>
      </c>
      <c r="E32" s="8">
        <v>6.7</v>
      </c>
    </row>
    <row r="33" spans="1:6" x14ac:dyDescent="0.45">
      <c r="A33" s="5">
        <v>45026</v>
      </c>
      <c r="B33" s="6" t="s">
        <v>20</v>
      </c>
      <c r="C33" s="6">
        <v>300155</v>
      </c>
      <c r="D33" s="7">
        <f>339/3</f>
        <v>113</v>
      </c>
      <c r="E33" s="8">
        <v>10.6</v>
      </c>
    </row>
    <row r="34" spans="1:6" x14ac:dyDescent="0.45">
      <c r="A34" s="5">
        <v>45028</v>
      </c>
      <c r="B34" s="6" t="s">
        <v>20</v>
      </c>
      <c r="C34" s="6">
        <v>300173</v>
      </c>
      <c r="D34" s="7">
        <v>28.28</v>
      </c>
      <c r="E34" s="8">
        <v>5.7</v>
      </c>
    </row>
    <row r="35" spans="1:6" x14ac:dyDescent="0.45">
      <c r="A35" s="5">
        <v>45030</v>
      </c>
      <c r="B35" s="6" t="s">
        <v>20</v>
      </c>
      <c r="C35" s="6">
        <v>300178</v>
      </c>
      <c r="D35" s="7">
        <f>((29.5*27)/35)</f>
        <v>22.757142857142856</v>
      </c>
      <c r="E35" s="8">
        <v>6.7</v>
      </c>
    </row>
    <row r="36" spans="1:6" x14ac:dyDescent="0.45">
      <c r="A36" s="5">
        <v>45035</v>
      </c>
      <c r="B36" s="6" t="s">
        <v>20</v>
      </c>
      <c r="C36" s="6">
        <v>300189</v>
      </c>
      <c r="D36" s="7">
        <f>(34*33)/35</f>
        <v>32.057142857142857</v>
      </c>
      <c r="E36" s="8">
        <v>5.7</v>
      </c>
    </row>
    <row r="37" spans="1:6" x14ac:dyDescent="0.45">
      <c r="A37" s="5">
        <v>44971</v>
      </c>
      <c r="B37" s="6" t="s">
        <v>17</v>
      </c>
      <c r="D37" s="7">
        <v>40</v>
      </c>
      <c r="E37" s="8">
        <v>15</v>
      </c>
      <c r="F37" s="6" t="s">
        <v>6</v>
      </c>
    </row>
    <row r="38" spans="1:6" x14ac:dyDescent="0.45">
      <c r="A38" s="5">
        <v>44971</v>
      </c>
      <c r="B38" s="6" t="s">
        <v>16</v>
      </c>
      <c r="D38" s="7">
        <v>121</v>
      </c>
      <c r="E38" s="8">
        <v>14</v>
      </c>
      <c r="F38" s="6" t="s">
        <v>6</v>
      </c>
    </row>
    <row r="39" spans="1:6" x14ac:dyDescent="0.45">
      <c r="A39" s="5">
        <v>45001</v>
      </c>
      <c r="B39" s="6" t="s">
        <v>22</v>
      </c>
      <c r="C39" s="6">
        <v>300082</v>
      </c>
      <c r="D39" s="7">
        <v>138</v>
      </c>
      <c r="E39" s="8">
        <v>13</v>
      </c>
      <c r="F39" s="6" t="s">
        <v>7</v>
      </c>
    </row>
    <row r="40" spans="1:6" x14ac:dyDescent="0.45">
      <c r="A40" s="5">
        <v>45006</v>
      </c>
      <c r="B40" s="6" t="s">
        <v>22</v>
      </c>
      <c r="C40" s="6">
        <v>300098</v>
      </c>
      <c r="D40" s="7">
        <v>98.64</v>
      </c>
      <c r="E40" s="8">
        <v>10.9</v>
      </c>
      <c r="F40" s="6" t="s">
        <v>7</v>
      </c>
    </row>
    <row r="41" spans="1:6" x14ac:dyDescent="0.45">
      <c r="A41" s="5">
        <v>45012</v>
      </c>
      <c r="B41" s="6" t="s">
        <v>22</v>
      </c>
      <c r="C41" s="6">
        <v>300107</v>
      </c>
      <c r="D41" s="7">
        <f>318/3</f>
        <v>106</v>
      </c>
      <c r="E41" s="8">
        <v>12</v>
      </c>
    </row>
    <row r="42" spans="1:6" x14ac:dyDescent="0.45">
      <c r="A42" s="5">
        <v>45013</v>
      </c>
      <c r="B42" s="6" t="s">
        <v>22</v>
      </c>
      <c r="C42" s="6">
        <v>300107</v>
      </c>
      <c r="D42" s="7">
        <f>410/3</f>
        <v>136.66666666666666</v>
      </c>
      <c r="E42" s="8">
        <v>13.9</v>
      </c>
    </row>
    <row r="43" spans="1:6" x14ac:dyDescent="0.45">
      <c r="A43" s="5">
        <v>45016</v>
      </c>
      <c r="B43" s="6" t="s">
        <v>22</v>
      </c>
      <c r="C43" s="6">
        <v>300127</v>
      </c>
      <c r="D43" s="7">
        <v>93</v>
      </c>
      <c r="E43" s="8">
        <v>10.6</v>
      </c>
    </row>
    <row r="44" spans="1:6" x14ac:dyDescent="0.45">
      <c r="A44" s="5">
        <v>45020</v>
      </c>
      <c r="B44" s="6" t="s">
        <v>22</v>
      </c>
      <c r="C44" s="6">
        <v>300107</v>
      </c>
      <c r="D44" s="7">
        <v>130</v>
      </c>
      <c r="E44" s="8">
        <v>14.5</v>
      </c>
    </row>
    <row r="45" spans="1:6" x14ac:dyDescent="0.45">
      <c r="A45" s="5">
        <v>45026</v>
      </c>
      <c r="B45" s="6" t="s">
        <v>22</v>
      </c>
      <c r="C45" s="6">
        <v>300146</v>
      </c>
      <c r="D45" s="7">
        <f>413.4/3</f>
        <v>137.79999999999998</v>
      </c>
      <c r="E45" s="8">
        <v>12.6</v>
      </c>
    </row>
    <row r="46" spans="1:6" x14ac:dyDescent="0.45">
      <c r="A46" s="5">
        <v>45027</v>
      </c>
      <c r="B46" s="6" t="s">
        <v>22</v>
      </c>
      <c r="C46" s="6">
        <v>300146</v>
      </c>
      <c r="D46" s="7">
        <f>(16*30)/4</f>
        <v>120</v>
      </c>
      <c r="E46" s="8">
        <v>13.6</v>
      </c>
    </row>
    <row r="47" spans="1:6" x14ac:dyDescent="0.45">
      <c r="A47" s="5">
        <v>45050</v>
      </c>
      <c r="B47" s="6" t="s">
        <v>22</v>
      </c>
      <c r="C47" s="6">
        <v>300204</v>
      </c>
      <c r="D47" s="7">
        <f>(38*30)/12</f>
        <v>95</v>
      </c>
      <c r="E47" s="8">
        <v>12.5</v>
      </c>
    </row>
    <row r="48" spans="1:6" x14ac:dyDescent="0.45">
      <c r="A48" s="5">
        <v>44971</v>
      </c>
      <c r="B48" s="6" t="s">
        <v>18</v>
      </c>
      <c r="D48" s="7">
        <v>172</v>
      </c>
      <c r="E48" s="8">
        <v>15</v>
      </c>
      <c r="F48" s="6" t="s">
        <v>6</v>
      </c>
    </row>
    <row r="49" spans="1:7" x14ac:dyDescent="0.45">
      <c r="A49" s="5">
        <v>45013</v>
      </c>
      <c r="B49" s="6" t="s">
        <v>18</v>
      </c>
      <c r="C49" s="6">
        <v>300108</v>
      </c>
      <c r="D49" s="7">
        <f>366/3</f>
        <v>122</v>
      </c>
      <c r="E49" s="8">
        <v>13.9</v>
      </c>
    </row>
    <row r="50" spans="1:7" x14ac:dyDescent="0.45">
      <c r="A50" s="5">
        <v>45050</v>
      </c>
      <c r="B50" s="6" t="s">
        <v>18</v>
      </c>
      <c r="C50" s="6">
        <v>300205</v>
      </c>
      <c r="D50" s="7">
        <v>102</v>
      </c>
      <c r="E50" s="8">
        <v>12.5</v>
      </c>
    </row>
    <row r="51" spans="1:7" x14ac:dyDescent="0.45">
      <c r="A51" s="5">
        <v>45007</v>
      </c>
      <c r="B51" s="6" t="s">
        <v>23</v>
      </c>
      <c r="C51" s="6">
        <v>300106</v>
      </c>
      <c r="D51" s="7">
        <f>(32*30)/23</f>
        <v>41.739130434782609</v>
      </c>
      <c r="E51" s="8">
        <v>5.5</v>
      </c>
      <c r="F51" s="6" t="s">
        <v>11</v>
      </c>
    </row>
    <row r="52" spans="1:7" x14ac:dyDescent="0.45">
      <c r="A52" s="5">
        <v>45012</v>
      </c>
      <c r="B52" s="6" t="s">
        <v>23</v>
      </c>
      <c r="D52" s="7">
        <f>177/3</f>
        <v>59</v>
      </c>
      <c r="E52" s="8">
        <v>5</v>
      </c>
    </row>
    <row r="53" spans="1:7" x14ac:dyDescent="0.45">
      <c r="A53" s="5">
        <v>45013</v>
      </c>
      <c r="B53" s="6" t="s">
        <v>23</v>
      </c>
      <c r="C53" s="6">
        <v>300121</v>
      </c>
      <c r="D53" s="7">
        <f>215/3</f>
        <v>71.666666666666671</v>
      </c>
      <c r="E53" s="8">
        <v>6.9</v>
      </c>
    </row>
    <row r="54" spans="1:7" x14ac:dyDescent="0.45">
      <c r="A54" s="5">
        <v>45015</v>
      </c>
      <c r="B54" s="6" t="s">
        <v>23</v>
      </c>
      <c r="C54" s="6">
        <v>300125</v>
      </c>
      <c r="D54" s="7">
        <f>161.8/3</f>
        <v>53.933333333333337</v>
      </c>
      <c r="E54" s="8">
        <v>7.6</v>
      </c>
    </row>
    <row r="55" spans="1:7" x14ac:dyDescent="0.45">
      <c r="A55" s="5">
        <v>45020</v>
      </c>
      <c r="B55" s="6" t="s">
        <v>23</v>
      </c>
      <c r="C55" s="6">
        <v>300141</v>
      </c>
      <c r="D55" s="7">
        <v>104.23</v>
      </c>
      <c r="E55" s="8">
        <v>6</v>
      </c>
    </row>
    <row r="56" spans="1:7" x14ac:dyDescent="0.45">
      <c r="A56" s="5">
        <v>45020</v>
      </c>
      <c r="B56" s="6" t="s">
        <v>23</v>
      </c>
      <c r="C56" s="6">
        <v>300143</v>
      </c>
      <c r="D56" s="7">
        <v>67</v>
      </c>
      <c r="E56" s="8">
        <v>5.9</v>
      </c>
    </row>
    <row r="57" spans="1:7" x14ac:dyDescent="0.45">
      <c r="A57" s="5">
        <v>45022</v>
      </c>
      <c r="B57" s="6" t="s">
        <v>23</v>
      </c>
      <c r="C57" s="6">
        <v>300143</v>
      </c>
      <c r="D57" s="7">
        <v>74</v>
      </c>
      <c r="E57" s="8">
        <v>7.9</v>
      </c>
    </row>
    <row r="58" spans="1:7" x14ac:dyDescent="0.45">
      <c r="A58" s="5">
        <v>45026</v>
      </c>
      <c r="B58" s="6" t="s">
        <v>23</v>
      </c>
      <c r="C58" s="6">
        <v>300156</v>
      </c>
      <c r="D58" s="7">
        <v>58.28</v>
      </c>
      <c r="E58" s="8">
        <v>5.6</v>
      </c>
    </row>
    <row r="59" spans="1:7" x14ac:dyDescent="0.45">
      <c r="A59" s="5">
        <v>45029</v>
      </c>
      <c r="B59" s="6" t="s">
        <v>23</v>
      </c>
      <c r="C59" s="6">
        <v>300161</v>
      </c>
      <c r="D59" s="7">
        <v>24.4</v>
      </c>
      <c r="E59" s="8">
        <v>7</v>
      </c>
      <c r="G59" s="6" t="s">
        <v>38</v>
      </c>
    </row>
    <row r="60" spans="1:7" x14ac:dyDescent="0.45">
      <c r="A60" s="5">
        <v>45030</v>
      </c>
      <c r="B60" s="6" t="s">
        <v>23</v>
      </c>
      <c r="C60" s="6">
        <v>300161</v>
      </c>
      <c r="D60" s="7">
        <f>(30*35)/32</f>
        <v>32.8125</v>
      </c>
      <c r="E60" s="8">
        <v>8</v>
      </c>
      <c r="G60" s="6" t="s">
        <v>38</v>
      </c>
    </row>
    <row r="61" spans="1:7" x14ac:dyDescent="0.45">
      <c r="A61" s="5">
        <v>45033</v>
      </c>
      <c r="B61" s="6" t="s">
        <v>23</v>
      </c>
      <c r="C61" s="6">
        <v>300179</v>
      </c>
      <c r="D61" s="7">
        <f>(28*30)/(35-14.5)</f>
        <v>40.975609756097562</v>
      </c>
      <c r="E61" s="8">
        <v>5.5</v>
      </c>
    </row>
    <row r="62" spans="1:7" x14ac:dyDescent="0.45">
      <c r="A62" s="5">
        <v>45034</v>
      </c>
      <c r="B62" s="5" t="s">
        <v>23</v>
      </c>
      <c r="C62" s="6">
        <v>300184</v>
      </c>
      <c r="D62" s="7">
        <f>((33*30)+100)/16</f>
        <v>68.125</v>
      </c>
      <c r="E62" s="8">
        <v>5.6</v>
      </c>
    </row>
    <row r="63" spans="1:7" x14ac:dyDescent="0.45">
      <c r="A63" s="5">
        <v>45036</v>
      </c>
      <c r="B63" s="5" t="s">
        <v>23</v>
      </c>
      <c r="C63" s="6">
        <v>300184</v>
      </c>
      <c r="D63" s="7">
        <v>76.7</v>
      </c>
      <c r="E63" s="8">
        <v>7.8</v>
      </c>
    </row>
    <row r="64" spans="1:7" x14ac:dyDescent="0.45">
      <c r="A64" s="5">
        <v>45050</v>
      </c>
      <c r="B64" s="6" t="s">
        <v>23</v>
      </c>
      <c r="C64" s="6">
        <v>300212</v>
      </c>
      <c r="D64" s="7">
        <v>64.666666666666671</v>
      </c>
      <c r="E64" s="8">
        <v>7.7</v>
      </c>
    </row>
    <row r="65" spans="1:6" x14ac:dyDescent="0.45">
      <c r="A65" s="5">
        <v>45055</v>
      </c>
      <c r="B65" s="6" t="s">
        <v>23</v>
      </c>
      <c r="C65" s="6">
        <v>300228</v>
      </c>
      <c r="D65" s="7">
        <f>462/6</f>
        <v>77</v>
      </c>
      <c r="E65" s="8">
        <v>6.8</v>
      </c>
    </row>
    <row r="66" spans="1:6" x14ac:dyDescent="0.45">
      <c r="A66" s="5">
        <v>45021</v>
      </c>
      <c r="B66" s="6" t="s">
        <v>34</v>
      </c>
      <c r="C66" s="6">
        <v>300148</v>
      </c>
      <c r="D66" s="7">
        <v>120</v>
      </c>
      <c r="E66" s="8">
        <v>7</v>
      </c>
    </row>
    <row r="67" spans="1:6" x14ac:dyDescent="0.45">
      <c r="A67" s="5">
        <v>45033</v>
      </c>
      <c r="B67" s="6" t="s">
        <v>40</v>
      </c>
      <c r="C67" s="6">
        <v>300175</v>
      </c>
      <c r="D67" s="7">
        <f>(300+278+298+337+301+312)/6</f>
        <v>304.33333333333331</v>
      </c>
      <c r="E67" s="8">
        <v>11</v>
      </c>
    </row>
    <row r="68" spans="1:6" x14ac:dyDescent="0.45">
      <c r="A68" s="5">
        <v>45034</v>
      </c>
      <c r="B68" s="6" t="s">
        <v>40</v>
      </c>
      <c r="C68" s="6">
        <v>300174</v>
      </c>
      <c r="D68" s="7">
        <f>(345+321.4+293+335.4+321.2+297.8)/6</f>
        <v>318.96666666666664</v>
      </c>
      <c r="E68" s="8">
        <v>12</v>
      </c>
    </row>
    <row r="69" spans="1:6" x14ac:dyDescent="0.45">
      <c r="A69" s="5">
        <v>44977</v>
      </c>
      <c r="B69" s="6" t="s">
        <v>19</v>
      </c>
      <c r="D69" s="7">
        <v>254</v>
      </c>
      <c r="E69" s="8">
        <v>8</v>
      </c>
      <c r="F69" s="6" t="s">
        <v>6</v>
      </c>
    </row>
    <row r="70" spans="1:6" x14ac:dyDescent="0.45">
      <c r="A70" s="5">
        <v>45013</v>
      </c>
      <c r="B70" s="6" t="s">
        <v>19</v>
      </c>
      <c r="C70" s="6">
        <v>300129</v>
      </c>
      <c r="D70" s="7">
        <f>710/3</f>
        <v>236.66666666666666</v>
      </c>
      <c r="E70" s="8">
        <v>8</v>
      </c>
    </row>
    <row r="71" spans="1:6" x14ac:dyDescent="0.45">
      <c r="A71" s="5">
        <v>44998</v>
      </c>
      <c r="B71" s="6" t="s">
        <v>21</v>
      </c>
      <c r="C71" s="6">
        <v>300052</v>
      </c>
      <c r="D71" s="7">
        <v>26.72</v>
      </c>
      <c r="E71" s="8">
        <v>35</v>
      </c>
      <c r="F71" s="6" t="s">
        <v>6</v>
      </c>
    </row>
    <row r="72" spans="1:6" x14ac:dyDescent="0.45">
      <c r="A72" s="5">
        <v>44916</v>
      </c>
      <c r="B72" s="6" t="s">
        <v>14</v>
      </c>
      <c r="D72" s="7">
        <v>136.80000000000001</v>
      </c>
      <c r="E72" s="8">
        <v>22</v>
      </c>
      <c r="F72" s="6" t="s">
        <v>3</v>
      </c>
    </row>
    <row r="73" spans="1:6" x14ac:dyDescent="0.45">
      <c r="A73" s="5">
        <v>44916</v>
      </c>
      <c r="B73" s="6" t="s">
        <v>15</v>
      </c>
      <c r="D73" s="6">
        <v>136.80000000000001</v>
      </c>
      <c r="E73" s="9">
        <v>22</v>
      </c>
      <c r="F73" s="6" t="s">
        <v>3</v>
      </c>
    </row>
    <row r="74" spans="1:6" x14ac:dyDescent="0.45">
      <c r="A74" s="5">
        <v>44930</v>
      </c>
      <c r="B74" s="6" t="s">
        <v>15</v>
      </c>
      <c r="D74" s="6">
        <v>115</v>
      </c>
      <c r="E74" s="9">
        <v>12</v>
      </c>
      <c r="F74" s="6" t="s">
        <v>3</v>
      </c>
    </row>
    <row r="75" spans="1:6" x14ac:dyDescent="0.45">
      <c r="A75" s="5">
        <v>44932</v>
      </c>
      <c r="B75" s="6" t="s">
        <v>15</v>
      </c>
      <c r="D75" s="6">
        <v>129</v>
      </c>
      <c r="E75" s="9">
        <v>14</v>
      </c>
      <c r="F75" s="6" t="s">
        <v>3</v>
      </c>
    </row>
    <row r="76" spans="1:6" x14ac:dyDescent="0.45">
      <c r="A76" s="5">
        <v>44935</v>
      </c>
      <c r="B76" s="6" t="s">
        <v>15</v>
      </c>
      <c r="D76" s="6">
        <v>181</v>
      </c>
      <c r="E76" s="9">
        <v>17</v>
      </c>
      <c r="F76" s="6" t="s">
        <v>3</v>
      </c>
    </row>
    <row r="77" spans="1:6" x14ac:dyDescent="0.45">
      <c r="A77" s="5">
        <v>44937</v>
      </c>
      <c r="B77" s="6" t="s">
        <v>15</v>
      </c>
      <c r="D77" s="6">
        <v>228</v>
      </c>
      <c r="E77" s="9">
        <v>19</v>
      </c>
      <c r="F77" s="6" t="s">
        <v>3</v>
      </c>
    </row>
    <row r="78" spans="1:6" x14ac:dyDescent="0.45">
      <c r="A78" s="5">
        <v>44939</v>
      </c>
      <c r="B78" s="6" t="s">
        <v>15</v>
      </c>
      <c r="D78" s="6">
        <v>279</v>
      </c>
      <c r="E78" s="9">
        <v>21</v>
      </c>
      <c r="F78" s="6" t="s">
        <v>3</v>
      </c>
    </row>
    <row r="79" spans="1:6" x14ac:dyDescent="0.45">
      <c r="A79" s="5">
        <v>45007</v>
      </c>
      <c r="B79" s="6" t="s">
        <v>24</v>
      </c>
      <c r="C79" s="6">
        <v>300117</v>
      </c>
      <c r="D79" s="7">
        <f>141/3</f>
        <v>47</v>
      </c>
      <c r="E79" s="8">
        <v>5.5</v>
      </c>
      <c r="F79" s="6" t="s">
        <v>11</v>
      </c>
    </row>
    <row r="80" spans="1:6" x14ac:dyDescent="0.45">
      <c r="A80" s="5">
        <v>45007</v>
      </c>
      <c r="B80" s="6" t="s">
        <v>24</v>
      </c>
      <c r="C80" s="6">
        <v>300120</v>
      </c>
      <c r="D80" s="7">
        <f>155/3</f>
        <v>51.666666666666664</v>
      </c>
      <c r="E80" s="8">
        <v>4.5</v>
      </c>
      <c r="F80" s="6" t="s">
        <v>11</v>
      </c>
    </row>
    <row r="81" spans="1:5" x14ac:dyDescent="0.45">
      <c r="A81" s="5">
        <v>45012</v>
      </c>
      <c r="B81" s="6" t="s">
        <v>24</v>
      </c>
      <c r="D81" s="7">
        <f>349/3</f>
        <v>116.33333333333333</v>
      </c>
      <c r="E81" s="8">
        <v>7.5</v>
      </c>
    </row>
    <row r="82" spans="1:5" x14ac:dyDescent="0.45">
      <c r="A82" s="5">
        <v>45013</v>
      </c>
      <c r="B82" s="6" t="s">
        <v>24</v>
      </c>
      <c r="C82" s="6">
        <v>300130</v>
      </c>
      <c r="D82" s="7">
        <f>353/3</f>
        <v>117.66666666666667</v>
      </c>
      <c r="E82" s="8">
        <v>8.5</v>
      </c>
    </row>
    <row r="83" spans="1:5" x14ac:dyDescent="0.45">
      <c r="A83" s="5">
        <v>45015</v>
      </c>
      <c r="B83" s="6" t="s">
        <v>24</v>
      </c>
      <c r="C83" s="6">
        <v>300133</v>
      </c>
      <c r="D83" s="7">
        <v>77.3</v>
      </c>
      <c r="E83" s="8">
        <v>7.7</v>
      </c>
    </row>
    <row r="84" spans="1:5" x14ac:dyDescent="0.45">
      <c r="A84" s="5">
        <v>45019</v>
      </c>
      <c r="B84" s="6" t="s">
        <v>24</v>
      </c>
      <c r="C84" s="6">
        <v>300138</v>
      </c>
      <c r="D84" s="7">
        <f>261/3</f>
        <v>87</v>
      </c>
      <c r="E84" s="8">
        <v>10</v>
      </c>
    </row>
    <row r="85" spans="1:5" x14ac:dyDescent="0.45">
      <c r="A85" s="5">
        <v>45020</v>
      </c>
      <c r="B85" s="6" t="s">
        <v>24</v>
      </c>
      <c r="C85" s="6">
        <v>300149</v>
      </c>
      <c r="D85" s="7">
        <v>71.53</v>
      </c>
      <c r="E85" s="8">
        <v>5.8</v>
      </c>
    </row>
    <row r="86" spans="1:5" x14ac:dyDescent="0.45">
      <c r="A86" s="5">
        <v>45022</v>
      </c>
      <c r="B86" s="6" t="s">
        <v>24</v>
      </c>
      <c r="C86" s="6">
        <v>300149</v>
      </c>
      <c r="D86" s="7">
        <v>77.42</v>
      </c>
      <c r="E86" s="8">
        <v>7.7</v>
      </c>
    </row>
    <row r="87" spans="1:5" x14ac:dyDescent="0.45">
      <c r="A87" s="5">
        <v>45027</v>
      </c>
      <c r="B87" s="6" t="s">
        <v>24</v>
      </c>
      <c r="C87" s="6">
        <v>300162</v>
      </c>
      <c r="D87" s="7">
        <v>70.400000000000006</v>
      </c>
      <c r="E87" s="8">
        <v>8.6</v>
      </c>
    </row>
    <row r="88" spans="1:5" x14ac:dyDescent="0.45">
      <c r="A88" s="5">
        <v>45029</v>
      </c>
      <c r="B88" s="6" t="s">
        <v>24</v>
      </c>
      <c r="C88" s="6">
        <v>300171</v>
      </c>
      <c r="D88" s="7">
        <v>82.97</v>
      </c>
      <c r="E88" s="8">
        <v>7.8</v>
      </c>
    </row>
    <row r="89" spans="1:5" x14ac:dyDescent="0.45">
      <c r="A89" s="5">
        <v>45033</v>
      </c>
      <c r="B89" s="6" t="s">
        <v>24</v>
      </c>
      <c r="C89" s="6">
        <v>300186</v>
      </c>
      <c r="D89" s="7">
        <v>68.569999999999993</v>
      </c>
      <c r="E89" s="8">
        <v>7</v>
      </c>
    </row>
    <row r="90" spans="1:5" x14ac:dyDescent="0.45">
      <c r="A90" s="5">
        <v>45051</v>
      </c>
      <c r="B90" s="6" t="s">
        <v>24</v>
      </c>
      <c r="C90" s="6">
        <v>300226</v>
      </c>
      <c r="D90" s="7">
        <v>6.5</v>
      </c>
    </row>
    <row r="91" spans="1:5" x14ac:dyDescent="0.45">
      <c r="A91" s="5">
        <v>45036</v>
      </c>
      <c r="B91" s="6" t="s">
        <v>42</v>
      </c>
      <c r="C91" s="6">
        <v>300181</v>
      </c>
      <c r="D91" s="7">
        <v>115.4</v>
      </c>
      <c r="E91" s="8">
        <v>15.4</v>
      </c>
    </row>
    <row r="92" spans="1:5" x14ac:dyDescent="0.45">
      <c r="A92" s="5">
        <v>45013</v>
      </c>
      <c r="B92" s="6" t="s">
        <v>25</v>
      </c>
      <c r="C92" s="6">
        <v>300042</v>
      </c>
      <c r="D92" s="7">
        <f>157/3</f>
        <v>52.333333333333336</v>
      </c>
      <c r="E92" s="8">
        <v>54.5</v>
      </c>
    </row>
    <row r="93" spans="1:5" x14ac:dyDescent="0.45">
      <c r="A93" s="5">
        <v>45016</v>
      </c>
      <c r="B93" s="6" t="s">
        <v>25</v>
      </c>
      <c r="C93" s="6">
        <v>300042</v>
      </c>
      <c r="D93" s="7">
        <f>2150/27</f>
        <v>79.629629629629633</v>
      </c>
      <c r="E93" s="8">
        <v>57.7</v>
      </c>
    </row>
    <row r="94" spans="1:5" x14ac:dyDescent="0.45">
      <c r="A94" s="5">
        <v>45036</v>
      </c>
      <c r="B94" s="6" t="s">
        <v>25</v>
      </c>
      <c r="C94" s="6">
        <v>300042</v>
      </c>
      <c r="D94" s="7">
        <f>330/5</f>
        <v>66</v>
      </c>
      <c r="E94" s="8">
        <v>77</v>
      </c>
    </row>
    <row r="95" spans="1:5" x14ac:dyDescent="0.45">
      <c r="A95" s="5">
        <v>45051</v>
      </c>
      <c r="B95" s="6" t="s">
        <v>25</v>
      </c>
      <c r="C95" s="6">
        <v>300042</v>
      </c>
      <c r="D95" s="7">
        <v>45.62</v>
      </c>
      <c r="E95" s="8">
        <v>92</v>
      </c>
    </row>
    <row r="96" spans="1:5" x14ac:dyDescent="0.45">
      <c r="A96" s="5">
        <v>45036</v>
      </c>
      <c r="B96" s="6" t="s">
        <v>43</v>
      </c>
      <c r="C96" s="6">
        <v>300136</v>
      </c>
      <c r="D96" s="7">
        <v>60</v>
      </c>
      <c r="E96" s="8">
        <v>25</v>
      </c>
    </row>
    <row r="97" spans="1:7" x14ac:dyDescent="0.45">
      <c r="A97" s="5">
        <v>45048</v>
      </c>
      <c r="B97" s="6" t="s">
        <v>43</v>
      </c>
      <c r="C97" s="6">
        <v>300136</v>
      </c>
      <c r="D97" s="7">
        <v>189</v>
      </c>
      <c r="E97" s="8">
        <v>39</v>
      </c>
    </row>
    <row r="98" spans="1:7" x14ac:dyDescent="0.45">
      <c r="A98" s="5">
        <v>44972</v>
      </c>
      <c r="B98" s="6" t="s">
        <v>41</v>
      </c>
      <c r="D98" s="7">
        <v>117</v>
      </c>
      <c r="E98" s="8">
        <v>8</v>
      </c>
      <c r="F98" s="6" t="s">
        <v>6</v>
      </c>
    </row>
    <row r="99" spans="1:7" x14ac:dyDescent="0.45">
      <c r="A99" s="5">
        <v>44974</v>
      </c>
      <c r="B99" s="6" t="s">
        <v>41</v>
      </c>
      <c r="D99" s="7">
        <v>258</v>
      </c>
      <c r="E99" s="8">
        <v>10</v>
      </c>
      <c r="F99" s="6" t="s">
        <v>6</v>
      </c>
    </row>
    <row r="100" spans="1:7" x14ac:dyDescent="0.45">
      <c r="A100" s="5">
        <v>44977</v>
      </c>
      <c r="B100" s="6" t="s">
        <v>41</v>
      </c>
      <c r="D100" s="7">
        <v>331</v>
      </c>
      <c r="E100" s="8">
        <v>13</v>
      </c>
      <c r="F100" s="6" t="s">
        <v>6</v>
      </c>
    </row>
    <row r="101" spans="1:7" x14ac:dyDescent="0.45">
      <c r="A101" s="5">
        <v>44979</v>
      </c>
      <c r="B101" s="6" t="s">
        <v>41</v>
      </c>
      <c r="D101" s="7">
        <v>345</v>
      </c>
      <c r="E101" s="8">
        <v>15</v>
      </c>
      <c r="F101" s="6" t="s">
        <v>6</v>
      </c>
    </row>
    <row r="102" spans="1:7" x14ac:dyDescent="0.45">
      <c r="A102" s="5">
        <v>44995</v>
      </c>
      <c r="B102" s="6" t="s">
        <v>41</v>
      </c>
      <c r="C102" s="6">
        <v>300079</v>
      </c>
      <c r="D102" s="7">
        <v>282.8</v>
      </c>
      <c r="E102" s="8">
        <v>10</v>
      </c>
      <c r="F102" s="6" t="s">
        <v>6</v>
      </c>
    </row>
    <row r="103" spans="1:7" x14ac:dyDescent="0.45">
      <c r="A103" s="5">
        <v>44995</v>
      </c>
      <c r="B103" s="6" t="s">
        <v>41</v>
      </c>
      <c r="C103" s="6">
        <v>300079</v>
      </c>
      <c r="D103" s="7">
        <v>221.4</v>
      </c>
      <c r="E103" s="8">
        <v>10</v>
      </c>
      <c r="F103" s="6" t="s">
        <v>6</v>
      </c>
    </row>
    <row r="104" spans="1:7" x14ac:dyDescent="0.45">
      <c r="A104" s="5">
        <v>44995</v>
      </c>
      <c r="B104" s="6" t="s">
        <v>28</v>
      </c>
      <c r="C104" s="6">
        <v>300080</v>
      </c>
      <c r="D104" s="7">
        <v>287.2</v>
      </c>
      <c r="E104" s="8">
        <v>10</v>
      </c>
      <c r="F104" s="6" t="s">
        <v>6</v>
      </c>
    </row>
    <row r="105" spans="1:7" x14ac:dyDescent="0.45">
      <c r="A105" s="5">
        <v>45006</v>
      </c>
      <c r="B105" s="6" t="s">
        <v>28</v>
      </c>
      <c r="C105" s="6">
        <v>300109</v>
      </c>
      <c r="D105" s="7">
        <v>237</v>
      </c>
      <c r="E105" s="8">
        <v>7</v>
      </c>
      <c r="F105" s="6" t="s">
        <v>6</v>
      </c>
    </row>
    <row r="106" spans="1:7" x14ac:dyDescent="0.45">
      <c r="A106" s="5">
        <v>45016</v>
      </c>
      <c r="B106" s="6" t="s">
        <v>28</v>
      </c>
      <c r="C106" s="6">
        <v>300137</v>
      </c>
      <c r="D106" s="7">
        <f>(100*12)/5</f>
        <v>240</v>
      </c>
      <c r="E106" s="8">
        <v>7</v>
      </c>
    </row>
    <row r="107" spans="1:7" x14ac:dyDescent="0.45">
      <c r="A107" s="5">
        <v>45028</v>
      </c>
      <c r="B107" s="6" t="s">
        <v>28</v>
      </c>
      <c r="C107" s="6">
        <v>300157</v>
      </c>
      <c r="D107" s="7">
        <f>(100*11)/4</f>
        <v>275</v>
      </c>
      <c r="E107" s="8">
        <v>10</v>
      </c>
    </row>
    <row r="108" spans="1:7" x14ac:dyDescent="0.45">
      <c r="A108" s="5">
        <v>45035</v>
      </c>
      <c r="B108" s="6" t="s">
        <v>28</v>
      </c>
      <c r="D108" s="7">
        <v>440</v>
      </c>
      <c r="E108" s="8">
        <v>10</v>
      </c>
    </row>
    <row r="109" spans="1:7" x14ac:dyDescent="0.45">
      <c r="A109" s="5">
        <v>45042</v>
      </c>
      <c r="B109" s="6" t="s">
        <v>28</v>
      </c>
      <c r="C109" s="6">
        <v>300195</v>
      </c>
      <c r="D109" s="7">
        <v>510.5</v>
      </c>
      <c r="E109" s="8">
        <v>10</v>
      </c>
    </row>
    <row r="110" spans="1:7" x14ac:dyDescent="0.45">
      <c r="A110" s="5">
        <v>45049</v>
      </c>
      <c r="B110" s="6" t="s">
        <v>28</v>
      </c>
      <c r="D110" s="7">
        <f>(462+370+439+398+394)/5</f>
        <v>412.6</v>
      </c>
      <c r="E110" s="8">
        <v>10</v>
      </c>
    </row>
    <row r="111" spans="1:7" x14ac:dyDescent="0.45">
      <c r="A111" s="5">
        <v>45051</v>
      </c>
      <c r="B111" s="6" t="s">
        <v>46</v>
      </c>
      <c r="D111" s="7">
        <v>58.6</v>
      </c>
    </row>
    <row r="112" spans="1:7" x14ac:dyDescent="0.45">
      <c r="A112" s="5">
        <v>45026</v>
      </c>
      <c r="B112" s="6" t="s">
        <v>35</v>
      </c>
      <c r="C112" s="6">
        <v>300132</v>
      </c>
      <c r="D112" s="7">
        <v>118.5</v>
      </c>
      <c r="E112" s="8">
        <v>24</v>
      </c>
      <c r="G112" s="6" t="s">
        <v>36</v>
      </c>
    </row>
    <row r="113" spans="1:7" x14ac:dyDescent="0.45">
      <c r="A113" s="5">
        <v>45041</v>
      </c>
      <c r="B113" s="6" t="s">
        <v>35</v>
      </c>
      <c r="C113" s="6">
        <v>300132</v>
      </c>
      <c r="D113" s="7">
        <v>130</v>
      </c>
      <c r="E113" s="8">
        <v>39</v>
      </c>
    </row>
    <row r="114" spans="1:7" x14ac:dyDescent="0.45">
      <c r="A114" s="5">
        <v>45051</v>
      </c>
      <c r="B114" s="6" t="s">
        <v>35</v>
      </c>
      <c r="C114" s="6">
        <v>300132</v>
      </c>
      <c r="D114" s="7">
        <v>64</v>
      </c>
      <c r="E114" s="8">
        <v>49</v>
      </c>
    </row>
    <row r="115" spans="1:7" x14ac:dyDescent="0.45">
      <c r="A115" s="5">
        <v>45051</v>
      </c>
      <c r="B115" s="6" t="s">
        <v>48</v>
      </c>
      <c r="D115" s="8">
        <v>37.799999999999997</v>
      </c>
    </row>
    <row r="116" spans="1:7" x14ac:dyDescent="0.45">
      <c r="A116" s="5">
        <v>44998</v>
      </c>
      <c r="B116" s="6" t="s">
        <v>49</v>
      </c>
      <c r="C116" s="6">
        <v>300049</v>
      </c>
      <c r="D116" s="7">
        <v>1.21</v>
      </c>
      <c r="E116" s="8">
        <v>41</v>
      </c>
      <c r="F116" s="6" t="s">
        <v>9</v>
      </c>
    </row>
    <row r="117" spans="1:7" x14ac:dyDescent="0.45">
      <c r="A117" s="5">
        <v>45001</v>
      </c>
      <c r="B117" s="6" t="s">
        <v>49</v>
      </c>
      <c r="C117" s="6">
        <v>300049</v>
      </c>
      <c r="D117" s="7">
        <v>1.57</v>
      </c>
      <c r="E117" s="8">
        <f>E116+(A117-A116)</f>
        <v>44</v>
      </c>
      <c r="F117" s="6" t="s">
        <v>9</v>
      </c>
    </row>
    <row r="118" spans="1:7" x14ac:dyDescent="0.45">
      <c r="A118" s="5">
        <v>45005</v>
      </c>
      <c r="B118" s="6" t="s">
        <v>49</v>
      </c>
      <c r="C118" s="6">
        <v>300049</v>
      </c>
      <c r="D118" s="7">
        <v>3.68</v>
      </c>
      <c r="E118" s="8">
        <f>E117+(A118-A117)</f>
        <v>48</v>
      </c>
      <c r="F118" s="6" t="s">
        <v>9</v>
      </c>
    </row>
    <row r="119" spans="1:7" x14ac:dyDescent="0.45">
      <c r="A119" s="5">
        <v>45008</v>
      </c>
      <c r="B119" s="6" t="s">
        <v>49</v>
      </c>
      <c r="C119" s="6">
        <v>300049</v>
      </c>
      <c r="D119" s="7">
        <v>4.87</v>
      </c>
      <c r="E119" s="8">
        <f>E118+(A119-A118)</f>
        <v>51</v>
      </c>
    </row>
    <row r="120" spans="1:7" x14ac:dyDescent="0.45">
      <c r="A120" s="5">
        <v>45012</v>
      </c>
      <c r="B120" s="6" t="s">
        <v>49</v>
      </c>
      <c r="C120" s="6">
        <v>300049</v>
      </c>
      <c r="D120" s="7">
        <f>101/35</f>
        <v>2.8857142857142857</v>
      </c>
      <c r="E120" s="8">
        <f>E119+(A120-A119)</f>
        <v>55</v>
      </c>
      <c r="G120" s="6" t="s">
        <v>12</v>
      </c>
    </row>
    <row r="121" spans="1:7" x14ac:dyDescent="0.45">
      <c r="A121" s="5">
        <v>45015</v>
      </c>
      <c r="B121" s="6" t="s">
        <v>49</v>
      </c>
      <c r="C121" s="6">
        <v>300049</v>
      </c>
      <c r="D121" s="7">
        <v>2.61</v>
      </c>
      <c r="E121" s="8">
        <f>E120+(A121-A120)</f>
        <v>58</v>
      </c>
    </row>
    <row r="122" spans="1:7" x14ac:dyDescent="0.45">
      <c r="A122" s="5">
        <v>45020</v>
      </c>
      <c r="B122" s="6" t="s">
        <v>49</v>
      </c>
      <c r="C122" s="6">
        <v>300049</v>
      </c>
      <c r="D122" s="7">
        <f>90/35</f>
        <v>2.5714285714285716</v>
      </c>
      <c r="E122" s="8">
        <f>E120+(A122-A120)</f>
        <v>63</v>
      </c>
    </row>
    <row r="123" spans="1:7" x14ac:dyDescent="0.45">
      <c r="A123" s="5">
        <v>45023</v>
      </c>
      <c r="B123" s="6" t="s">
        <v>49</v>
      </c>
      <c r="C123" s="6">
        <v>300049</v>
      </c>
      <c r="D123" s="7">
        <f>55/35</f>
        <v>1.5714285714285714</v>
      </c>
      <c r="E123" s="8">
        <f>E122+(A123-A122)</f>
        <v>66</v>
      </c>
    </row>
    <row r="124" spans="1:7" x14ac:dyDescent="0.45">
      <c r="A124" s="5">
        <v>45026</v>
      </c>
      <c r="B124" s="6" t="s">
        <v>49</v>
      </c>
      <c r="C124" s="6">
        <v>300049</v>
      </c>
      <c r="D124" s="7">
        <f>93.6/35</f>
        <v>2.6742857142857139</v>
      </c>
      <c r="E124" s="8">
        <f>E123+(A124-A123)</f>
        <v>69</v>
      </c>
    </row>
    <row r="125" spans="1:7" x14ac:dyDescent="0.45">
      <c r="A125" s="5">
        <v>45029</v>
      </c>
      <c r="B125" s="6" t="s">
        <v>49</v>
      </c>
      <c r="C125" s="6">
        <v>300049</v>
      </c>
      <c r="D125" s="7">
        <f>239/35</f>
        <v>6.8285714285714283</v>
      </c>
      <c r="E125" s="8">
        <f>E124+(A125-A124)</f>
        <v>72</v>
      </c>
    </row>
    <row r="126" spans="1:7" x14ac:dyDescent="0.45">
      <c r="A126" s="5">
        <v>45033</v>
      </c>
      <c r="B126" s="6" t="s">
        <v>49</v>
      </c>
      <c r="C126" s="6">
        <v>300049</v>
      </c>
      <c r="D126" s="7">
        <f>(108.8+109.6+98.4)/35</f>
        <v>9.0514285714285698</v>
      </c>
      <c r="E126" s="8">
        <f>E125+(A126-A125)</f>
        <v>76</v>
      </c>
    </row>
    <row r="127" spans="1:7" x14ac:dyDescent="0.45">
      <c r="A127" s="5">
        <v>45036</v>
      </c>
      <c r="B127" s="6" t="s">
        <v>49</v>
      </c>
      <c r="C127" s="6">
        <v>300049</v>
      </c>
      <c r="D127" s="7">
        <f>((363)-16.6*7)/35</f>
        <v>7.0514285714285707</v>
      </c>
      <c r="E127" s="8">
        <f>E126+(A127-A126)</f>
        <v>79</v>
      </c>
    </row>
    <row r="128" spans="1:7" x14ac:dyDescent="0.45">
      <c r="A128" s="5">
        <v>45040</v>
      </c>
      <c r="B128" s="6" t="s">
        <v>49</v>
      </c>
      <c r="C128" s="6">
        <v>300049</v>
      </c>
      <c r="D128" s="7">
        <f>313/35</f>
        <v>8.9428571428571431</v>
      </c>
      <c r="E128" s="8">
        <f>E127+(A128-A127)</f>
        <v>83</v>
      </c>
    </row>
    <row r="129" spans="1:5" x14ac:dyDescent="0.45">
      <c r="A129" s="5">
        <v>45043</v>
      </c>
      <c r="B129" s="6" t="s">
        <v>49</v>
      </c>
      <c r="C129" s="6">
        <v>300049</v>
      </c>
      <c r="D129" s="7">
        <v>4.6900000000000004</v>
      </c>
      <c r="E129" s="8">
        <f>E128+(A129-A128)</f>
        <v>86</v>
      </c>
    </row>
    <row r="130" spans="1:5" x14ac:dyDescent="0.45">
      <c r="A130" s="5">
        <v>45047</v>
      </c>
      <c r="B130" s="6" t="s">
        <v>49</v>
      </c>
      <c r="C130" s="6">
        <v>300049</v>
      </c>
      <c r="D130" s="7">
        <f>241.6/35</f>
        <v>6.902857142857143</v>
      </c>
      <c r="E130" s="8">
        <f>E129+(A130-A129)</f>
        <v>90</v>
      </c>
    </row>
    <row r="131" spans="1:5" x14ac:dyDescent="0.45">
      <c r="A131" s="5">
        <v>45050</v>
      </c>
      <c r="B131" s="6" t="s">
        <v>49</v>
      </c>
      <c r="C131" s="6">
        <v>300049</v>
      </c>
      <c r="D131" s="7">
        <f>209/35</f>
        <v>5.9714285714285715</v>
      </c>
      <c r="E131" s="8">
        <f>E130+(A131-A130)</f>
        <v>93</v>
      </c>
    </row>
    <row r="132" spans="1:5" x14ac:dyDescent="0.45">
      <c r="A132" s="5">
        <v>45054</v>
      </c>
      <c r="B132" s="6" t="s">
        <v>49</v>
      </c>
      <c r="C132" s="6">
        <v>300049</v>
      </c>
      <c r="D132" s="7">
        <f>337/35</f>
        <v>9.6285714285714281</v>
      </c>
      <c r="E132" s="8">
        <f>E131+(A132-A131)</f>
        <v>97</v>
      </c>
    </row>
  </sheetData>
  <autoFilter ref="A1:G109" xr:uid="{FBDFB63E-BC9E-4259-8936-BF2B949DA394}"/>
  <sortState xmlns:xlrd2="http://schemas.microsoft.com/office/spreadsheetml/2017/richdata2" ref="A2:G132">
    <sortCondition ref="B2:B132"/>
    <sortCondition ref="A2:A132"/>
  </sortState>
  <pageMargins left="0.7" right="0.7" top="0.75" bottom="0.75" header="0.3" footer="0.3"/>
  <pageSetup paperSize="3000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49B325E016604289E3FA395A1D86F7" ma:contentTypeVersion="16" ma:contentTypeDescription="Create a new document." ma:contentTypeScope="" ma:versionID="e71b7cca1fcdcf2d73f6fc7face24542">
  <xsd:schema xmlns:xsd="http://www.w3.org/2001/XMLSchema" xmlns:xs="http://www.w3.org/2001/XMLSchema" xmlns:p="http://schemas.microsoft.com/office/2006/metadata/properties" xmlns:ns2="52daaffe-c934-4a2f-a516-2fb48853e9b7" xmlns:ns3="e926c749-a355-4c1e-895e-3e1ceea161e3" targetNamespace="http://schemas.microsoft.com/office/2006/metadata/properties" ma:root="true" ma:fieldsID="cd2e46d50693087dc59cfb9c5f28ef87" ns2:_="" ns3:_="">
    <xsd:import namespace="52daaffe-c934-4a2f-a516-2fb48853e9b7"/>
    <xsd:import namespace="e926c749-a355-4c1e-895e-3e1ceea161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daaffe-c934-4a2f-a516-2fb48853e9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1b41a0c-f3fd-41df-ba24-fb707b02c2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26c749-a355-4c1e-895e-3e1ceea161e3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2745a96-4a67-4c57-9e25-ab219983436a}" ma:internalName="TaxCatchAll" ma:showField="CatchAllData" ma:web="e926c749-a355-4c1e-895e-3e1ceea161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926c749-a355-4c1e-895e-3e1ceea161e3" xsi:nil="true"/>
    <lcf76f155ced4ddcb4097134ff3c332f xmlns="52daaffe-c934-4a2f-a516-2fb48853e9b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A07AB6-D828-4E2B-99B5-A3F4204829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daaffe-c934-4a2f-a516-2fb48853e9b7"/>
    <ds:schemaRef ds:uri="e926c749-a355-4c1e-895e-3e1ceea161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34DA6F-9C16-46F0-9BA9-0855AFE9B491}">
  <ds:schemaRefs>
    <ds:schemaRef ds:uri="http://purl.org/dc/elements/1.1/"/>
    <ds:schemaRef ds:uri="52daaffe-c934-4a2f-a516-2fb48853e9b7"/>
    <ds:schemaRef ds:uri="http://www.w3.org/XML/1998/namespace"/>
    <ds:schemaRef ds:uri="http://purl.org/dc/dcmitype/"/>
    <ds:schemaRef ds:uri="http://purl.org/dc/terms/"/>
    <ds:schemaRef ds:uri="http://schemas.microsoft.com/office/2006/metadata/properties"/>
    <ds:schemaRef ds:uri="e926c749-a355-4c1e-895e-3e1ceea161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2AF30335-C9C5-425C-A217-A42F925DBF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Place</dc:creator>
  <cp:lastModifiedBy>Iain Place</cp:lastModifiedBy>
  <dcterms:created xsi:type="dcterms:W3CDTF">2023-03-21T12:25:02Z</dcterms:created>
  <dcterms:modified xsi:type="dcterms:W3CDTF">2023-05-09T15:51:10Z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0x0101006949B325E016604289E3FA395A1D86F7</vt:lpwstr>
  </property>
  <property fmtid="{D5CDD505-2E9C-101B-9397-08002B2CF9AE}" pid="3" name="MediaServiceImageTags">
    <vt:lpwstr/>
  </property>
</Properties>
</file>