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inr\OneDrive\Desktop\"/>
    </mc:Choice>
  </mc:AlternateContent>
  <xr:revisionPtr revIDLastSave="0" documentId="8_{52809E09-1D05-4E2B-90C7-A08610B6CE8A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Calculator" sheetId="1" r:id="rId1"/>
    <sheet name="Plan" sheetId="2" r:id="rId2"/>
    <sheet name="Journal" sheetId="3" r:id="rId3"/>
    <sheet name="Guidance" sheetId="4" r:id="rId4"/>
  </sheets>
  <definedNames>
    <definedName name="_xlnm.Print_Area" localSheetId="0">Calculator!$B$6:$AP$95</definedName>
    <definedName name="_xlnm.Print_Area" localSheetId="2">Journal!$A$1:$J$64</definedName>
    <definedName name="_xlnm.Print_Area" localSheetId="1">Plan!$A$1:$N$42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2" l="1"/>
  <c r="G7" i="2" s="1"/>
  <c r="E7" i="2"/>
  <c r="C24" i="1" l="1"/>
  <c r="C12" i="1" l="1"/>
  <c r="C13" i="1" s="1"/>
  <c r="C27" i="1" l="1"/>
  <c r="C14" i="1" l="1"/>
  <c r="C15" i="1" s="1"/>
  <c r="C25" i="1"/>
  <c r="C26" i="1" s="1"/>
  <c r="C16" i="1" l="1"/>
  <c r="C32" i="1" s="1"/>
  <c r="G2" i="2" s="1"/>
  <c r="F58" i="3" l="1"/>
  <c r="G4" i="3" s="1"/>
  <c r="N7" i="2"/>
  <c r="N6" i="2"/>
  <c r="N5" i="2"/>
  <c r="N4" i="2"/>
  <c r="E9" i="2" s="1"/>
  <c r="E8" i="2" l="1"/>
  <c r="G8" i="2" s="1"/>
  <c r="E10" i="2"/>
  <c r="G10" i="2" s="1"/>
  <c r="G9" i="2"/>
  <c r="E13" i="2"/>
  <c r="G13" i="2" s="1"/>
  <c r="E17" i="2"/>
  <c r="G17" i="2" s="1"/>
  <c r="E21" i="2"/>
  <c r="G21" i="2" s="1"/>
  <c r="E25" i="2"/>
  <c r="G25" i="2" s="1"/>
  <c r="E29" i="2"/>
  <c r="G29" i="2" s="1"/>
  <c r="E33" i="2"/>
  <c r="G33" i="2" s="1"/>
  <c r="E14" i="2"/>
  <c r="G14" i="2" s="1"/>
  <c r="E18" i="2"/>
  <c r="G18" i="2" s="1"/>
  <c r="E22" i="2"/>
  <c r="G22" i="2" s="1"/>
  <c r="E26" i="2"/>
  <c r="G26" i="2" s="1"/>
  <c r="E30" i="2"/>
  <c r="G30" i="2" s="1"/>
  <c r="E34" i="2"/>
  <c r="G34" i="2" s="1"/>
  <c r="E11" i="2"/>
  <c r="G11" i="2" s="1"/>
  <c r="E15" i="2"/>
  <c r="G15" i="2" s="1"/>
  <c r="E19" i="2"/>
  <c r="G19" i="2" s="1"/>
  <c r="E23" i="2"/>
  <c r="G23" i="2" s="1"/>
  <c r="E27" i="2"/>
  <c r="G27" i="2" s="1"/>
  <c r="E31" i="2"/>
  <c r="G31" i="2" s="1"/>
  <c r="E35" i="2"/>
  <c r="G35" i="2" s="1"/>
  <c r="E12" i="2"/>
  <c r="G12" i="2" s="1"/>
  <c r="E16" i="2"/>
  <c r="G16" i="2" s="1"/>
  <c r="E20" i="2"/>
  <c r="G20" i="2" s="1"/>
  <c r="E24" i="2"/>
  <c r="G24" i="2" s="1"/>
  <c r="E28" i="2"/>
  <c r="G28" i="2" s="1"/>
  <c r="E32" i="2"/>
  <c r="G32" i="2" s="1"/>
  <c r="G36" i="2" l="1"/>
  <c r="G3" i="2" l="1"/>
  <c r="G3" i="3" l="1"/>
  <c r="G4" i="2" l="1"/>
  <c r="I2" i="2" s="1"/>
  <c r="G2" i="3"/>
  <c r="G5" i="3" s="1"/>
  <c r="I2" i="3" s="1"/>
</calcChain>
</file>

<file path=xl/sharedStrings.xml><?xml version="1.0" encoding="utf-8"?>
<sst xmlns="http://schemas.openxmlformats.org/spreadsheetml/2006/main" count="183" uniqueCount="139">
  <si>
    <t>Programme</t>
  </si>
  <si>
    <t xml:space="preserve">Hours per week </t>
  </si>
  <si>
    <t xml:space="preserve">Days per week </t>
  </si>
  <si>
    <t xml:space="preserve">Please complete these boxes </t>
  </si>
  <si>
    <t xml:space="preserve">Course Days </t>
  </si>
  <si>
    <t>Simulation exercises</t>
  </si>
  <si>
    <t>Shadowing/mentoring</t>
  </si>
  <si>
    <t>Attendance at events/conferences</t>
  </si>
  <si>
    <t>Learner Name</t>
  </si>
  <si>
    <t>Start of learning activity</t>
  </si>
  <si>
    <t>Manufacturer/industry training</t>
  </si>
  <si>
    <t>Learning support</t>
  </si>
  <si>
    <t>Reflective journal</t>
  </si>
  <si>
    <t>Wider employment experience</t>
  </si>
  <si>
    <t>Learner Working Pattern</t>
  </si>
  <si>
    <t xml:space="preserve">Off-the-Job Time </t>
  </si>
  <si>
    <t>Activity</t>
  </si>
  <si>
    <t>Frequency</t>
  </si>
  <si>
    <t>Total Hours</t>
  </si>
  <si>
    <t>Led by</t>
  </si>
  <si>
    <t>QA Apprenticeships</t>
  </si>
  <si>
    <t>Training Courses (see Commitment Statement for dates)</t>
  </si>
  <si>
    <t>Total</t>
  </si>
  <si>
    <t>Required Hours</t>
  </si>
  <si>
    <t>Planned Hours</t>
  </si>
  <si>
    <t>Once</t>
  </si>
  <si>
    <t>Weekly</t>
  </si>
  <si>
    <t>Fortnightly</t>
  </si>
  <si>
    <t>Monthly</t>
  </si>
  <si>
    <t>Bi-Monthly</t>
  </si>
  <si>
    <t>Hours planned</t>
  </si>
  <si>
    <t>Calculation</t>
  </si>
  <si>
    <t>&lt;- Click + sign on left to add more rows</t>
  </si>
  <si>
    <t>Select from drop down</t>
  </si>
  <si>
    <t>Online Learning (must be within normal working hours)</t>
  </si>
  <si>
    <t>Employer</t>
  </si>
  <si>
    <t>Variance</t>
  </si>
  <si>
    <t>Date</t>
  </si>
  <si>
    <t>Activity Completed</t>
  </si>
  <si>
    <t>Location</t>
  </si>
  <si>
    <t>Hours</t>
  </si>
  <si>
    <t>Actual Hours</t>
  </si>
  <si>
    <t xml:space="preserve">Programme </t>
  </si>
  <si>
    <t>How to complete this calculator</t>
  </si>
  <si>
    <t>- Select the relevant programme from the drop down list</t>
  </si>
  <si>
    <t>- The blue box will confirm the number of hours of OTJ training required over the life of the programme</t>
  </si>
  <si>
    <t>- A number of preselected options have been added to columns B and C but further rows can be added</t>
  </si>
  <si>
    <t>Plan tab - Completed with Skills Coach and Employer at Induction</t>
  </si>
  <si>
    <t>Journal tab - Completed by Learner and Employer throughout programme</t>
  </si>
  <si>
    <t xml:space="preserve">- Enter the frequency of each activity and the number of hours </t>
  </si>
  <si>
    <t>- The training hours (in grey in row 7) will be pre-populated based on the programme selected</t>
  </si>
  <si>
    <t>- A total number of hours will be calculated; the boxes in the top right hand corner will indicate whether the planned activities are at least 20% of working hours</t>
  </si>
  <si>
    <t>- A total number of hours will be calculated; the boxes in the top right hand corner will indicate whether the activities completed meet the plan and required hours</t>
  </si>
  <si>
    <t>Calculator tab - Completed with Skills Coach at Induction</t>
  </si>
  <si>
    <t>Daily</t>
  </si>
  <si>
    <t>Writing and researching assignments</t>
  </si>
  <si>
    <t>Coursework</t>
  </si>
  <si>
    <t>Assignment</t>
  </si>
  <si>
    <t>Portfolio</t>
  </si>
  <si>
    <t>Purpose</t>
  </si>
  <si>
    <t xml:space="preserve">Knowledge </t>
  </si>
  <si>
    <t xml:space="preserve">Skills </t>
  </si>
  <si>
    <t xml:space="preserve">Behaviours </t>
  </si>
  <si>
    <t>Degree Apprenticeship – Chartered Management Degree Apprenticeship L5 L6 (36 days f2f attendance</t>
  </si>
  <si>
    <t>Degree Apprenticeship – BSc Digital &amp; Technology Solutions L4 L5 L6 (54 days f2f attendance)</t>
  </si>
  <si>
    <t>Software Development Technician Standard Level 3 .Net (45.5 Days)</t>
  </si>
  <si>
    <t>Software Development Technician Standard Level 3 Java (45.5 Days)</t>
  </si>
  <si>
    <t>Software Developer Standard Level 4 Java (35.5 Days)</t>
  </si>
  <si>
    <t>Software Developer Standard Level 4 Java CSL (35.5 Days)</t>
  </si>
  <si>
    <t>Degree Apprenticeship – BSc Digital &amp; Technology Solutions L5 L6 (34 days f2f attendance)</t>
  </si>
  <si>
    <t>Degree Apprenticeship – Chartered Management Degree Apprenticeship L4 L5 L6 (56 days f2f attendance)</t>
  </si>
  <si>
    <t>Business Admin Advanced to Higher (10 Days)</t>
  </si>
  <si>
    <t>Business Admin Advanced to Higher (14 Days)</t>
  </si>
  <si>
    <t>Software Developer Standard Level 4 .Net (35.5 Days)</t>
  </si>
  <si>
    <t>Team Leader / Supervisor Level 3 Santander (7 days)</t>
  </si>
  <si>
    <t>Team Leader / Supervisor Level 3 Engie (9 Days)</t>
  </si>
  <si>
    <t>Team Leader / Supervisor Level 3 CSL (7 Days)</t>
  </si>
  <si>
    <t>Team Leader / Supervisor Level 3 NHS Salisbury CMI (9 Days)</t>
  </si>
  <si>
    <t>Team Leader / Supervisor Level 3 NHS CMI (9 Days)</t>
  </si>
  <si>
    <t>Team Leader / Supervisor Level 3 NHS ILM (9 Days)</t>
  </si>
  <si>
    <t>Operations / Departmental Manager Level 5 Public (16 Days)</t>
  </si>
  <si>
    <t>Operations / Departmental Manager Level 5 CSL (10 Days)</t>
  </si>
  <si>
    <t>Operations / Departmental Manager Level 5 Saga ILM (16 Days)</t>
  </si>
  <si>
    <t>Operations / Departmental Manager Level 5 NHS Salisbury  ILM (16 Days)</t>
  </si>
  <si>
    <t>Team Leader / Supervisor Level 3 Fast Track Level 3 (13 Days)</t>
  </si>
  <si>
    <t>Associate Project Manager Level 4 Reduced Delivery (17 Days)</t>
  </si>
  <si>
    <t>Associate Project Manager Level 4 CSL fast track (17 Days)</t>
  </si>
  <si>
    <t>Associate Project Manager Level 4 (30 Days)</t>
  </si>
  <si>
    <t>Network Engineer Level 4 (45.5 days)</t>
  </si>
  <si>
    <t xml:space="preserve">Infrastructure Technician Standard Level 3 (40.5 days) </t>
  </si>
  <si>
    <t xml:space="preserve">Infrastructure Technician Standard Level 3 (Azure) (40.5 days) </t>
  </si>
  <si>
    <t xml:space="preserve">Infrastructure Technician Standard Level 3 (UBS) (44 days) </t>
  </si>
  <si>
    <t>Digital and Technology Solutions Professional Standard Level 5 (20 Days)</t>
  </si>
  <si>
    <t>Digital and Technology Solutions Professional Standard Level 6 (35.5 Days)</t>
  </si>
  <si>
    <t>Cyber Security Technologist Standard Level 4 (57.5 Days)</t>
  </si>
  <si>
    <t>Team Leader / Supervisor Level 3 Public (9 Days)</t>
  </si>
  <si>
    <t xml:space="preserve">IS Business Analyst Level 4 (29 Days) </t>
  </si>
  <si>
    <t xml:space="preserve">Data Analyst Level 4 (40 Days) </t>
  </si>
  <si>
    <t>Business Administration Level 3 (Framework) (6 days)</t>
  </si>
  <si>
    <t xml:space="preserve">Business Administration Level 4 (Framework) (7 days) </t>
  </si>
  <si>
    <t>Business Administrator Level 3 (11 days)</t>
  </si>
  <si>
    <t>Operations / Departmental Manager Level 5 Royal Mail (62 days)</t>
  </si>
  <si>
    <t>IS Business Analyst Level 4 Experian (80.5 days)</t>
  </si>
  <si>
    <t>Customer Service Practitioner Level 2 Royal Mail (5 days)</t>
  </si>
  <si>
    <t>Team Leader / Supervisor Level 3 Centrica (35)</t>
  </si>
  <si>
    <t>- The drop down list in column C will include any activities added to the plan tab</t>
  </si>
  <si>
    <t>Digital &amp; Technology Solutions Specialist Level 7 with Open Professional Practice (22 days)</t>
  </si>
  <si>
    <t>Digital &amp; Technology Solutions Specialist Level 7 with Technical Optional Module (24 days)</t>
  </si>
  <si>
    <t>Digital Marketer Level 3 (15 Days)</t>
  </si>
  <si>
    <t>Difference to gateway</t>
  </si>
  <si>
    <t>20% off the job time</t>
  </si>
  <si>
    <t>Hours to gateway</t>
  </si>
  <si>
    <t>Minimum duration</t>
  </si>
  <si>
    <t>The required number of hours have been planned</t>
  </si>
  <si>
    <t>Further planned hours are required</t>
  </si>
  <si>
    <t>Required number of hours have been delivered</t>
  </si>
  <si>
    <t>Required number of hours have not been delivered</t>
  </si>
  <si>
    <r>
      <t xml:space="preserve">- Complete the boxes in green, </t>
    </r>
    <r>
      <rPr>
        <b/>
        <sz val="11"/>
        <color theme="1"/>
        <rFont val="Segoe UI"/>
        <family val="2"/>
      </rPr>
      <t>do not edit boxes in grey</t>
    </r>
    <r>
      <rPr>
        <sz val="11"/>
        <color theme="1"/>
        <rFont val="Segoe UI"/>
        <family val="2"/>
      </rPr>
      <t xml:space="preserve"> as they are formula driven</t>
    </r>
  </si>
  <si>
    <t>- Complete the boxes in green ensuring the learner's name and programme are correctly recorded</t>
  </si>
  <si>
    <t>Unified Communications Technician</t>
  </si>
  <si>
    <t>Planned end of learning activity (Gateway)</t>
  </si>
  <si>
    <t>Months</t>
  </si>
  <si>
    <t>Weeks</t>
  </si>
  <si>
    <t xml:space="preserve">Duration of Programme Practical Period (Months) </t>
  </si>
  <si>
    <t>Duration of Programme Practical Period (Weeks)</t>
  </si>
  <si>
    <t>Annual leave multiplier</t>
  </si>
  <si>
    <t>Annual statutory leave entitlement
(This field defaults to 28 days' statutory leave as that is the maximum set by the UK Government. If you work less than 5 days per week please change the "Days per week" field above and the value will update.</t>
  </si>
  <si>
    <t>Annual statutory leave entitlement across duration of apprenticeship</t>
  </si>
  <si>
    <t>Statutory leave multiplier</t>
  </si>
  <si>
    <t>Statutory leave entitlement in hours</t>
  </si>
  <si>
    <t>Please complete these boxes</t>
  </si>
  <si>
    <t>Last month of prog</t>
  </si>
  <si>
    <t>Hours to gateway (minus statutory leave entitlement)</t>
  </si>
  <si>
    <t xml:space="preserve">Infrastructure Technician Standard Level 3 (Amazon) (26 days) </t>
  </si>
  <si>
    <t>Start date of apprenticeship</t>
  </si>
  <si>
    <t>- The "planned end of learning activity" must match the planned end of practical period shown on the induction document / commitment statement. This is otherwise known as gateway but must not be confused with the internal QA gateway. For some programmes this will generate a default which can be amended if necessary</t>
  </si>
  <si>
    <t>Team Leader /Supervisor Level 3 Public CMI (7 days)</t>
  </si>
  <si>
    <t>V2.5 - 18/07/2019</t>
  </si>
  <si>
    <t>Iain Gorrie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</si>
</sst>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0"/>
      <name val="Segoe UI"/>
      <family val="2"/>
    </font>
    <font>
      <b/>
      <sz val="11"/>
      <color theme="0" tint="-4.9989318521683403E-2"/>
      <name val="Segoe UI"/>
      <family val="2"/>
    </font>
    <font>
      <b/>
      <sz val="11"/>
      <color theme="1"/>
      <name val="Segoe UI"/>
      <family val="2"/>
    </font>
    <font>
      <b/>
      <sz val="8"/>
      <color theme="1"/>
      <name val="Calibri"/>
      <family val="2"/>
      <scheme val="minor"/>
    </font>
    <font>
      <sz val="10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FD0"/>
        <bgColor indexed="64"/>
      </patternFill>
    </fill>
    <fill>
      <patternFill patternType="solid">
        <fgColor rgb="FFA2D2F0"/>
        <bgColor indexed="64"/>
      </patternFill>
    </fill>
    <fill>
      <patternFill patternType="solid">
        <fgColor rgb="FFD8F0D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1" fontId="0" fillId="0" borderId="0" xfId="0" applyNumberFormat="1" applyFill="1" applyBorder="1"/>
    <xf numFmtId="0" fontId="0" fillId="0" borderId="0" xfId="0" applyFill="1" applyBorder="1"/>
    <xf numFmtId="0" fontId="6" fillId="0" borderId="0" xfId="0" applyFont="1"/>
    <xf numFmtId="0" fontId="0" fillId="0" borderId="12" xfId="0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8" fillId="7" borderId="4" xfId="0" applyFont="1" applyFill="1" applyBorder="1" applyAlignment="1" applyProtection="1">
      <alignment horizontal="center"/>
      <protection locked="0"/>
    </xf>
    <xf numFmtId="0" fontId="8" fillId="6" borderId="1" xfId="0" applyFont="1" applyFill="1" applyBorder="1" applyAlignment="1">
      <alignment horizontal="left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13" fillId="6" borderId="1" xfId="0" applyFont="1" applyFill="1" applyBorder="1" applyAlignment="1">
      <alignment horizontal="left"/>
    </xf>
    <xf numFmtId="0" fontId="5" fillId="0" borderId="0" xfId="0" applyFont="1"/>
    <xf numFmtId="14" fontId="0" fillId="7" borderId="1" xfId="0" applyNumberForma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8" borderId="0" xfId="0" applyFont="1" applyFill="1" applyBorder="1"/>
    <xf numFmtId="0" fontId="7" fillId="0" borderId="0" xfId="0" applyFont="1" applyProtection="1"/>
    <xf numFmtId="0" fontId="0" fillId="0" borderId="0" xfId="0" applyProtection="1"/>
    <xf numFmtId="0" fontId="7" fillId="6" borderId="2" xfId="0" applyFont="1" applyFill="1" applyBorder="1" applyAlignment="1" applyProtection="1">
      <alignment horizontal="left"/>
    </xf>
    <xf numFmtId="0" fontId="4" fillId="0" borderId="0" xfId="0" applyFont="1" applyProtection="1"/>
    <xf numFmtId="0" fontId="8" fillId="0" borderId="0" xfId="0" applyFont="1" applyProtection="1"/>
    <xf numFmtId="0" fontId="7" fillId="6" borderId="1" xfId="0" applyFont="1" applyFill="1" applyBorder="1" applyProtection="1"/>
    <xf numFmtId="0" fontId="7" fillId="3" borderId="1" xfId="0" applyFont="1" applyFill="1" applyBorder="1" applyProtection="1"/>
    <xf numFmtId="0" fontId="8" fillId="4" borderId="4" xfId="0" applyFont="1" applyFill="1" applyBorder="1" applyAlignment="1" applyProtection="1">
      <alignment horizontal="center"/>
    </xf>
    <xf numFmtId="0" fontId="10" fillId="0" borderId="0" xfId="0" applyFont="1" applyFill="1" applyProtection="1"/>
    <xf numFmtId="1" fontId="4" fillId="0" borderId="0" xfId="0" applyNumberFormat="1" applyFont="1" applyFill="1" applyProtection="1"/>
    <xf numFmtId="0" fontId="4" fillId="0" borderId="0" xfId="0" applyFont="1" applyFill="1" applyProtection="1"/>
    <xf numFmtId="0" fontId="9" fillId="0" borderId="0" xfId="0" applyFont="1" applyFill="1" applyProtection="1"/>
    <xf numFmtId="0" fontId="7" fillId="0" borderId="0" xfId="0" applyFont="1" applyFill="1" applyProtection="1"/>
    <xf numFmtId="0" fontId="7" fillId="2" borderId="1" xfId="0" applyFont="1" applyFill="1" applyBorder="1" applyProtection="1"/>
    <xf numFmtId="1" fontId="11" fillId="5" borderId="1" xfId="0" applyNumberFormat="1" applyFont="1" applyFill="1" applyBorder="1" applyAlignment="1" applyProtection="1">
      <alignment horizontal="center"/>
    </xf>
    <xf numFmtId="14" fontId="14" fillId="0" borderId="0" xfId="0" applyNumberFormat="1" applyFont="1" applyAlignment="1" applyProtection="1">
      <alignment horizontal="left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8" fillId="6" borderId="1" xfId="0" applyFont="1" applyFill="1" applyBorder="1" applyAlignment="1" applyProtection="1">
      <alignment horizontal="left"/>
      <protection locked="0"/>
    </xf>
    <xf numFmtId="1" fontId="0" fillId="0" borderId="0" xfId="0" applyNumberForma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7" fillId="7" borderId="1" xfId="0" applyFont="1" applyFill="1" applyBorder="1" applyProtection="1">
      <protection locked="0"/>
    </xf>
    <xf numFmtId="0" fontId="7" fillId="4" borderId="1" xfId="0" applyFont="1" applyFill="1" applyBorder="1" applyProtection="1"/>
    <xf numFmtId="1" fontId="7" fillId="4" borderId="1" xfId="0" applyNumberFormat="1" applyFont="1" applyFill="1" applyBorder="1" applyProtection="1"/>
    <xf numFmtId="0" fontId="8" fillId="4" borderId="1" xfId="0" applyFont="1" applyFill="1" applyBorder="1" applyAlignment="1" applyProtection="1">
      <alignment horizontal="left"/>
    </xf>
    <xf numFmtId="0" fontId="8" fillId="6" borderId="1" xfId="0" applyFont="1" applyFill="1" applyBorder="1" applyAlignment="1" applyProtection="1">
      <alignment horizontal="left"/>
    </xf>
    <xf numFmtId="0" fontId="15" fillId="0" borderId="0" xfId="0" applyFont="1" applyFill="1" applyProtection="1"/>
    <xf numFmtId="0" fontId="8" fillId="4" borderId="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vertical="center" wrapText="1"/>
    </xf>
    <xf numFmtId="0" fontId="8" fillId="6" borderId="2" xfId="0" applyFont="1" applyFill="1" applyBorder="1" applyAlignment="1" applyProtection="1">
      <alignment horizontal="left"/>
    </xf>
    <xf numFmtId="1" fontId="6" fillId="4" borderId="1" xfId="0" applyNumberFormat="1" applyFont="1" applyFill="1" applyBorder="1" applyProtection="1"/>
    <xf numFmtId="0" fontId="6" fillId="4" borderId="1" xfId="0" applyFont="1" applyFill="1" applyBorder="1" applyProtection="1"/>
    <xf numFmtId="0" fontId="3" fillId="6" borderId="1" xfId="0" applyFont="1" applyFill="1" applyBorder="1" applyAlignment="1" applyProtection="1">
      <alignment horizontal="left"/>
    </xf>
    <xf numFmtId="0" fontId="0" fillId="4" borderId="1" xfId="0" applyFill="1" applyBorder="1" applyProtection="1"/>
    <xf numFmtId="0" fontId="7" fillId="0" borderId="0" xfId="0" applyFont="1" applyAlignment="1" applyProtection="1">
      <alignment horizontal="center" vertical="center"/>
    </xf>
    <xf numFmtId="14" fontId="7" fillId="7" borderId="4" xfId="0" applyNumberFormat="1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16" fillId="0" borderId="0" xfId="0" applyFont="1"/>
    <xf numFmtId="0" fontId="7" fillId="6" borderId="1" xfId="0" applyFont="1" applyFill="1" applyBorder="1" applyAlignment="1" applyProtection="1">
      <alignment wrapText="1"/>
    </xf>
    <xf numFmtId="1" fontId="7" fillId="0" borderId="0" xfId="0" applyNumberFormat="1" applyFont="1" applyProtection="1"/>
    <xf numFmtId="2" fontId="4" fillId="0" borderId="0" xfId="0" applyNumberFormat="1" applyFont="1"/>
    <xf numFmtId="2" fontId="4" fillId="0" borderId="0" xfId="0" applyNumberFormat="1" applyFont="1" applyFill="1"/>
    <xf numFmtId="2" fontId="4" fillId="0" borderId="0" xfId="0" applyNumberFormat="1" applyFont="1" applyProtection="1"/>
    <xf numFmtId="1" fontId="4" fillId="0" borderId="0" xfId="0" applyNumberFormat="1" applyFont="1"/>
    <xf numFmtId="1" fontId="5" fillId="0" borderId="0" xfId="0" applyNumberFormat="1" applyFont="1"/>
    <xf numFmtId="1" fontId="4" fillId="0" borderId="0" xfId="0" applyNumberFormat="1" applyFont="1" applyFill="1"/>
    <xf numFmtId="2" fontId="8" fillId="4" borderId="1" xfId="0" applyNumberFormat="1" applyFont="1" applyFill="1" applyBorder="1" applyAlignment="1" applyProtection="1">
      <alignment horizontal="center"/>
    </xf>
    <xf numFmtId="0" fontId="7" fillId="3" borderId="0" xfId="0" applyFont="1" applyFill="1" applyBorder="1" applyProtection="1"/>
    <xf numFmtId="0" fontId="8" fillId="4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vertical="center" wrapText="1"/>
      <protection locked="0"/>
    </xf>
    <xf numFmtId="14" fontId="7" fillId="4" borderId="4" xfId="0" applyNumberFormat="1" applyFont="1" applyFill="1" applyBorder="1" applyAlignment="1" applyProtection="1">
      <alignment horizontal="center"/>
    </xf>
    <xf numFmtId="2" fontId="7" fillId="4" borderId="4" xfId="0" applyNumberFormat="1" applyFont="1" applyFill="1" applyBorder="1" applyAlignment="1" applyProtection="1">
      <alignment horizontal="center"/>
    </xf>
    <xf numFmtId="0" fontId="7" fillId="0" borderId="0" xfId="0" applyFont="1" applyAlignment="1" applyProtection="1">
      <alignment vertical="center"/>
    </xf>
    <xf numFmtId="0" fontId="8" fillId="4" borderId="4" xfId="0" applyFont="1" applyFill="1" applyBorder="1" applyAlignment="1" applyProtection="1">
      <alignment horizontal="center" vertical="center"/>
    </xf>
    <xf numFmtId="0" fontId="7" fillId="7" borderId="1" xfId="0" applyFont="1" applyFill="1" applyBorder="1" applyAlignment="1" applyProtection="1">
      <alignment horizontal="center"/>
      <protection locked="0"/>
    </xf>
    <xf numFmtId="0" fontId="11" fillId="5" borderId="2" xfId="0" applyFont="1" applyFill="1" applyBorder="1" applyAlignment="1" applyProtection="1">
      <alignment horizontal="left"/>
    </xf>
    <xf numFmtId="0" fontId="11" fillId="5" borderId="3" xfId="0" applyFont="1" applyFill="1" applyBorder="1" applyAlignment="1" applyProtection="1">
      <alignment horizontal="left"/>
    </xf>
    <xf numFmtId="0" fontId="8" fillId="6" borderId="2" xfId="0" applyFont="1" applyFill="1" applyBorder="1" applyAlignment="1" applyProtection="1">
      <alignment horizontal="left"/>
    </xf>
    <xf numFmtId="0" fontId="8" fillId="6" borderId="3" xfId="0" applyFont="1" applyFill="1" applyBorder="1" applyAlignment="1" applyProtection="1">
      <alignment horizontal="left"/>
    </xf>
    <xf numFmtId="0" fontId="7" fillId="0" borderId="9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6" fillId="0" borderId="15" xfId="0" quotePrefix="1" applyFont="1" applyBorder="1" applyAlignment="1"/>
    <xf numFmtId="0" fontId="6" fillId="0" borderId="10" xfId="0" quotePrefix="1" applyFont="1" applyBorder="1" applyAlignment="1"/>
    <xf numFmtId="0" fontId="6" fillId="0" borderId="16" xfId="0" quotePrefix="1" applyFont="1" applyBorder="1" applyAlignment="1"/>
    <xf numFmtId="0" fontId="6" fillId="0" borderId="13" xfId="0" quotePrefix="1" applyFont="1" applyBorder="1" applyAlignment="1"/>
    <xf numFmtId="0" fontId="6" fillId="0" borderId="14" xfId="0" quotePrefix="1" applyFont="1" applyBorder="1" applyAlignment="1"/>
    <xf numFmtId="0" fontId="6" fillId="0" borderId="17" xfId="0" quotePrefix="1" applyFont="1" applyBorder="1" applyAlignment="1"/>
    <xf numFmtId="0" fontId="13" fillId="6" borderId="8" xfId="0" applyFont="1" applyFill="1" applyBorder="1" applyAlignment="1">
      <alignment horizontal="left"/>
    </xf>
    <xf numFmtId="0" fontId="13" fillId="6" borderId="9" xfId="0" applyFont="1" applyFill="1" applyBorder="1" applyAlignment="1">
      <alignment horizontal="left"/>
    </xf>
    <xf numFmtId="0" fontId="6" fillId="0" borderId="11" xfId="0" quotePrefix="1" applyFont="1" applyBorder="1" applyAlignment="1"/>
    <xf numFmtId="0" fontId="6" fillId="0" borderId="0" xfId="0" quotePrefix="1" applyFont="1" applyBorder="1" applyAlignment="1"/>
    <xf numFmtId="0" fontId="6" fillId="0" borderId="12" xfId="0" quotePrefix="1" applyFont="1" applyBorder="1" applyAlignment="1"/>
    <xf numFmtId="0" fontId="12" fillId="5" borderId="5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6" fillId="0" borderId="15" xfId="0" quotePrefix="1" applyFont="1" applyBorder="1" applyAlignment="1">
      <alignment wrapText="1"/>
    </xf>
    <xf numFmtId="0" fontId="6" fillId="0" borderId="10" xfId="0" quotePrefix="1" applyFont="1" applyBorder="1" applyAlignment="1">
      <alignment wrapText="1"/>
    </xf>
    <xf numFmtId="0" fontId="6" fillId="0" borderId="16" xfId="0" quotePrefix="1" applyFont="1" applyBorder="1" applyAlignment="1">
      <alignment wrapText="1"/>
    </xf>
    <xf numFmtId="0" fontId="13" fillId="6" borderId="18" xfId="0" applyFont="1" applyFill="1" applyBorder="1" applyAlignment="1">
      <alignment horizontal="left"/>
    </xf>
    <xf numFmtId="0" fontId="13" fillId="6" borderId="19" xfId="0" applyFont="1" applyFill="1" applyBorder="1" applyAlignment="1">
      <alignment horizontal="left"/>
    </xf>
    <xf numFmtId="0" fontId="13" fillId="6" borderId="23" xfId="0" applyFont="1" applyFill="1" applyBorder="1" applyAlignment="1">
      <alignment horizontal="left"/>
    </xf>
    <xf numFmtId="0" fontId="13" fillId="6" borderId="21" xfId="0" applyFont="1" applyFill="1" applyBorder="1" applyAlignment="1">
      <alignment horizontal="left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8FD0"/>
      <color rgb="FFA2D2F0"/>
      <color rgb="FFD8F0D9"/>
      <color rgb="FF43B649"/>
      <color rgb="FFB9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21</xdr:row>
      <xdr:rowOff>38101</xdr:rowOff>
    </xdr:from>
    <xdr:to>
      <xdr:col>3</xdr:col>
      <xdr:colOff>514350</xdr:colOff>
      <xdr:row>22</xdr:row>
      <xdr:rowOff>179295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569449" y="3276601"/>
          <a:ext cx="466725" cy="331694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142873</xdr:colOff>
      <xdr:row>9</xdr:row>
      <xdr:rowOff>44824</xdr:rowOff>
    </xdr:from>
    <xdr:to>
      <xdr:col>3</xdr:col>
      <xdr:colOff>561974</xdr:colOff>
      <xdr:row>11</xdr:row>
      <xdr:rowOff>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664697" y="1759324"/>
          <a:ext cx="419101" cy="336176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438150</xdr:colOff>
      <xdr:row>0</xdr:row>
      <xdr:rowOff>104776</xdr:rowOff>
    </xdr:from>
    <xdr:to>
      <xdr:col>9</xdr:col>
      <xdr:colOff>179294</xdr:colOff>
      <xdr:row>5</xdr:row>
      <xdr:rowOff>93458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04776"/>
          <a:ext cx="10001250" cy="941182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428626</xdr:colOff>
      <xdr:row>33</xdr:row>
      <xdr:rowOff>114301</xdr:rowOff>
    </xdr:from>
    <xdr:to>
      <xdr:col>9</xdr:col>
      <xdr:colOff>179294</xdr:colOff>
      <xdr:row>38</xdr:row>
      <xdr:rowOff>102983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3924301"/>
          <a:ext cx="10001247" cy="941182"/>
        </a:xfrm>
        <a:prstGeom prst="rect">
          <a:avLst/>
        </a:prstGeom>
      </xdr:spPr>
    </xdr:pic>
    <xdr:clientData/>
  </xdr:twoCellAnchor>
  <xdr:twoCellAnchor editAs="oneCell">
    <xdr:from>
      <xdr:col>1</xdr:col>
      <xdr:colOff>2106707</xdr:colOff>
      <xdr:row>34</xdr:row>
      <xdr:rowOff>179295</xdr:rowOff>
    </xdr:from>
    <xdr:to>
      <xdr:col>1</xdr:col>
      <xdr:colOff>2955067</xdr:colOff>
      <xdr:row>38</xdr:row>
      <xdr:rowOff>36420</xdr:rowOff>
    </xdr:to>
    <xdr:pic>
      <xdr:nvPicPr>
        <xdr:cNvPr id="6" name="Picture 5" descr="cid:image006.png@01D1D699.38A6542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831" r="35230"/>
        <a:stretch/>
      </xdr:blipFill>
      <xdr:spPr bwMode="auto">
        <a:xfrm>
          <a:off x="2554942" y="5658971"/>
          <a:ext cx="848360" cy="6191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1676400</xdr:colOff>
      <xdr:row>4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8992"/>
        <a:stretch/>
      </xdr:blipFill>
      <xdr:spPr>
        <a:xfrm>
          <a:off x="533400" y="0"/>
          <a:ext cx="711517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</xdr:row>
      <xdr:rowOff>180975</xdr:rowOff>
    </xdr:from>
    <xdr:to>
      <xdr:col>6</xdr:col>
      <xdr:colOff>1162051</xdr:colOff>
      <xdr:row>41</xdr:row>
      <xdr:rowOff>169657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91"/>
        <a:stretch/>
      </xdr:blipFill>
      <xdr:spPr>
        <a:xfrm>
          <a:off x="533401" y="7038975"/>
          <a:ext cx="9582150" cy="941182"/>
        </a:xfrm>
        <a:prstGeom prst="rect">
          <a:avLst/>
        </a:prstGeom>
      </xdr:spPr>
    </xdr:pic>
    <xdr:clientData/>
  </xdr:twoCellAnchor>
  <xdr:twoCellAnchor editAs="oneCell">
    <xdr:from>
      <xdr:col>1</xdr:col>
      <xdr:colOff>2200275</xdr:colOff>
      <xdr:row>38</xdr:row>
      <xdr:rowOff>47625</xdr:rowOff>
    </xdr:from>
    <xdr:to>
      <xdr:col>1</xdr:col>
      <xdr:colOff>3048635</xdr:colOff>
      <xdr:row>41</xdr:row>
      <xdr:rowOff>95250</xdr:rowOff>
    </xdr:to>
    <xdr:pic>
      <xdr:nvPicPr>
        <xdr:cNvPr id="4" name="Picture 3" descr="cid:image006.png@01D1D699.38A6542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831" r="35230"/>
        <a:stretch/>
      </xdr:blipFill>
      <xdr:spPr bwMode="auto">
        <a:xfrm>
          <a:off x="2733675" y="7286625"/>
          <a:ext cx="848360" cy="6191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0</xdr:row>
      <xdr:rowOff>142875</xdr:rowOff>
    </xdr:from>
    <xdr:to>
      <xdr:col>4</xdr:col>
      <xdr:colOff>1714500</xdr:colOff>
      <xdr:row>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684"/>
        <a:stretch/>
      </xdr:blipFill>
      <xdr:spPr>
        <a:xfrm>
          <a:off x="723900" y="142875"/>
          <a:ext cx="8448675" cy="9429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58</xdr:row>
      <xdr:rowOff>171450</xdr:rowOff>
    </xdr:from>
    <xdr:to>
      <xdr:col>6</xdr:col>
      <xdr:colOff>1</xdr:colOff>
      <xdr:row>63</xdr:row>
      <xdr:rowOff>160132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81"/>
        <a:stretch/>
      </xdr:blipFill>
      <xdr:spPr>
        <a:xfrm>
          <a:off x="742951" y="11363325"/>
          <a:ext cx="9563100" cy="941182"/>
        </a:xfrm>
        <a:prstGeom prst="rect">
          <a:avLst/>
        </a:prstGeom>
      </xdr:spPr>
    </xdr:pic>
    <xdr:clientData/>
  </xdr:twoCellAnchor>
  <xdr:twoCellAnchor editAs="oneCell">
    <xdr:from>
      <xdr:col>2</xdr:col>
      <xdr:colOff>1285875</xdr:colOff>
      <xdr:row>60</xdr:row>
      <xdr:rowOff>47625</xdr:rowOff>
    </xdr:from>
    <xdr:to>
      <xdr:col>2</xdr:col>
      <xdr:colOff>2134235</xdr:colOff>
      <xdr:row>63</xdr:row>
      <xdr:rowOff>95250</xdr:rowOff>
    </xdr:to>
    <xdr:pic>
      <xdr:nvPicPr>
        <xdr:cNvPr id="5" name="Picture 4" descr="cid:image006.png@01D1D699.38A6542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831" r="35230"/>
        <a:stretch/>
      </xdr:blipFill>
      <xdr:spPr bwMode="auto">
        <a:xfrm>
          <a:off x="2905125" y="11604625"/>
          <a:ext cx="848360" cy="6191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109711</xdr:rowOff>
    </xdr:from>
    <xdr:to>
      <xdr:col>18</xdr:col>
      <xdr:colOff>9524</xdr:colOff>
      <xdr:row>5</xdr:row>
      <xdr:rowOff>133351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" y="109711"/>
          <a:ext cx="10372725" cy="9761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161925</xdr:rowOff>
    </xdr:from>
    <xdr:to>
      <xdr:col>18</xdr:col>
      <xdr:colOff>0</xdr:colOff>
      <xdr:row>30</xdr:row>
      <xdr:rowOff>184669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4705350"/>
          <a:ext cx="10363200" cy="975244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27</xdr:row>
      <xdr:rowOff>28575</xdr:rowOff>
    </xdr:from>
    <xdr:to>
      <xdr:col>6</xdr:col>
      <xdr:colOff>38735</xdr:colOff>
      <xdr:row>30</xdr:row>
      <xdr:rowOff>76200</xdr:rowOff>
    </xdr:to>
    <xdr:pic>
      <xdr:nvPicPr>
        <xdr:cNvPr id="4" name="Picture 3" descr="cid:image006.png@01D1D699.38A6542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831" r="35230"/>
        <a:stretch/>
      </xdr:blipFill>
      <xdr:spPr bwMode="auto">
        <a:xfrm>
          <a:off x="2438400" y="5314950"/>
          <a:ext cx="848360" cy="6191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7"/>
  <sheetViews>
    <sheetView showRuler="0" topLeftCell="A7" zoomScale="85" zoomScaleNormal="85" workbookViewId="0">
      <selection activeCell="H24" sqref="H24"/>
    </sheetView>
  </sheetViews>
  <sheetFormatPr defaultRowHeight="14.5" x14ac:dyDescent="0.35"/>
  <cols>
    <col min="1" max="1" width="6.6328125" customWidth="1"/>
    <col min="2" max="2" width="68" customWidth="1"/>
    <col min="3" max="3" width="23" customWidth="1"/>
    <col min="4" max="4" width="10.36328125" customWidth="1"/>
    <col min="11" max="12" width="9.08984375" customWidth="1"/>
    <col min="13" max="13" width="9.08984375" hidden="1" customWidth="1"/>
    <col min="14" max="14" width="9" hidden="1" customWidth="1"/>
    <col min="15" max="17" width="8.6328125" hidden="1" customWidth="1"/>
    <col min="18" max="18" width="90.36328125" hidden="1" customWidth="1"/>
    <col min="19" max="19" width="11.36328125" hidden="1" customWidth="1"/>
    <col min="20" max="20" width="21.453125" hidden="1" customWidth="1"/>
    <col min="21" max="21" width="18.54296875" hidden="1" customWidth="1"/>
    <col min="22" max="23" width="8.6328125" customWidth="1"/>
  </cols>
  <sheetData>
    <row r="1" spans="1:37" ht="16" x14ac:dyDescent="0.45">
      <c r="A1" s="23"/>
      <c r="B1" s="23"/>
      <c r="C1" s="23"/>
      <c r="D1" s="23"/>
      <c r="E1" s="23"/>
      <c r="F1" s="23"/>
      <c r="G1" s="23"/>
      <c r="H1" s="23"/>
      <c r="I1" s="23"/>
      <c r="J1" s="23"/>
      <c r="K1" s="24"/>
      <c r="L1" s="24"/>
      <c r="M1" s="24"/>
      <c r="N1" s="24"/>
      <c r="O1" s="24"/>
    </row>
    <row r="2" spans="1:37" ht="16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  <c r="K2" s="24"/>
      <c r="L2" s="24"/>
      <c r="M2" s="24"/>
      <c r="N2" s="60" t="s">
        <v>121</v>
      </c>
      <c r="O2" s="60" t="s">
        <v>122</v>
      </c>
      <c r="P2" s="60" t="s">
        <v>125</v>
      </c>
    </row>
    <row r="3" spans="1:37" ht="16" x14ac:dyDescent="0.45">
      <c r="A3" s="23"/>
      <c r="B3" s="23"/>
      <c r="C3" s="23"/>
      <c r="D3" s="23"/>
      <c r="E3" s="23"/>
      <c r="F3" s="23"/>
      <c r="G3" s="23"/>
      <c r="H3" s="23"/>
      <c r="I3" s="23"/>
      <c r="J3" s="23"/>
      <c r="K3" s="24"/>
      <c r="L3" s="24"/>
      <c r="M3" s="24"/>
      <c r="N3" s="66">
        <v>12</v>
      </c>
      <c r="O3" s="63">
        <v>52.14</v>
      </c>
      <c r="P3">
        <v>1</v>
      </c>
    </row>
    <row r="4" spans="1:37" ht="16" x14ac:dyDescent="0.45">
      <c r="A4" s="23"/>
      <c r="B4" s="23"/>
      <c r="C4" s="23"/>
      <c r="D4" s="23"/>
      <c r="E4" s="23"/>
      <c r="F4" s="23"/>
      <c r="G4" s="23"/>
      <c r="H4" s="23"/>
      <c r="I4" s="23"/>
      <c r="J4" s="23"/>
      <c r="K4" s="24"/>
      <c r="L4" s="24"/>
      <c r="M4" s="24"/>
      <c r="N4" s="67">
        <v>13</v>
      </c>
      <c r="O4" s="63">
        <v>56.48</v>
      </c>
      <c r="P4">
        <v>1.08</v>
      </c>
    </row>
    <row r="5" spans="1:37" ht="16" x14ac:dyDescent="0.45">
      <c r="A5" s="23"/>
      <c r="B5" s="23"/>
      <c r="C5" s="23"/>
      <c r="D5" s="23"/>
      <c r="E5" s="23"/>
      <c r="F5" s="23"/>
      <c r="G5" s="23"/>
      <c r="H5" s="23"/>
      <c r="I5" s="23"/>
      <c r="J5" s="23"/>
      <c r="K5" s="24"/>
      <c r="L5" s="24"/>
      <c r="M5" s="24"/>
      <c r="N5" s="67">
        <v>14</v>
      </c>
      <c r="O5" s="63">
        <v>60.83</v>
      </c>
      <c r="P5">
        <v>1.1599999999999999</v>
      </c>
    </row>
    <row r="6" spans="1:37" ht="16" x14ac:dyDescent="0.45">
      <c r="A6" s="23"/>
      <c r="B6" s="23"/>
      <c r="C6" s="23"/>
      <c r="D6" s="23"/>
      <c r="E6" s="23"/>
      <c r="F6" s="23"/>
      <c r="G6" s="23"/>
      <c r="H6" s="23"/>
      <c r="I6" s="23"/>
      <c r="J6" s="23"/>
      <c r="K6" s="24"/>
      <c r="L6" s="24"/>
      <c r="M6" s="24"/>
      <c r="N6" s="67">
        <v>15</v>
      </c>
      <c r="O6" s="63">
        <v>65.17</v>
      </c>
      <c r="P6">
        <v>1.25</v>
      </c>
      <c r="R6" s="1"/>
    </row>
    <row r="7" spans="1:37" ht="16" x14ac:dyDescent="0.45">
      <c r="A7" s="23"/>
      <c r="B7" s="52" t="s">
        <v>8</v>
      </c>
      <c r="C7" s="77" t="s">
        <v>138</v>
      </c>
      <c r="D7" s="77"/>
      <c r="E7" s="77"/>
      <c r="F7" s="77"/>
      <c r="G7" s="77"/>
      <c r="H7" s="77"/>
      <c r="I7" s="77"/>
      <c r="J7" s="77"/>
      <c r="K7" s="24"/>
      <c r="L7" s="24"/>
      <c r="M7" s="24"/>
      <c r="N7" s="67">
        <v>16</v>
      </c>
      <c r="O7" s="63">
        <v>69.52</v>
      </c>
      <c r="P7">
        <v>1.33</v>
      </c>
      <c r="R7" s="1"/>
    </row>
    <row r="8" spans="1:37" ht="16" x14ac:dyDescent="0.45">
      <c r="A8" s="23"/>
      <c r="B8" s="23"/>
      <c r="C8" s="23"/>
      <c r="D8" s="23"/>
      <c r="E8" s="23"/>
      <c r="F8" s="23"/>
      <c r="G8" s="23"/>
      <c r="H8" s="23"/>
      <c r="I8" s="23"/>
      <c r="J8" s="23"/>
      <c r="K8" s="24"/>
      <c r="L8" s="24"/>
      <c r="M8" s="24"/>
      <c r="N8" s="67">
        <v>17</v>
      </c>
      <c r="O8" s="63">
        <v>73.86</v>
      </c>
      <c r="P8">
        <v>1.41</v>
      </c>
      <c r="R8" s="1"/>
    </row>
    <row r="9" spans="1:37" ht="16" x14ac:dyDescent="0.45">
      <c r="A9" s="23"/>
      <c r="B9" s="52" t="s">
        <v>0</v>
      </c>
      <c r="C9" s="77" t="s">
        <v>67</v>
      </c>
      <c r="D9" s="77"/>
      <c r="E9" s="77"/>
      <c r="F9" s="77"/>
      <c r="G9" s="77"/>
      <c r="H9" s="77"/>
      <c r="I9" s="77"/>
      <c r="J9" s="77"/>
      <c r="K9" s="24"/>
      <c r="L9" s="24"/>
      <c r="M9" s="24"/>
      <c r="N9" s="67">
        <v>18</v>
      </c>
      <c r="O9" s="63">
        <v>78.209999999999994</v>
      </c>
      <c r="P9">
        <v>1.5</v>
      </c>
      <c r="R9" s="1"/>
    </row>
    <row r="10" spans="1:37" ht="15" customHeight="1" x14ac:dyDescent="0.45">
      <c r="A10" s="23"/>
      <c r="B10" s="25" t="s">
        <v>134</v>
      </c>
      <c r="C10" s="58">
        <v>43672</v>
      </c>
      <c r="D10" s="59"/>
      <c r="E10" s="82" t="s">
        <v>130</v>
      </c>
      <c r="F10" s="82"/>
      <c r="G10" s="82"/>
      <c r="H10" s="59"/>
      <c r="I10" s="59"/>
      <c r="J10" s="59"/>
      <c r="K10" s="24"/>
      <c r="L10" s="24"/>
      <c r="M10" s="24"/>
      <c r="N10" s="66">
        <v>19</v>
      </c>
      <c r="O10" s="63">
        <v>82.55</v>
      </c>
      <c r="P10">
        <v>1.58</v>
      </c>
      <c r="R10" s="1"/>
    </row>
    <row r="11" spans="1:37" ht="16" x14ac:dyDescent="0.45">
      <c r="A11" s="23"/>
      <c r="B11" s="25" t="s">
        <v>120</v>
      </c>
      <c r="C11" s="58">
        <v>44222</v>
      </c>
      <c r="D11" s="59"/>
      <c r="E11" s="83"/>
      <c r="F11" s="83"/>
      <c r="G11" s="83"/>
      <c r="H11" s="59"/>
      <c r="I11" s="59"/>
      <c r="J11" s="59"/>
      <c r="K11" s="24"/>
      <c r="L11" s="24"/>
      <c r="M11" s="24"/>
      <c r="N11" s="66">
        <v>20</v>
      </c>
      <c r="O11" s="63">
        <v>86.9</v>
      </c>
      <c r="P11">
        <v>1.66</v>
      </c>
      <c r="R11" s="1"/>
    </row>
    <row r="12" spans="1:37" ht="16" hidden="1" x14ac:dyDescent="0.45">
      <c r="A12" s="23"/>
      <c r="B12" s="29" t="s">
        <v>131</v>
      </c>
      <c r="C12" s="73">
        <f>DATE(YEAR(C11),MONTH(C11),1)+1</f>
        <v>44198</v>
      </c>
      <c r="D12" s="59"/>
      <c r="E12" s="72"/>
      <c r="F12" s="72"/>
      <c r="G12" s="72"/>
      <c r="H12" s="59"/>
      <c r="I12" s="59"/>
      <c r="J12" s="59"/>
      <c r="K12" s="24"/>
      <c r="L12" s="24"/>
      <c r="M12" s="24"/>
      <c r="N12" s="66">
        <v>21</v>
      </c>
      <c r="O12" s="63">
        <v>91.25</v>
      </c>
      <c r="P12" s="2">
        <v>1.75</v>
      </c>
      <c r="R12" s="1"/>
    </row>
    <row r="13" spans="1:37" ht="16" x14ac:dyDescent="0.45">
      <c r="A13" s="23"/>
      <c r="B13" s="29" t="s">
        <v>123</v>
      </c>
      <c r="C13" s="74">
        <f>ROUNDUP(((C12-C10)/30),0)</f>
        <v>18</v>
      </c>
      <c r="D13" s="59"/>
      <c r="E13" s="72"/>
      <c r="F13" s="72"/>
      <c r="G13" s="72"/>
      <c r="H13" s="59"/>
      <c r="I13" s="59"/>
      <c r="J13" s="59"/>
      <c r="K13" s="24"/>
      <c r="L13" s="24"/>
      <c r="M13" s="24"/>
      <c r="N13" s="66">
        <v>22</v>
      </c>
      <c r="O13" s="63">
        <v>95.59</v>
      </c>
      <c r="P13" s="2">
        <v>1.83</v>
      </c>
      <c r="R13" s="1"/>
    </row>
    <row r="14" spans="1:37" ht="16" hidden="1" x14ac:dyDescent="0.45">
      <c r="A14" s="23"/>
      <c r="B14" s="29" t="s">
        <v>124</v>
      </c>
      <c r="C14" s="69">
        <f>VLOOKUP(C13,N3:O51,2,0)</f>
        <v>78.209999999999994</v>
      </c>
      <c r="D14" s="23"/>
      <c r="E14" s="72"/>
      <c r="F14" s="72"/>
      <c r="G14" s="72"/>
      <c r="H14" s="23"/>
      <c r="I14" s="23"/>
      <c r="J14" s="23"/>
      <c r="K14" s="24"/>
      <c r="L14" s="26"/>
      <c r="M14" s="26"/>
      <c r="N14" s="66">
        <v>23</v>
      </c>
      <c r="O14" s="63">
        <v>99.94</v>
      </c>
      <c r="P14" s="2">
        <v>1.91</v>
      </c>
      <c r="Q14" s="2"/>
      <c r="R14" s="18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6" hidden="1" x14ac:dyDescent="0.45">
      <c r="A15" s="23"/>
      <c r="B15" s="29" t="s">
        <v>111</v>
      </c>
      <c r="C15" s="50">
        <f>SUM(C14*C22)</f>
        <v>2737.35</v>
      </c>
      <c r="D15" s="23"/>
      <c r="E15" s="23"/>
      <c r="F15" s="23"/>
      <c r="G15" s="62"/>
      <c r="H15" s="23"/>
      <c r="I15" s="23"/>
      <c r="J15" s="23"/>
      <c r="K15" s="24"/>
      <c r="L15" s="26"/>
      <c r="M15" s="26"/>
      <c r="N15" s="66">
        <v>24</v>
      </c>
      <c r="O15" s="63">
        <v>104.28</v>
      </c>
      <c r="P15" s="2">
        <v>2</v>
      </c>
      <c r="Q15" s="2"/>
      <c r="R15" s="18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6" hidden="1" x14ac:dyDescent="0.45">
      <c r="A16" s="23"/>
      <c r="B16" s="70" t="s">
        <v>132</v>
      </c>
      <c r="C16" s="71">
        <f>C15-C26</f>
        <v>2485.35</v>
      </c>
      <c r="D16" s="23"/>
      <c r="E16" s="23"/>
      <c r="F16" s="23"/>
      <c r="G16" s="23"/>
      <c r="H16" s="23"/>
      <c r="I16" s="23"/>
      <c r="J16" s="23"/>
      <c r="K16" s="24"/>
      <c r="L16" s="26"/>
      <c r="M16" s="26"/>
      <c r="N16" s="66">
        <v>25</v>
      </c>
      <c r="O16" s="63">
        <v>108.63</v>
      </c>
      <c r="P16" s="2">
        <v>2.08</v>
      </c>
      <c r="Q16" s="2"/>
      <c r="R16" s="18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6" hidden="1" x14ac:dyDescent="0.45">
      <c r="A17" s="23"/>
      <c r="D17" s="23"/>
      <c r="E17" s="23"/>
      <c r="F17" s="23"/>
      <c r="G17" s="23"/>
      <c r="H17" s="23"/>
      <c r="I17" s="23"/>
      <c r="J17" s="23"/>
      <c r="K17" s="24"/>
      <c r="L17" s="26"/>
      <c r="M17" s="26"/>
      <c r="N17" s="66">
        <v>26</v>
      </c>
      <c r="O17" s="63">
        <v>112.97</v>
      </c>
      <c r="P17" s="2">
        <v>2.16</v>
      </c>
      <c r="Q17" s="2"/>
      <c r="R17" s="18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6" hidden="1" x14ac:dyDescent="0.45">
      <c r="A18" s="23"/>
      <c r="B18" s="70"/>
      <c r="C18" s="71"/>
      <c r="D18" s="23"/>
      <c r="E18" s="23"/>
      <c r="F18" s="23"/>
      <c r="G18" s="23"/>
      <c r="H18" s="23"/>
      <c r="I18" s="23"/>
      <c r="J18" s="23"/>
      <c r="K18" s="24"/>
      <c r="L18" s="26"/>
      <c r="M18" s="26"/>
      <c r="N18" s="66">
        <v>27</v>
      </c>
      <c r="O18" s="63">
        <v>117.32</v>
      </c>
      <c r="P18" s="2">
        <v>2.25</v>
      </c>
      <c r="Q18" s="2"/>
      <c r="R18" s="18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6" hidden="1" x14ac:dyDescent="0.45">
      <c r="A19" s="23"/>
      <c r="D19" s="23"/>
      <c r="E19" s="23"/>
      <c r="F19" s="23"/>
      <c r="G19" s="23"/>
      <c r="H19" s="23"/>
      <c r="I19" s="23"/>
      <c r="J19" s="23"/>
      <c r="K19" s="24"/>
      <c r="L19" s="26"/>
      <c r="M19" s="26"/>
      <c r="N19" s="66">
        <v>28</v>
      </c>
      <c r="O19" s="63">
        <v>121.66</v>
      </c>
      <c r="P19" s="2">
        <v>2.33</v>
      </c>
      <c r="Q19" s="2"/>
      <c r="R19" s="18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6" x14ac:dyDescent="0.45">
      <c r="A20" s="23"/>
      <c r="B20" s="27"/>
      <c r="C20" s="23"/>
      <c r="D20" s="23"/>
      <c r="E20" s="23"/>
      <c r="F20" s="23"/>
      <c r="G20" s="23"/>
      <c r="H20" s="23"/>
      <c r="I20" s="23"/>
      <c r="J20" s="23"/>
      <c r="K20" s="24"/>
      <c r="L20" s="26"/>
      <c r="M20" s="26"/>
      <c r="N20" s="68">
        <v>29</v>
      </c>
      <c r="O20" s="64">
        <v>126.01</v>
      </c>
      <c r="P20" s="2">
        <v>2.41</v>
      </c>
      <c r="Q20" s="2"/>
      <c r="R20" s="18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6" x14ac:dyDescent="0.45">
      <c r="A21" s="23"/>
      <c r="B21" s="80" t="s">
        <v>14</v>
      </c>
      <c r="C21" s="81"/>
      <c r="D21" s="23"/>
      <c r="E21" s="23"/>
      <c r="F21" s="23"/>
      <c r="G21" s="23"/>
      <c r="H21" s="23"/>
      <c r="I21" s="23"/>
      <c r="J21" s="23"/>
      <c r="K21" s="24"/>
      <c r="L21" s="26"/>
      <c r="M21" s="26"/>
      <c r="N21" s="68">
        <v>30</v>
      </c>
      <c r="O21" s="64">
        <v>130.35</v>
      </c>
      <c r="P21" s="2">
        <v>2.5</v>
      </c>
      <c r="Q21" s="2"/>
      <c r="R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6" x14ac:dyDescent="0.45">
      <c r="A22" s="23"/>
      <c r="B22" s="28" t="s">
        <v>1</v>
      </c>
      <c r="C22" s="13">
        <v>35</v>
      </c>
      <c r="D22" s="23"/>
      <c r="E22" s="84" t="s">
        <v>3</v>
      </c>
      <c r="F22" s="84"/>
      <c r="G22" s="84"/>
      <c r="H22" s="23"/>
      <c r="I22" s="23"/>
      <c r="J22" s="23"/>
      <c r="K22" s="24"/>
      <c r="L22" s="26"/>
      <c r="M22" s="26"/>
      <c r="N22" s="68">
        <v>31</v>
      </c>
      <c r="O22" s="64">
        <v>134.69999999999999</v>
      </c>
      <c r="P22" s="2">
        <v>2.58</v>
      </c>
      <c r="Q22" s="2"/>
      <c r="R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6" x14ac:dyDescent="0.45">
      <c r="A23" s="23"/>
      <c r="B23" s="28" t="s">
        <v>2</v>
      </c>
      <c r="C23" s="13">
        <v>5</v>
      </c>
      <c r="D23" s="23"/>
      <c r="E23" s="84"/>
      <c r="F23" s="84"/>
      <c r="G23" s="84"/>
      <c r="H23" s="23"/>
      <c r="I23" s="23"/>
      <c r="J23" s="23"/>
      <c r="K23" s="24"/>
      <c r="L23" s="26"/>
      <c r="M23" s="26"/>
      <c r="N23" s="68">
        <v>32</v>
      </c>
      <c r="O23" s="63">
        <v>139.04</v>
      </c>
      <c r="P23" s="5">
        <v>2.66</v>
      </c>
      <c r="Q23" s="2"/>
      <c r="R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80" x14ac:dyDescent="0.45">
      <c r="A24" s="23"/>
      <c r="B24" s="61" t="s">
        <v>126</v>
      </c>
      <c r="C24" s="76">
        <f>MIN(28,(SUM(C23*5.6)))</f>
        <v>28</v>
      </c>
      <c r="D24" s="23"/>
      <c r="E24" s="75"/>
      <c r="F24" s="75"/>
      <c r="G24" s="75"/>
      <c r="H24" s="23"/>
      <c r="I24" s="23"/>
      <c r="J24" s="23"/>
      <c r="K24" s="24"/>
      <c r="L24" s="26"/>
      <c r="M24" s="26"/>
      <c r="N24" s="68">
        <v>33</v>
      </c>
      <c r="O24" s="63">
        <v>143.38999999999999</v>
      </c>
      <c r="P24" s="5">
        <v>2.75</v>
      </c>
      <c r="Q24" s="2"/>
      <c r="R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6" x14ac:dyDescent="0.45">
      <c r="A25" s="23"/>
      <c r="B25" s="29" t="s">
        <v>127</v>
      </c>
      <c r="C25" s="30">
        <f>C24*C27</f>
        <v>42</v>
      </c>
      <c r="D25" s="23"/>
      <c r="E25" s="75"/>
      <c r="F25" s="75"/>
      <c r="G25" s="75"/>
      <c r="H25" s="23"/>
      <c r="I25" s="23"/>
      <c r="J25" s="23"/>
      <c r="K25" s="24"/>
      <c r="L25" s="26"/>
      <c r="M25" s="26"/>
      <c r="N25" s="68">
        <v>34</v>
      </c>
      <c r="O25" s="63">
        <v>147.72999999999999</v>
      </c>
      <c r="P25" s="5">
        <v>2.83</v>
      </c>
      <c r="Q25" s="2"/>
      <c r="R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6" hidden="1" x14ac:dyDescent="0.45">
      <c r="A26" s="23"/>
      <c r="B26" s="70" t="s">
        <v>129</v>
      </c>
      <c r="C26" s="71">
        <f>C25*6</f>
        <v>252</v>
      </c>
      <c r="D26" s="23"/>
      <c r="E26" s="57"/>
      <c r="F26" s="57"/>
      <c r="G26" s="57"/>
      <c r="H26" s="23"/>
      <c r="I26" s="23"/>
      <c r="J26" s="23"/>
      <c r="K26" s="24"/>
      <c r="L26" s="26"/>
      <c r="M26" s="26"/>
      <c r="N26" s="68">
        <v>35</v>
      </c>
      <c r="O26" s="63">
        <v>152.08000000000001</v>
      </c>
      <c r="P26" s="2">
        <v>2.91</v>
      </c>
      <c r="Q26" s="2"/>
      <c r="R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6" hidden="1" x14ac:dyDescent="0.45">
      <c r="A27" s="23"/>
      <c r="B27" t="s">
        <v>128</v>
      </c>
      <c r="C27" s="24">
        <f>VLOOKUP(C13,N3:P51,3)</f>
        <v>1.5</v>
      </c>
      <c r="D27" s="23"/>
      <c r="E27" s="23"/>
      <c r="F27" s="23"/>
      <c r="G27" s="23"/>
      <c r="H27" s="23"/>
      <c r="I27" s="23"/>
      <c r="J27" s="23"/>
      <c r="K27" s="24"/>
      <c r="L27" s="26"/>
      <c r="M27" s="26"/>
      <c r="N27" s="68">
        <v>36</v>
      </c>
      <c r="O27" s="63">
        <v>156.41999999999999</v>
      </c>
      <c r="P27" s="2">
        <v>3</v>
      </c>
      <c r="Q27" s="2"/>
      <c r="R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s="3" customFormat="1" ht="16" hidden="1" x14ac:dyDescent="0.45">
      <c r="A28" s="23"/>
      <c r="B28" s="31"/>
      <c r="C28" s="31"/>
      <c r="D28" s="31"/>
      <c r="E28" s="31"/>
      <c r="F28" s="31"/>
      <c r="G28" s="31"/>
      <c r="H28" s="31"/>
      <c r="I28" s="31"/>
      <c r="J28" s="31"/>
      <c r="K28" s="32"/>
      <c r="L28" s="33"/>
      <c r="M28" s="33"/>
      <c r="N28" s="68">
        <v>37</v>
      </c>
      <c r="O28" s="63">
        <v>160.77000000000001</v>
      </c>
      <c r="P28" s="2">
        <v>3.08</v>
      </c>
      <c r="Q28" s="5"/>
      <c r="R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s="4" customFormat="1" ht="16" hidden="1" x14ac:dyDescent="0.45">
      <c r="A29" s="23"/>
      <c r="B29" s="31"/>
      <c r="C29" s="31"/>
      <c r="D29" s="49"/>
      <c r="E29" s="49"/>
      <c r="F29" s="49"/>
      <c r="G29" s="49"/>
      <c r="H29" s="49"/>
      <c r="I29" s="49"/>
      <c r="J29" s="49"/>
      <c r="K29" s="33"/>
      <c r="L29" s="33"/>
      <c r="M29" s="33"/>
      <c r="N29" s="68">
        <v>38</v>
      </c>
      <c r="O29" s="63">
        <v>165.11</v>
      </c>
      <c r="P29" s="2">
        <v>3.16</v>
      </c>
      <c r="Q29" s="5"/>
      <c r="R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s="4" customFormat="1" ht="16" x14ac:dyDescent="0.45">
      <c r="A30" s="23"/>
      <c r="B30" s="31"/>
      <c r="C30" s="31"/>
      <c r="D30" s="49"/>
      <c r="E30" s="49"/>
      <c r="F30" s="49"/>
      <c r="G30" s="49"/>
      <c r="H30" s="49"/>
      <c r="I30" s="49"/>
      <c r="J30" s="49"/>
      <c r="K30" s="33"/>
      <c r="L30" s="33"/>
      <c r="M30" s="33"/>
      <c r="N30" s="68">
        <v>39</v>
      </c>
      <c r="O30" s="63">
        <v>169.46</v>
      </c>
      <c r="P30" s="2">
        <v>3.25</v>
      </c>
      <c r="Q30" s="5"/>
      <c r="R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15.65" customHeight="1" x14ac:dyDescent="0.45">
      <c r="A31" s="34"/>
      <c r="B31" s="78" t="s">
        <v>15</v>
      </c>
      <c r="C31" s="79"/>
      <c r="D31" s="23"/>
      <c r="E31" s="23"/>
      <c r="F31" s="23"/>
      <c r="G31" s="23"/>
      <c r="H31" s="23"/>
      <c r="I31" s="23"/>
      <c r="J31" s="23"/>
      <c r="K31" s="24"/>
      <c r="L31" s="26"/>
      <c r="M31" s="26"/>
      <c r="N31" s="68">
        <v>40</v>
      </c>
      <c r="O31" s="63">
        <v>173.8</v>
      </c>
      <c r="P31" s="2">
        <v>3.33</v>
      </c>
      <c r="Q31" s="2"/>
      <c r="R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6" x14ac:dyDescent="0.45">
      <c r="A32" s="35"/>
      <c r="B32" s="36" t="s">
        <v>110</v>
      </c>
      <c r="C32" s="37">
        <f>C16*0.2</f>
        <v>497.07</v>
      </c>
      <c r="D32" s="23"/>
      <c r="E32" s="23"/>
      <c r="F32" s="23"/>
      <c r="G32" s="23"/>
      <c r="H32" s="23"/>
      <c r="I32" s="23"/>
      <c r="J32" s="23"/>
      <c r="K32" s="24"/>
      <c r="L32" s="26"/>
      <c r="M32" s="26"/>
      <c r="N32" s="68">
        <v>41</v>
      </c>
      <c r="O32" s="65">
        <v>178.15</v>
      </c>
      <c r="P32" s="2">
        <v>3.41</v>
      </c>
      <c r="Q32" s="2"/>
      <c r="R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6" x14ac:dyDescent="0.4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4"/>
      <c r="L33" s="26"/>
      <c r="M33" s="26"/>
      <c r="N33" s="68">
        <v>42</v>
      </c>
      <c r="O33" s="65">
        <v>182.5</v>
      </c>
      <c r="P33" s="2">
        <v>3.5</v>
      </c>
      <c r="Q33" s="2"/>
      <c r="R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6" x14ac:dyDescent="0.4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4"/>
      <c r="L34" s="26"/>
      <c r="M34" s="26"/>
      <c r="N34" s="68">
        <v>43</v>
      </c>
      <c r="O34" s="65">
        <v>186.84</v>
      </c>
      <c r="P34" s="2">
        <v>3.58</v>
      </c>
      <c r="Q34" s="2"/>
      <c r="R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6" x14ac:dyDescent="0.4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4"/>
      <c r="L35" s="26"/>
      <c r="M35" s="26"/>
      <c r="N35" s="68">
        <v>44</v>
      </c>
      <c r="O35" s="65">
        <v>191.19</v>
      </c>
      <c r="P35" s="2">
        <v>3.66</v>
      </c>
      <c r="Q35" s="2"/>
      <c r="R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6" x14ac:dyDescent="0.4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4"/>
      <c r="L36" s="26"/>
      <c r="M36" s="26"/>
      <c r="N36" s="68">
        <v>45</v>
      </c>
      <c r="O36" s="65">
        <v>195.53</v>
      </c>
      <c r="P36" s="2">
        <v>3.75</v>
      </c>
      <c r="Q36" s="2"/>
      <c r="R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6" x14ac:dyDescent="0.4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4"/>
      <c r="L37" s="26"/>
      <c r="M37" s="26"/>
      <c r="N37" s="68">
        <v>46</v>
      </c>
      <c r="O37" s="65">
        <v>199.88</v>
      </c>
      <c r="P37" s="2">
        <v>3.83</v>
      </c>
      <c r="Q37" s="2"/>
      <c r="R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6" x14ac:dyDescent="0.4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6"/>
      <c r="M38" s="26"/>
      <c r="N38" s="68">
        <v>47</v>
      </c>
      <c r="O38" s="65">
        <v>204.22</v>
      </c>
      <c r="P38" s="2">
        <v>3.91</v>
      </c>
      <c r="Q38" s="2"/>
      <c r="R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6" x14ac:dyDescent="0.4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6"/>
      <c r="M39" s="26"/>
      <c r="N39" s="68">
        <v>48</v>
      </c>
      <c r="O39" s="63">
        <v>208.57</v>
      </c>
      <c r="P39" s="2">
        <v>4</v>
      </c>
      <c r="Q39" s="2"/>
      <c r="R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6"/>
      <c r="M40" s="26"/>
      <c r="N40" s="68">
        <v>49</v>
      </c>
      <c r="O40" s="63">
        <v>212.91</v>
      </c>
      <c r="P40" s="2">
        <v>4.08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24"/>
      <c r="B41" s="38" t="s">
        <v>137</v>
      </c>
      <c r="C41" s="24"/>
      <c r="D41" s="24"/>
      <c r="E41" s="24"/>
      <c r="F41" s="24"/>
      <c r="G41" s="24"/>
      <c r="H41" s="24"/>
      <c r="I41" s="24"/>
      <c r="J41" s="24"/>
      <c r="K41" s="24"/>
      <c r="L41" s="26"/>
      <c r="M41" s="26"/>
      <c r="N41" s="68">
        <v>50</v>
      </c>
      <c r="O41" s="63">
        <v>217.26</v>
      </c>
      <c r="P41" s="2">
        <v>4.16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24"/>
      <c r="B42" s="24"/>
      <c r="C42" s="24"/>
      <c r="D42" s="24"/>
      <c r="E42" s="24"/>
      <c r="F42" s="24"/>
      <c r="G42" s="26"/>
      <c r="H42" s="26"/>
      <c r="I42" s="26"/>
      <c r="J42" s="26"/>
      <c r="K42" s="26"/>
      <c r="L42" s="26"/>
      <c r="M42" s="26"/>
      <c r="N42" s="68">
        <v>51</v>
      </c>
      <c r="O42" s="63">
        <v>221.6</v>
      </c>
      <c r="P42" s="2">
        <v>4.25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24"/>
      <c r="B43" s="24"/>
      <c r="C43" s="24"/>
      <c r="D43" s="24"/>
      <c r="E43" s="24"/>
      <c r="F43" s="24"/>
      <c r="G43" s="26"/>
      <c r="H43" s="26"/>
      <c r="I43" s="26"/>
      <c r="J43" s="26"/>
      <c r="K43" s="26"/>
      <c r="L43" s="26"/>
      <c r="M43" s="26"/>
      <c r="N43" s="68">
        <v>52</v>
      </c>
      <c r="O43" s="63">
        <v>225.95</v>
      </c>
      <c r="P43" s="2">
        <v>4.33</v>
      </c>
      <c r="Q43" s="2"/>
      <c r="R43" s="20" t="s">
        <v>42</v>
      </c>
      <c r="S43" s="21" t="s">
        <v>4</v>
      </c>
      <c r="T43" s="2" t="s">
        <v>109</v>
      </c>
      <c r="U43" s="2" t="s">
        <v>112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24"/>
      <c r="B44" s="24"/>
      <c r="C44" s="24"/>
      <c r="D44" s="24"/>
      <c r="E44" s="24"/>
      <c r="F44" s="24"/>
      <c r="G44" s="26"/>
      <c r="H44" s="26"/>
      <c r="I44" s="26"/>
      <c r="J44" s="26"/>
      <c r="K44" s="26"/>
      <c r="L44" s="26"/>
      <c r="M44" s="26"/>
      <c r="N44" s="68">
        <v>53</v>
      </c>
      <c r="O44" s="63">
        <v>230.29</v>
      </c>
      <c r="P44" s="2">
        <v>4.41</v>
      </c>
      <c r="Q44" s="2"/>
      <c r="R44" s="22" t="s">
        <v>89</v>
      </c>
      <c r="S44" s="21">
        <v>40.5</v>
      </c>
      <c r="T44" s="2">
        <v>8</v>
      </c>
      <c r="U44" s="2">
        <v>14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4.75" customHeight="1" x14ac:dyDescent="0.35">
      <c r="G45" s="2"/>
      <c r="H45" s="2"/>
      <c r="I45" s="2"/>
      <c r="J45" s="2"/>
      <c r="K45" s="2"/>
      <c r="L45" s="2"/>
      <c r="M45" s="2"/>
      <c r="N45" s="68">
        <v>54</v>
      </c>
      <c r="O45" s="63">
        <v>234.64</v>
      </c>
      <c r="P45" s="2">
        <v>4.5</v>
      </c>
      <c r="Q45" s="2"/>
      <c r="R45" s="22" t="s">
        <v>90</v>
      </c>
      <c r="S45" s="21">
        <v>40.5</v>
      </c>
      <c r="T45" s="2">
        <v>8</v>
      </c>
      <c r="U45" s="2">
        <v>14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G46" s="2"/>
      <c r="H46" s="2"/>
      <c r="I46" s="2"/>
      <c r="J46" s="2"/>
      <c r="K46" s="2"/>
      <c r="L46" s="2"/>
      <c r="M46" s="2"/>
      <c r="N46" s="68">
        <v>55</v>
      </c>
      <c r="O46" s="63">
        <v>238.98</v>
      </c>
      <c r="P46" s="2">
        <v>4.58</v>
      </c>
      <c r="Q46" s="2"/>
      <c r="R46" s="22" t="s">
        <v>91</v>
      </c>
      <c r="S46" s="21">
        <v>44</v>
      </c>
      <c r="T46" s="2">
        <v>8</v>
      </c>
      <c r="U46" s="2">
        <v>14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G47" s="2"/>
      <c r="H47" s="2"/>
      <c r="I47" s="2"/>
      <c r="J47" s="2"/>
      <c r="K47" s="2"/>
      <c r="L47" s="2"/>
      <c r="M47" s="2"/>
      <c r="N47" s="68">
        <v>56</v>
      </c>
      <c r="O47" s="63">
        <v>243.33</v>
      </c>
      <c r="P47" s="2">
        <v>4.66</v>
      </c>
      <c r="Q47" s="2"/>
      <c r="R47" s="22" t="s">
        <v>133</v>
      </c>
      <c r="S47" s="21">
        <v>26</v>
      </c>
      <c r="T47" s="2">
        <v>8</v>
      </c>
      <c r="U47" s="2">
        <v>14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G48" s="2"/>
      <c r="H48" s="2"/>
      <c r="I48" s="2"/>
      <c r="J48" s="2"/>
      <c r="K48" s="2"/>
      <c r="L48" s="2"/>
      <c r="M48" s="2"/>
      <c r="N48" s="68">
        <v>57</v>
      </c>
      <c r="O48" s="63">
        <v>247.67</v>
      </c>
      <c r="P48" s="2">
        <v>4.75</v>
      </c>
      <c r="Q48" s="2"/>
      <c r="R48" s="22" t="s">
        <v>88</v>
      </c>
      <c r="S48" s="21">
        <v>45.5</v>
      </c>
      <c r="T48" s="2">
        <v>12</v>
      </c>
      <c r="U48" s="2">
        <v>18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7:37" x14ac:dyDescent="0.35">
      <c r="G49" s="2"/>
      <c r="H49" s="2"/>
      <c r="I49" s="2"/>
      <c r="J49" s="2"/>
      <c r="K49" s="2"/>
      <c r="L49" s="2"/>
      <c r="M49" s="2"/>
      <c r="N49" s="68">
        <v>58</v>
      </c>
      <c r="O49" s="63">
        <v>252.02</v>
      </c>
      <c r="P49" s="2">
        <v>4.83</v>
      </c>
      <c r="Q49" s="2"/>
      <c r="R49" s="22" t="s">
        <v>65</v>
      </c>
      <c r="S49" s="21">
        <v>45.5</v>
      </c>
      <c r="T49" s="2">
        <v>8</v>
      </c>
      <c r="U49" s="2">
        <v>14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7:37" x14ac:dyDescent="0.35">
      <c r="G50" s="2"/>
      <c r="H50" s="2"/>
      <c r="I50" s="2"/>
      <c r="J50" s="2"/>
      <c r="K50" s="2"/>
      <c r="L50" s="2"/>
      <c r="M50" s="2"/>
      <c r="N50" s="68">
        <v>59</v>
      </c>
      <c r="O50" s="63">
        <v>256.36</v>
      </c>
      <c r="P50" s="2">
        <v>4.91</v>
      </c>
      <c r="Q50" s="2"/>
      <c r="R50" s="22" t="s">
        <v>66</v>
      </c>
      <c r="S50" s="21">
        <v>45.5</v>
      </c>
      <c r="T50" s="2">
        <v>8</v>
      </c>
      <c r="U50" s="2">
        <v>14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7:37" x14ac:dyDescent="0.35">
      <c r="G51" s="2"/>
      <c r="H51" s="2"/>
      <c r="I51" s="2"/>
      <c r="J51" s="2"/>
      <c r="K51" s="2"/>
      <c r="L51" s="2"/>
      <c r="M51" s="2"/>
      <c r="N51" s="68">
        <v>60</v>
      </c>
      <c r="O51" s="63">
        <v>260.70999999999998</v>
      </c>
      <c r="P51" s="2">
        <v>5</v>
      </c>
      <c r="Q51" s="2"/>
      <c r="R51" s="22" t="s">
        <v>73</v>
      </c>
      <c r="S51" s="21">
        <v>35.5</v>
      </c>
      <c r="T51" s="2">
        <v>12</v>
      </c>
      <c r="U51" s="2">
        <v>18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7:37" x14ac:dyDescent="0.35">
      <c r="G52" s="2"/>
      <c r="H52" s="2"/>
      <c r="I52" s="2"/>
      <c r="J52" s="2"/>
      <c r="K52" s="2"/>
      <c r="L52" s="2"/>
      <c r="M52" s="2"/>
      <c r="Q52" s="2"/>
      <c r="R52" s="22" t="s">
        <v>67</v>
      </c>
      <c r="S52" s="21">
        <v>35.5</v>
      </c>
      <c r="T52" s="2">
        <v>12</v>
      </c>
      <c r="U52" s="2">
        <v>18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7:37" x14ac:dyDescent="0.35">
      <c r="G53" s="2"/>
      <c r="H53" s="2"/>
      <c r="I53" s="2"/>
      <c r="J53" s="2"/>
      <c r="K53" s="2"/>
      <c r="L53" s="2"/>
      <c r="M53" s="2"/>
      <c r="Q53" s="2"/>
      <c r="R53" s="22" t="s">
        <v>68</v>
      </c>
      <c r="S53" s="21">
        <v>35.5</v>
      </c>
      <c r="T53" s="2">
        <v>12</v>
      </c>
      <c r="U53" s="2">
        <v>18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7:37" x14ac:dyDescent="0.35">
      <c r="G54" s="2"/>
      <c r="H54" s="2"/>
      <c r="I54" s="2"/>
      <c r="J54" s="2"/>
      <c r="K54" s="2"/>
      <c r="L54" s="2"/>
      <c r="M54" s="2"/>
      <c r="Q54" s="2"/>
      <c r="R54" s="22" t="s">
        <v>92</v>
      </c>
      <c r="S54" s="21">
        <v>20</v>
      </c>
      <c r="T54" s="2">
        <v>0</v>
      </c>
      <c r="U54" s="2">
        <v>30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7:37" x14ac:dyDescent="0.35">
      <c r="G55" s="2"/>
      <c r="H55" s="2"/>
      <c r="I55" s="2"/>
      <c r="J55" s="2"/>
      <c r="K55" s="2"/>
      <c r="L55" s="2"/>
      <c r="M55" s="2"/>
      <c r="Q55" s="2"/>
      <c r="R55" s="22" t="s">
        <v>93</v>
      </c>
      <c r="S55" s="21">
        <v>35.5</v>
      </c>
      <c r="T55" s="2">
        <v>0</v>
      </c>
      <c r="U55" s="2">
        <v>18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7:37" x14ac:dyDescent="0.35">
      <c r="G56" s="2"/>
      <c r="H56" s="2"/>
      <c r="I56" s="2"/>
      <c r="J56" s="2"/>
      <c r="K56" s="2"/>
      <c r="L56" s="2"/>
      <c r="M56" s="2"/>
      <c r="Q56" s="2"/>
      <c r="R56" s="22" t="s">
        <v>94</v>
      </c>
      <c r="S56" s="21">
        <v>57.5</v>
      </c>
      <c r="T56" s="2">
        <v>12</v>
      </c>
      <c r="U56" s="2">
        <v>18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7:37" x14ac:dyDescent="0.35">
      <c r="G57" s="2"/>
      <c r="H57" s="2"/>
      <c r="I57" s="2"/>
      <c r="J57" s="2"/>
      <c r="K57" s="2"/>
      <c r="L57" s="2"/>
      <c r="M57" s="2"/>
      <c r="P57" s="2"/>
      <c r="Q57" s="2"/>
      <c r="R57" s="22" t="s">
        <v>108</v>
      </c>
      <c r="S57" s="21">
        <v>15</v>
      </c>
      <c r="T57" s="2">
        <v>8</v>
      </c>
      <c r="U57" s="2">
        <v>14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7:37" ht="14.25" customHeight="1" x14ac:dyDescent="0.35">
      <c r="G58" s="2"/>
      <c r="H58" s="2"/>
      <c r="I58" s="2"/>
      <c r="J58" s="2"/>
      <c r="K58" s="2"/>
      <c r="L58" s="2"/>
      <c r="M58" s="2"/>
      <c r="N58" s="5"/>
      <c r="O58" s="2"/>
      <c r="P58" s="2"/>
      <c r="Q58" s="2"/>
      <c r="R58" s="22" t="s">
        <v>97</v>
      </c>
      <c r="S58" s="21">
        <v>40</v>
      </c>
      <c r="T58" s="2">
        <v>0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7:37" x14ac:dyDescent="0.35">
      <c r="G59" s="2"/>
      <c r="H59" s="2"/>
      <c r="I59" s="2"/>
      <c r="J59" s="2"/>
      <c r="K59" s="2"/>
      <c r="L59" s="2"/>
      <c r="M59" s="2"/>
      <c r="N59" s="5"/>
      <c r="O59" s="2"/>
      <c r="P59" s="2"/>
      <c r="Q59" s="2"/>
      <c r="R59" s="22" t="s">
        <v>95</v>
      </c>
      <c r="S59" s="21">
        <v>9</v>
      </c>
      <c r="T59" s="2">
        <v>0</v>
      </c>
      <c r="U59" s="2">
        <v>13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7:37" x14ac:dyDescent="0.35">
      <c r="G60" s="2"/>
      <c r="H60" s="2"/>
      <c r="I60" s="2"/>
      <c r="J60" s="2"/>
      <c r="K60" s="2"/>
      <c r="L60" s="2"/>
      <c r="M60" s="2"/>
      <c r="N60" s="5"/>
      <c r="O60" s="2"/>
      <c r="P60" s="2"/>
      <c r="Q60" s="2"/>
      <c r="R60" s="20" t="s">
        <v>79</v>
      </c>
      <c r="S60" s="21">
        <v>9</v>
      </c>
      <c r="T60" s="2">
        <v>0</v>
      </c>
      <c r="U60" s="2">
        <v>13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7:37" x14ac:dyDescent="0.35">
      <c r="G61" s="2"/>
      <c r="H61" s="2"/>
      <c r="I61" s="2"/>
      <c r="J61" s="2"/>
      <c r="K61" s="2"/>
      <c r="L61" s="2"/>
      <c r="M61" s="2"/>
      <c r="N61" s="5"/>
      <c r="O61" s="2"/>
      <c r="P61" s="2"/>
      <c r="Q61" s="2"/>
      <c r="R61" s="20" t="s">
        <v>78</v>
      </c>
      <c r="S61" s="21">
        <v>9</v>
      </c>
      <c r="T61" s="2">
        <v>0</v>
      </c>
      <c r="U61" s="2">
        <v>13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7:37" x14ac:dyDescent="0.35">
      <c r="G62" s="2"/>
      <c r="H62" s="2"/>
      <c r="I62" s="2"/>
      <c r="J62" s="2"/>
      <c r="K62" s="2"/>
      <c r="L62" s="2"/>
      <c r="M62" s="2"/>
      <c r="N62" s="5"/>
      <c r="O62" s="2"/>
      <c r="P62" s="2"/>
      <c r="Q62" s="2"/>
      <c r="R62" s="20" t="s">
        <v>77</v>
      </c>
      <c r="S62" s="21">
        <v>9</v>
      </c>
      <c r="T62" s="2">
        <v>0</v>
      </c>
      <c r="U62" s="2">
        <v>13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7:37" x14ac:dyDescent="0.35">
      <c r="G63" s="2"/>
      <c r="H63" s="2"/>
      <c r="I63" s="2"/>
      <c r="J63" s="2"/>
      <c r="K63" s="2"/>
      <c r="L63" s="2"/>
      <c r="M63" s="2"/>
      <c r="N63" s="5"/>
      <c r="O63" s="2"/>
      <c r="P63" s="2"/>
      <c r="Q63" s="2"/>
      <c r="R63" s="22" t="s">
        <v>76</v>
      </c>
      <c r="S63" s="21">
        <v>7</v>
      </c>
      <c r="T63" s="2">
        <v>0</v>
      </c>
      <c r="U63" s="2">
        <v>13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7:37" x14ac:dyDescent="0.35">
      <c r="G64" s="2"/>
      <c r="H64" s="2"/>
      <c r="I64" s="2"/>
      <c r="J64" s="2"/>
      <c r="K64" s="2"/>
      <c r="L64" s="2"/>
      <c r="M64" s="2"/>
      <c r="N64" s="5"/>
      <c r="O64" s="2"/>
      <c r="P64" s="2"/>
      <c r="Q64" s="2"/>
      <c r="R64" s="20" t="s">
        <v>75</v>
      </c>
      <c r="S64" s="21">
        <v>9</v>
      </c>
      <c r="T64" s="2">
        <v>0</v>
      </c>
      <c r="U64" s="2">
        <v>13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7:37" x14ac:dyDescent="0.35">
      <c r="G65" s="2"/>
      <c r="H65" s="2"/>
      <c r="I65" s="2"/>
      <c r="J65" s="2"/>
      <c r="K65" s="2"/>
      <c r="L65" s="2"/>
      <c r="M65" s="2"/>
      <c r="N65" s="5"/>
      <c r="O65" s="2"/>
      <c r="P65" s="2"/>
      <c r="Q65" s="2"/>
      <c r="R65" s="20" t="s">
        <v>74</v>
      </c>
      <c r="S65" s="21">
        <v>7</v>
      </c>
      <c r="T65" s="2">
        <v>0</v>
      </c>
      <c r="U65" s="2">
        <v>13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7:37" x14ac:dyDescent="0.35">
      <c r="G66" s="2"/>
      <c r="H66" s="2"/>
      <c r="I66" s="2"/>
      <c r="J66" s="2"/>
      <c r="K66" s="2"/>
      <c r="L66" s="2"/>
      <c r="M66" s="2"/>
      <c r="N66" s="5"/>
      <c r="O66" s="2"/>
      <c r="P66" s="2"/>
      <c r="Q66" s="2"/>
      <c r="R66" s="20" t="s">
        <v>84</v>
      </c>
      <c r="S66" s="21">
        <v>13</v>
      </c>
      <c r="T66" s="2">
        <v>0</v>
      </c>
      <c r="U66" s="2">
        <v>13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7:37" x14ac:dyDescent="0.35">
      <c r="G67" s="2"/>
      <c r="H67" s="2"/>
      <c r="I67" s="2"/>
      <c r="J67" s="2"/>
      <c r="K67" s="2"/>
      <c r="L67" s="2"/>
      <c r="M67" s="2"/>
      <c r="N67" s="5"/>
      <c r="O67" s="2"/>
      <c r="P67" s="2"/>
      <c r="Q67" s="2"/>
      <c r="R67" s="22" t="s">
        <v>80</v>
      </c>
      <c r="S67" s="21">
        <v>16</v>
      </c>
      <c r="T67" s="2">
        <v>12</v>
      </c>
      <c r="U67" s="2">
        <v>18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7:37" x14ac:dyDescent="0.35">
      <c r="G68" s="2"/>
      <c r="H68" s="2"/>
      <c r="I68" s="2"/>
      <c r="J68" s="2"/>
      <c r="K68" s="2"/>
      <c r="L68" s="2"/>
      <c r="M68" s="2"/>
      <c r="N68" s="5"/>
      <c r="O68" s="2"/>
      <c r="P68" s="2"/>
      <c r="Q68" s="2"/>
      <c r="R68" s="22" t="s">
        <v>81</v>
      </c>
      <c r="S68" s="21">
        <v>10</v>
      </c>
      <c r="T68" s="2">
        <v>12</v>
      </c>
      <c r="U68" s="2">
        <v>18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7:37" x14ac:dyDescent="0.35">
      <c r="G69" s="2"/>
      <c r="H69" s="2"/>
      <c r="I69" s="2"/>
      <c r="J69" s="2"/>
      <c r="K69" s="2"/>
      <c r="L69" s="2"/>
      <c r="M69" s="2"/>
      <c r="N69" s="5"/>
      <c r="O69" s="2"/>
      <c r="P69" s="2"/>
      <c r="Q69" s="2"/>
      <c r="R69" s="20" t="s">
        <v>82</v>
      </c>
      <c r="S69" s="21">
        <v>16</v>
      </c>
      <c r="T69" s="2">
        <v>12</v>
      </c>
      <c r="U69" s="2">
        <v>18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7:37" x14ac:dyDescent="0.35">
      <c r="G70" s="2"/>
      <c r="H70" s="2"/>
      <c r="I70" s="2"/>
      <c r="J70" s="2"/>
      <c r="K70" s="2"/>
      <c r="N70" s="5"/>
      <c r="R70" s="20" t="s">
        <v>83</v>
      </c>
      <c r="S70" s="21">
        <v>16</v>
      </c>
      <c r="T70" s="2">
        <v>12</v>
      </c>
      <c r="U70" s="2">
        <v>18</v>
      </c>
    </row>
    <row r="71" spans="7:37" x14ac:dyDescent="0.35">
      <c r="N71" s="5"/>
      <c r="R71" s="22" t="s">
        <v>96</v>
      </c>
      <c r="S71" s="21">
        <v>29</v>
      </c>
      <c r="T71" s="2">
        <v>0</v>
      </c>
    </row>
    <row r="72" spans="7:37" x14ac:dyDescent="0.35">
      <c r="N72" s="5"/>
      <c r="R72" s="22" t="s">
        <v>100</v>
      </c>
      <c r="S72" s="21">
        <v>11</v>
      </c>
      <c r="T72" s="2">
        <v>12</v>
      </c>
      <c r="U72" s="2">
        <v>15</v>
      </c>
    </row>
    <row r="73" spans="7:37" x14ac:dyDescent="0.35">
      <c r="N73" s="5"/>
      <c r="R73" s="22" t="s">
        <v>98</v>
      </c>
      <c r="S73" s="21">
        <v>6</v>
      </c>
      <c r="T73" s="2">
        <v>0</v>
      </c>
      <c r="U73" s="2">
        <v>15</v>
      </c>
    </row>
    <row r="74" spans="7:37" x14ac:dyDescent="0.35">
      <c r="N74" s="5"/>
      <c r="R74" s="22" t="s">
        <v>99</v>
      </c>
      <c r="S74" s="21">
        <v>7</v>
      </c>
      <c r="T74" s="2">
        <v>0</v>
      </c>
      <c r="U74" s="2">
        <v>18</v>
      </c>
    </row>
    <row r="75" spans="7:37" x14ac:dyDescent="0.35">
      <c r="N75" s="5"/>
      <c r="R75" s="22" t="s">
        <v>71</v>
      </c>
      <c r="S75" s="21">
        <v>10</v>
      </c>
      <c r="T75" s="2">
        <v>0</v>
      </c>
      <c r="U75" s="2">
        <v>15</v>
      </c>
    </row>
    <row r="76" spans="7:37" x14ac:dyDescent="0.35">
      <c r="N76" s="5"/>
      <c r="R76" s="22" t="s">
        <v>72</v>
      </c>
      <c r="S76" s="21">
        <v>14</v>
      </c>
      <c r="T76" s="2">
        <v>0</v>
      </c>
      <c r="U76" s="2">
        <v>15</v>
      </c>
    </row>
    <row r="77" spans="7:37" x14ac:dyDescent="0.35">
      <c r="N77" s="5"/>
      <c r="R77" s="22" t="s">
        <v>64</v>
      </c>
      <c r="S77" s="21">
        <v>54</v>
      </c>
      <c r="T77" s="2">
        <v>0</v>
      </c>
      <c r="U77" s="2">
        <v>48</v>
      </c>
    </row>
    <row r="78" spans="7:37" x14ac:dyDescent="0.35">
      <c r="N78" s="5"/>
      <c r="R78" s="22" t="s">
        <v>69</v>
      </c>
      <c r="S78" s="21">
        <v>34</v>
      </c>
      <c r="T78" s="2">
        <v>0</v>
      </c>
      <c r="U78" s="2">
        <v>30</v>
      </c>
    </row>
    <row r="79" spans="7:37" x14ac:dyDescent="0.35">
      <c r="N79" s="5"/>
      <c r="R79" s="22" t="s">
        <v>70</v>
      </c>
      <c r="S79" s="21">
        <v>56</v>
      </c>
      <c r="T79" s="2">
        <v>0</v>
      </c>
      <c r="U79" s="2">
        <v>48</v>
      </c>
    </row>
    <row r="80" spans="7:37" x14ac:dyDescent="0.35">
      <c r="N80" s="5"/>
      <c r="R80" s="22" t="s">
        <v>63</v>
      </c>
      <c r="S80" s="21">
        <v>36</v>
      </c>
      <c r="T80">
        <v>0</v>
      </c>
      <c r="U80" s="2">
        <v>30</v>
      </c>
    </row>
    <row r="81" spans="14:21" x14ac:dyDescent="0.35">
      <c r="N81" s="5"/>
      <c r="R81" s="22" t="s">
        <v>87</v>
      </c>
      <c r="S81" s="21">
        <v>30</v>
      </c>
      <c r="T81">
        <v>12</v>
      </c>
      <c r="U81">
        <v>18</v>
      </c>
    </row>
    <row r="82" spans="14:21" x14ac:dyDescent="0.35">
      <c r="N82" s="5"/>
      <c r="R82" s="22" t="s">
        <v>85</v>
      </c>
      <c r="S82" s="21">
        <v>17</v>
      </c>
      <c r="T82">
        <v>12</v>
      </c>
      <c r="U82">
        <v>18</v>
      </c>
    </row>
    <row r="83" spans="14:21" x14ac:dyDescent="0.35">
      <c r="N83" s="5"/>
      <c r="R83" s="22" t="s">
        <v>86</v>
      </c>
      <c r="S83" s="21">
        <v>17</v>
      </c>
      <c r="T83">
        <v>12</v>
      </c>
      <c r="U83">
        <v>18</v>
      </c>
    </row>
    <row r="84" spans="14:21" x14ac:dyDescent="0.35">
      <c r="N84" s="5"/>
      <c r="R84" s="20" t="s">
        <v>101</v>
      </c>
      <c r="S84" s="21">
        <v>62</v>
      </c>
      <c r="T84">
        <v>12</v>
      </c>
      <c r="U84">
        <v>18</v>
      </c>
    </row>
    <row r="85" spans="14:21" x14ac:dyDescent="0.35">
      <c r="N85" s="5"/>
      <c r="R85" s="20" t="s">
        <v>102</v>
      </c>
      <c r="S85" s="21">
        <v>80.5</v>
      </c>
      <c r="T85">
        <v>0</v>
      </c>
    </row>
    <row r="86" spans="14:21" x14ac:dyDescent="0.35">
      <c r="N86" s="5"/>
      <c r="R86" s="20" t="s">
        <v>103</v>
      </c>
      <c r="S86" s="21">
        <v>5</v>
      </c>
      <c r="T86">
        <v>0</v>
      </c>
      <c r="U86">
        <v>13</v>
      </c>
    </row>
    <row r="87" spans="14:21" x14ac:dyDescent="0.35">
      <c r="N87" s="5"/>
      <c r="R87" s="20" t="s">
        <v>104</v>
      </c>
      <c r="S87" s="21">
        <v>5</v>
      </c>
      <c r="T87">
        <v>0</v>
      </c>
      <c r="U87">
        <v>13</v>
      </c>
    </row>
    <row r="88" spans="14:21" x14ac:dyDescent="0.35">
      <c r="N88" s="5"/>
      <c r="R88" s="20" t="s">
        <v>106</v>
      </c>
      <c r="S88" s="21">
        <v>22</v>
      </c>
      <c r="T88">
        <v>0</v>
      </c>
      <c r="U88">
        <v>24</v>
      </c>
    </row>
    <row r="89" spans="14:21" x14ac:dyDescent="0.35">
      <c r="N89" s="5"/>
      <c r="R89" s="20" t="s">
        <v>107</v>
      </c>
      <c r="S89" s="21">
        <v>24</v>
      </c>
      <c r="T89">
        <v>0</v>
      </c>
      <c r="U89">
        <v>24</v>
      </c>
    </row>
    <row r="90" spans="14:21" x14ac:dyDescent="0.35">
      <c r="N90" s="5"/>
      <c r="R90" s="20" t="s">
        <v>119</v>
      </c>
      <c r="S90" s="21">
        <v>14</v>
      </c>
      <c r="T90">
        <v>3</v>
      </c>
      <c r="U90">
        <v>15</v>
      </c>
    </row>
    <row r="91" spans="14:21" x14ac:dyDescent="0.35">
      <c r="N91" s="5"/>
      <c r="R91" s="20" t="s">
        <v>136</v>
      </c>
      <c r="S91" s="21">
        <v>7</v>
      </c>
    </row>
    <row r="92" spans="14:21" x14ac:dyDescent="0.35">
      <c r="N92" s="5"/>
    </row>
    <row r="93" spans="14:21" x14ac:dyDescent="0.35">
      <c r="N93" s="5"/>
    </row>
    <row r="94" spans="14:21" x14ac:dyDescent="0.35">
      <c r="N94" s="5"/>
    </row>
    <row r="95" spans="14:21" x14ac:dyDescent="0.35">
      <c r="N95" s="5"/>
    </row>
    <row r="96" spans="14:21" x14ac:dyDescent="0.35">
      <c r="N96" s="5"/>
    </row>
    <row r="97" spans="14:14" x14ac:dyDescent="0.35">
      <c r="N97" s="5"/>
    </row>
  </sheetData>
  <sheetProtection algorithmName="SHA-512" hashValue="XFaFIuaYNBrj56tkCdlEa8ig+8r1wooKWY2iX9/p1VygQrw2aVWeYyclIBeK5Gxzk7Up3jQs6Erjf40vV0nQtQ==" saltValue="rMa3yhUiH3Sii8IQ19vxkA==" spinCount="100000" sheet="1" objects="1" scenarios="1"/>
  <mergeCells count="6">
    <mergeCell ref="C7:J7"/>
    <mergeCell ref="C9:J9"/>
    <mergeCell ref="B31:C31"/>
    <mergeCell ref="B21:C21"/>
    <mergeCell ref="E10:G11"/>
    <mergeCell ref="E22:G23"/>
  </mergeCells>
  <conditionalFormatting sqref="C33">
    <cfRule type="cellIs" dxfId="4" priority="2" operator="greaterThan">
      <formula>0</formula>
    </cfRule>
  </conditionalFormatting>
  <dataValidations count="3">
    <dataValidation type="whole" allowBlank="1" showInputMessage="1" showErrorMessage="1" errorTitle="Too many days" error="The maximum days per week is 7." sqref="C23" xr:uid="{00000000-0002-0000-0000-000000000000}">
      <formula1>1</formula1>
      <formula2>7</formula2>
    </dataValidation>
    <dataValidation type="list" allowBlank="1" showInputMessage="1" showErrorMessage="1" sqref="C9:J9" xr:uid="{00000000-0002-0000-0000-000001000000}">
      <formula1>$R$44:$R$91</formula1>
    </dataValidation>
    <dataValidation type="whole" operator="lessThanOrEqual" allowBlank="1" showInputMessage="1" showErrorMessage="1" sqref="C24" xr:uid="{00000000-0002-0000-0000-000002000000}">
      <formula1>28</formula1>
    </dataValidation>
  </dataValidations>
  <pageMargins left="0.7" right="0.7" top="0.75" bottom="0.75" header="0.3" footer="0.3"/>
  <pageSetup paperSize="9" scale="21" orientation="portrait" r:id="rId1"/>
  <colBreaks count="1" manualBreakCount="1">
    <brk id="38" min="5" max="6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36"/>
  <sheetViews>
    <sheetView showGridLines="0" tabSelected="1" zoomScaleNormal="100" workbookViewId="0">
      <selection activeCell="F11" sqref="F11"/>
    </sheetView>
  </sheetViews>
  <sheetFormatPr defaultColWidth="9.08984375" defaultRowHeight="14.5" outlineLevelRow="1" x14ac:dyDescent="0.35"/>
  <cols>
    <col min="1" max="1" width="8" style="40" customWidth="1"/>
    <col min="2" max="2" width="52.453125" style="40" customWidth="1"/>
    <col min="3" max="3" width="29.36328125" style="40" customWidth="1"/>
    <col min="4" max="4" width="26.36328125" style="40" customWidth="1"/>
    <col min="5" max="5" width="13.6328125" style="40" hidden="1" customWidth="1"/>
    <col min="6" max="6" width="18.54296875" style="40" customWidth="1"/>
    <col min="7" max="7" width="17.54296875" style="40" customWidth="1"/>
    <col min="8" max="8" width="1.453125" style="40" customWidth="1"/>
    <col min="9" max="11" width="9.08984375" style="40"/>
    <col min="12" max="12" width="1.453125" style="40" customWidth="1"/>
    <col min="13" max="13" width="20" style="40" hidden="1" customWidth="1"/>
    <col min="14" max="14" width="0" style="40" hidden="1" customWidth="1"/>
    <col min="15" max="18" width="9.08984375" style="40"/>
    <col min="19" max="19" width="9.08984375" style="40" hidden="1" customWidth="1"/>
    <col min="20" max="20" width="9.08984375" style="40" customWidth="1"/>
    <col min="21" max="16384" width="9.08984375" style="40"/>
  </cols>
  <sheetData>
    <row r="1" spans="2:19" ht="16" x14ac:dyDescent="0.45">
      <c r="B1" s="39"/>
      <c r="C1" s="39"/>
      <c r="D1" s="39"/>
      <c r="E1" s="39"/>
      <c r="F1" s="39"/>
      <c r="G1" s="39"/>
    </row>
    <row r="2" spans="2:19" ht="16" x14ac:dyDescent="0.45">
      <c r="B2" s="39"/>
      <c r="C2" s="39"/>
      <c r="D2" s="39"/>
      <c r="E2" s="39"/>
      <c r="F2" s="41" t="s">
        <v>23</v>
      </c>
      <c r="G2" s="46">
        <f>Calculator!C32</f>
        <v>497.07</v>
      </c>
      <c r="H2" s="42"/>
      <c r="I2" s="85" t="str">
        <f>IF(G4&lt;=-1,S3,S2)</f>
        <v>The required number of hours have been planned</v>
      </c>
      <c r="J2" s="85"/>
      <c r="K2" s="85"/>
      <c r="L2" s="51"/>
      <c r="M2" s="40" t="s">
        <v>25</v>
      </c>
      <c r="N2" s="40">
        <v>1</v>
      </c>
      <c r="S2" s="40" t="s">
        <v>113</v>
      </c>
    </row>
    <row r="3" spans="2:19" ht="16" x14ac:dyDescent="0.45">
      <c r="B3" s="39"/>
      <c r="C3" s="39"/>
      <c r="D3" s="39"/>
      <c r="E3" s="39"/>
      <c r="F3" s="41" t="s">
        <v>24</v>
      </c>
      <c r="G3" s="45">
        <f>G36</f>
        <v>586.5</v>
      </c>
      <c r="H3" s="43"/>
      <c r="I3" s="85"/>
      <c r="J3" s="85"/>
      <c r="K3" s="85"/>
      <c r="L3" s="51"/>
      <c r="M3" s="40" t="s">
        <v>54</v>
      </c>
      <c r="N3" s="40">
        <v>224</v>
      </c>
      <c r="S3" s="40" t="s">
        <v>114</v>
      </c>
    </row>
    <row r="4" spans="2:19" ht="16" x14ac:dyDescent="0.45">
      <c r="B4" s="39"/>
      <c r="C4" s="39"/>
      <c r="D4" s="39"/>
      <c r="E4" s="39"/>
      <c r="F4" s="41" t="s">
        <v>36</v>
      </c>
      <c r="G4" s="46">
        <f>G3-G2</f>
        <v>89.43</v>
      </c>
      <c r="H4" s="42"/>
      <c r="I4" s="85"/>
      <c r="J4" s="85"/>
      <c r="K4" s="85"/>
      <c r="L4" s="51"/>
      <c r="M4" s="40" t="s">
        <v>26</v>
      </c>
      <c r="N4" s="40" t="e">
        <f>4*Calculator!#REF!</f>
        <v>#REF!</v>
      </c>
    </row>
    <row r="5" spans="2:19" ht="16" x14ac:dyDescent="0.45">
      <c r="B5" s="39"/>
      <c r="C5" s="39"/>
      <c r="D5" s="39"/>
      <c r="E5" s="39"/>
      <c r="F5" s="39"/>
      <c r="G5" s="39"/>
      <c r="M5" s="40" t="s">
        <v>27</v>
      </c>
      <c r="N5" s="40" t="e">
        <f>2*Calculator!#REF!</f>
        <v>#REF!</v>
      </c>
    </row>
    <row r="6" spans="2:19" ht="16" x14ac:dyDescent="0.45">
      <c r="B6" s="41" t="s">
        <v>16</v>
      </c>
      <c r="C6" s="41" t="s">
        <v>19</v>
      </c>
      <c r="D6" s="41" t="s">
        <v>17</v>
      </c>
      <c r="E6" s="41" t="s">
        <v>31</v>
      </c>
      <c r="F6" s="41" t="s">
        <v>30</v>
      </c>
      <c r="G6" s="41" t="s">
        <v>18</v>
      </c>
      <c r="M6" s="40" t="s">
        <v>28</v>
      </c>
      <c r="N6" s="40" t="e">
        <f>1*Calculator!#REF!</f>
        <v>#REF!</v>
      </c>
    </row>
    <row r="7" spans="2:19" ht="16" x14ac:dyDescent="0.45">
      <c r="B7" s="45" t="s">
        <v>21</v>
      </c>
      <c r="C7" s="45" t="s">
        <v>20</v>
      </c>
      <c r="D7" s="45" t="s">
        <v>25</v>
      </c>
      <c r="E7" s="45">
        <f>VLOOKUP($D$7:$D$35,$M$2:$N$8,2,FALSE)</f>
        <v>1</v>
      </c>
      <c r="F7" s="45">
        <f>VLOOKUP(Calculator!$C$9,Calculator!R43:S90,2,FALSE)*7</f>
        <v>248.5</v>
      </c>
      <c r="G7" s="45">
        <f>F7*E7</f>
        <v>248.5</v>
      </c>
      <c r="M7" s="40" t="s">
        <v>29</v>
      </c>
      <c r="N7" s="40" t="e">
        <f>0.5*Calculator!#REF!</f>
        <v>#REF!</v>
      </c>
    </row>
    <row r="8" spans="2:19" ht="16" x14ac:dyDescent="0.45">
      <c r="B8" s="44" t="s">
        <v>9</v>
      </c>
      <c r="C8" s="44" t="s">
        <v>20</v>
      </c>
      <c r="D8" s="44" t="s">
        <v>25</v>
      </c>
      <c r="E8" s="44">
        <f t="shared" ref="E8:E35" si="0">VLOOKUP($D$7:$D$35,$M$2:$N$8,2,FALSE)</f>
        <v>1</v>
      </c>
      <c r="F8" s="44">
        <v>2</v>
      </c>
      <c r="G8" s="45">
        <f>F8*E8</f>
        <v>2</v>
      </c>
      <c r="M8" s="40" t="s">
        <v>33</v>
      </c>
      <c r="N8" s="40">
        <v>0</v>
      </c>
    </row>
    <row r="9" spans="2:19" ht="16" x14ac:dyDescent="0.45">
      <c r="B9" s="44" t="s">
        <v>34</v>
      </c>
      <c r="C9" s="44" t="s">
        <v>20</v>
      </c>
      <c r="D9" s="44" t="s">
        <v>54</v>
      </c>
      <c r="E9" s="44">
        <f t="shared" si="0"/>
        <v>224</v>
      </c>
      <c r="F9" s="44">
        <v>0.5</v>
      </c>
      <c r="G9" s="45">
        <f t="shared" ref="G9:G35" si="1">F9*E9</f>
        <v>112</v>
      </c>
    </row>
    <row r="10" spans="2:19" ht="16" x14ac:dyDescent="0.45">
      <c r="B10" s="44" t="s">
        <v>55</v>
      </c>
      <c r="C10" s="44" t="s">
        <v>20</v>
      </c>
      <c r="D10" s="44" t="s">
        <v>54</v>
      </c>
      <c r="E10" s="44">
        <f t="shared" si="0"/>
        <v>224</v>
      </c>
      <c r="F10" s="44">
        <v>0.5</v>
      </c>
      <c r="G10" s="45">
        <f t="shared" si="1"/>
        <v>112</v>
      </c>
    </row>
    <row r="11" spans="2:19" ht="16" x14ac:dyDescent="0.45">
      <c r="B11" s="44" t="s">
        <v>56</v>
      </c>
      <c r="C11" s="44" t="s">
        <v>20</v>
      </c>
      <c r="D11" s="44" t="s">
        <v>54</v>
      </c>
      <c r="E11" s="44">
        <f t="shared" si="0"/>
        <v>224</v>
      </c>
      <c r="F11" s="44">
        <v>0.5</v>
      </c>
      <c r="G11" s="45">
        <f t="shared" si="1"/>
        <v>112</v>
      </c>
    </row>
    <row r="12" spans="2:19" ht="16" x14ac:dyDescent="0.45">
      <c r="B12" s="44" t="s">
        <v>12</v>
      </c>
      <c r="C12" s="44" t="s">
        <v>35</v>
      </c>
      <c r="D12" s="44" t="s">
        <v>33</v>
      </c>
      <c r="E12" s="44">
        <f t="shared" si="0"/>
        <v>0</v>
      </c>
      <c r="F12" s="44"/>
      <c r="G12" s="45">
        <f t="shared" si="1"/>
        <v>0</v>
      </c>
    </row>
    <row r="13" spans="2:19" ht="16" x14ac:dyDescent="0.45">
      <c r="B13" s="44" t="s">
        <v>5</v>
      </c>
      <c r="C13" s="44" t="s">
        <v>35</v>
      </c>
      <c r="D13" s="44" t="s">
        <v>33</v>
      </c>
      <c r="E13" s="44">
        <f t="shared" si="0"/>
        <v>0</v>
      </c>
      <c r="F13" s="44"/>
      <c r="G13" s="45">
        <f t="shared" si="1"/>
        <v>0</v>
      </c>
    </row>
    <row r="14" spans="2:19" ht="16" x14ac:dyDescent="0.45">
      <c r="B14" s="44" t="s">
        <v>10</v>
      </c>
      <c r="C14" s="44" t="s">
        <v>35</v>
      </c>
      <c r="D14" s="44" t="s">
        <v>33</v>
      </c>
      <c r="E14" s="44">
        <f t="shared" si="0"/>
        <v>0</v>
      </c>
      <c r="F14" s="44"/>
      <c r="G14" s="45">
        <f t="shared" si="1"/>
        <v>0</v>
      </c>
    </row>
    <row r="15" spans="2:19" ht="16" x14ac:dyDescent="0.45">
      <c r="B15" s="44" t="s">
        <v>6</v>
      </c>
      <c r="C15" s="44" t="s">
        <v>35</v>
      </c>
      <c r="D15" s="44" t="s">
        <v>33</v>
      </c>
      <c r="E15" s="44">
        <f t="shared" si="0"/>
        <v>0</v>
      </c>
      <c r="F15" s="44"/>
      <c r="G15" s="45">
        <f t="shared" si="1"/>
        <v>0</v>
      </c>
    </row>
    <row r="16" spans="2:19" ht="16" x14ac:dyDescent="0.45">
      <c r="B16" s="44" t="s">
        <v>11</v>
      </c>
      <c r="C16" s="44" t="s">
        <v>35</v>
      </c>
      <c r="D16" s="44" t="s">
        <v>33</v>
      </c>
      <c r="E16" s="44">
        <f t="shared" si="0"/>
        <v>0</v>
      </c>
      <c r="F16" s="44"/>
      <c r="G16" s="45">
        <f t="shared" si="1"/>
        <v>0</v>
      </c>
    </row>
    <row r="17" spans="2:7" ht="16" x14ac:dyDescent="0.45">
      <c r="B17" s="44" t="s">
        <v>7</v>
      </c>
      <c r="C17" s="44" t="s">
        <v>35</v>
      </c>
      <c r="D17" s="44" t="s">
        <v>33</v>
      </c>
      <c r="E17" s="44">
        <f t="shared" si="0"/>
        <v>0</v>
      </c>
      <c r="F17" s="44"/>
      <c r="G17" s="45">
        <f t="shared" si="1"/>
        <v>0</v>
      </c>
    </row>
    <row r="18" spans="2:7" ht="16" x14ac:dyDescent="0.45">
      <c r="B18" s="44" t="s">
        <v>13</v>
      </c>
      <c r="C18" s="44" t="s">
        <v>35</v>
      </c>
      <c r="D18" s="44" t="s">
        <v>33</v>
      </c>
      <c r="E18" s="44">
        <f t="shared" si="0"/>
        <v>0</v>
      </c>
      <c r="F18" s="44"/>
      <c r="G18" s="45">
        <f t="shared" si="1"/>
        <v>0</v>
      </c>
    </row>
    <row r="19" spans="2:7" ht="16" x14ac:dyDescent="0.45">
      <c r="B19" s="44"/>
      <c r="C19" s="44"/>
      <c r="D19" s="44" t="s">
        <v>33</v>
      </c>
      <c r="E19" s="44">
        <f t="shared" si="0"/>
        <v>0</v>
      </c>
      <c r="F19" s="44"/>
      <c r="G19" s="45">
        <f t="shared" si="1"/>
        <v>0</v>
      </c>
    </row>
    <row r="20" spans="2:7" ht="16" x14ac:dyDescent="0.45">
      <c r="B20" s="44"/>
      <c r="C20" s="44"/>
      <c r="D20" s="44" t="s">
        <v>33</v>
      </c>
      <c r="E20" s="44">
        <f t="shared" si="0"/>
        <v>0</v>
      </c>
      <c r="F20" s="44"/>
      <c r="G20" s="45">
        <f t="shared" si="1"/>
        <v>0</v>
      </c>
    </row>
    <row r="21" spans="2:7" ht="16" outlineLevel="1" x14ac:dyDescent="0.45">
      <c r="B21" s="44"/>
      <c r="C21" s="44"/>
      <c r="D21" s="44" t="s">
        <v>33</v>
      </c>
      <c r="E21" s="44">
        <f t="shared" si="0"/>
        <v>0</v>
      </c>
      <c r="F21" s="44"/>
      <c r="G21" s="45">
        <f t="shared" si="1"/>
        <v>0</v>
      </c>
    </row>
    <row r="22" spans="2:7" ht="16" outlineLevel="1" x14ac:dyDescent="0.45">
      <c r="B22" s="44"/>
      <c r="C22" s="44"/>
      <c r="D22" s="44" t="s">
        <v>33</v>
      </c>
      <c r="E22" s="44">
        <f t="shared" si="0"/>
        <v>0</v>
      </c>
      <c r="F22" s="44"/>
      <c r="G22" s="45">
        <f t="shared" si="1"/>
        <v>0</v>
      </c>
    </row>
    <row r="23" spans="2:7" ht="16" outlineLevel="1" x14ac:dyDescent="0.45">
      <c r="B23" s="44"/>
      <c r="C23" s="44"/>
      <c r="D23" s="44" t="s">
        <v>33</v>
      </c>
      <c r="E23" s="44">
        <f t="shared" si="0"/>
        <v>0</v>
      </c>
      <c r="F23" s="44"/>
      <c r="G23" s="45">
        <f t="shared" si="1"/>
        <v>0</v>
      </c>
    </row>
    <row r="24" spans="2:7" ht="16" outlineLevel="1" x14ac:dyDescent="0.45">
      <c r="B24" s="44"/>
      <c r="C24" s="44"/>
      <c r="D24" s="44" t="s">
        <v>33</v>
      </c>
      <c r="E24" s="44">
        <f t="shared" si="0"/>
        <v>0</v>
      </c>
      <c r="F24" s="44"/>
      <c r="G24" s="45">
        <f t="shared" si="1"/>
        <v>0</v>
      </c>
    </row>
    <row r="25" spans="2:7" ht="16" outlineLevel="1" x14ac:dyDescent="0.45">
      <c r="B25" s="44"/>
      <c r="C25" s="44"/>
      <c r="D25" s="44" t="s">
        <v>33</v>
      </c>
      <c r="E25" s="44">
        <f t="shared" si="0"/>
        <v>0</v>
      </c>
      <c r="F25" s="44"/>
      <c r="G25" s="45">
        <f t="shared" si="1"/>
        <v>0</v>
      </c>
    </row>
    <row r="26" spans="2:7" ht="16" outlineLevel="1" x14ac:dyDescent="0.45">
      <c r="B26" s="44"/>
      <c r="C26" s="44"/>
      <c r="D26" s="44" t="s">
        <v>33</v>
      </c>
      <c r="E26" s="44">
        <f t="shared" si="0"/>
        <v>0</v>
      </c>
      <c r="F26" s="44"/>
      <c r="G26" s="45">
        <f t="shared" si="1"/>
        <v>0</v>
      </c>
    </row>
    <row r="27" spans="2:7" ht="16" outlineLevel="1" x14ac:dyDescent="0.45">
      <c r="B27" s="44"/>
      <c r="C27" s="44"/>
      <c r="D27" s="44" t="s">
        <v>33</v>
      </c>
      <c r="E27" s="44">
        <f t="shared" si="0"/>
        <v>0</v>
      </c>
      <c r="F27" s="44"/>
      <c r="G27" s="45">
        <f t="shared" si="1"/>
        <v>0</v>
      </c>
    </row>
    <row r="28" spans="2:7" ht="16" outlineLevel="1" x14ac:dyDescent="0.45">
      <c r="B28" s="44"/>
      <c r="C28" s="44"/>
      <c r="D28" s="44" t="s">
        <v>33</v>
      </c>
      <c r="E28" s="44">
        <f t="shared" si="0"/>
        <v>0</v>
      </c>
      <c r="F28" s="44"/>
      <c r="G28" s="45">
        <f t="shared" si="1"/>
        <v>0</v>
      </c>
    </row>
    <row r="29" spans="2:7" ht="16" outlineLevel="1" x14ac:dyDescent="0.45">
      <c r="B29" s="44"/>
      <c r="C29" s="44"/>
      <c r="D29" s="44" t="s">
        <v>33</v>
      </c>
      <c r="E29" s="44">
        <f t="shared" si="0"/>
        <v>0</v>
      </c>
      <c r="F29" s="44"/>
      <c r="G29" s="45">
        <f t="shared" si="1"/>
        <v>0</v>
      </c>
    </row>
    <row r="30" spans="2:7" ht="16" outlineLevel="1" x14ac:dyDescent="0.45">
      <c r="B30" s="44"/>
      <c r="C30" s="44"/>
      <c r="D30" s="44" t="s">
        <v>33</v>
      </c>
      <c r="E30" s="44">
        <f t="shared" si="0"/>
        <v>0</v>
      </c>
      <c r="F30" s="44"/>
      <c r="G30" s="45">
        <f t="shared" si="1"/>
        <v>0</v>
      </c>
    </row>
    <row r="31" spans="2:7" ht="16" outlineLevel="1" x14ac:dyDescent="0.45">
      <c r="B31" s="44"/>
      <c r="C31" s="44"/>
      <c r="D31" s="44" t="s">
        <v>33</v>
      </c>
      <c r="E31" s="44">
        <f t="shared" si="0"/>
        <v>0</v>
      </c>
      <c r="F31" s="44"/>
      <c r="G31" s="45">
        <f t="shared" si="1"/>
        <v>0</v>
      </c>
    </row>
    <row r="32" spans="2:7" ht="16" outlineLevel="1" x14ac:dyDescent="0.45">
      <c r="B32" s="44"/>
      <c r="C32" s="44"/>
      <c r="D32" s="44" t="s">
        <v>33</v>
      </c>
      <c r="E32" s="44">
        <f t="shared" si="0"/>
        <v>0</v>
      </c>
      <c r="F32" s="44"/>
      <c r="G32" s="45">
        <f t="shared" si="1"/>
        <v>0</v>
      </c>
    </row>
    <row r="33" spans="2:7" ht="16" outlineLevel="1" x14ac:dyDescent="0.45">
      <c r="B33" s="44"/>
      <c r="C33" s="44"/>
      <c r="D33" s="44" t="s">
        <v>33</v>
      </c>
      <c r="E33" s="44">
        <f t="shared" si="0"/>
        <v>0</v>
      </c>
      <c r="F33" s="44"/>
      <c r="G33" s="45">
        <f t="shared" si="1"/>
        <v>0</v>
      </c>
    </row>
    <row r="34" spans="2:7" ht="16" outlineLevel="1" x14ac:dyDescent="0.45">
      <c r="B34" s="44"/>
      <c r="C34" s="44"/>
      <c r="D34" s="44" t="s">
        <v>33</v>
      </c>
      <c r="E34" s="44">
        <f t="shared" si="0"/>
        <v>0</v>
      </c>
      <c r="F34" s="44"/>
      <c r="G34" s="45">
        <f t="shared" si="1"/>
        <v>0</v>
      </c>
    </row>
    <row r="35" spans="2:7" ht="16" outlineLevel="1" x14ac:dyDescent="0.45">
      <c r="B35" s="44"/>
      <c r="C35" s="44"/>
      <c r="D35" s="44" t="s">
        <v>33</v>
      </c>
      <c r="E35" s="44">
        <f t="shared" si="0"/>
        <v>0</v>
      </c>
      <c r="F35" s="44"/>
      <c r="G35" s="45">
        <f t="shared" si="1"/>
        <v>0</v>
      </c>
    </row>
    <row r="36" spans="2:7" ht="16" x14ac:dyDescent="0.45">
      <c r="B36" s="48" t="s">
        <v>32</v>
      </c>
      <c r="C36" s="48"/>
      <c r="D36" s="48" t="s">
        <v>22</v>
      </c>
      <c r="E36" s="48"/>
      <c r="F36" s="48"/>
      <c r="G36" s="47">
        <f>SUM(G7:G35)</f>
        <v>586.5</v>
      </c>
    </row>
  </sheetData>
  <sheetProtection algorithmName="SHA-512" hashValue="ABTRPOGEb4ogvxQZuDAmMuyfssEJIWQ/M8aBi1G8uIXVwNvR3jqGB6vg3qw1uZ3P/iOHM+VB+fmdQ9eWy239Zw==" saltValue="S5Jvu2KeWM7oUbbryPNe8g==" spinCount="100000" sheet="1" objects="1" scenarios="1"/>
  <dataConsolidate/>
  <mergeCells count="1">
    <mergeCell ref="I2:K4"/>
  </mergeCells>
  <dataValidations count="1">
    <dataValidation type="list" showInputMessage="1" showErrorMessage="1" sqref="D7:D35" xr:uid="{00000000-0002-0000-0100-000000000000}">
      <formula1>$M$2:$M$8</formula1>
    </dataValidation>
  </dataValidations>
  <pageMargins left="0.7" right="0.7" top="0.75" bottom="0.75" header="0.3" footer="0.3"/>
  <pageSetup paperSize="9" scale="47"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4318B64-242B-434B-BDCD-50B0EEB91DE7}">
            <xm:f>NOT(ISERROR(SEARCH($S$3,I2)))</xm:f>
            <xm:f>$S$3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00096213-8CF8-446B-B217-37DEF4FE5174}">
            <xm:f>NOT(ISERROR(SEARCH($S$2,I2)))</xm:f>
            <xm:f>$S$2</xm:f>
            <x14:dxf>
              <fill>
                <patternFill>
                  <bgColor rgb="FF92D050"/>
                </patternFill>
              </fill>
            </x14:dxf>
          </x14:cfRule>
          <xm:sqref>I2 L2:L4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58"/>
  <sheetViews>
    <sheetView view="pageBreakPreview" zoomScale="60" zoomScaleNormal="100" workbookViewId="0">
      <selection activeCell="B11" sqref="B11"/>
    </sheetView>
  </sheetViews>
  <sheetFormatPr defaultRowHeight="14.5" x14ac:dyDescent="0.35"/>
  <cols>
    <col min="1" max="1" width="11" customWidth="1"/>
    <col min="2" max="2" width="13.36328125" customWidth="1"/>
    <col min="3" max="3" width="60.6328125" customWidth="1"/>
    <col min="4" max="5" width="26.6328125" customWidth="1"/>
    <col min="6" max="6" width="15.6328125" customWidth="1"/>
    <col min="8" max="8" width="1.54296875" customWidth="1"/>
    <col min="9" max="9" width="28.90625" customWidth="1"/>
    <col min="10" max="10" width="1.54296875" customWidth="1"/>
    <col min="13" max="13" width="0" hidden="1" customWidth="1"/>
    <col min="15" max="15" width="21.6328125" hidden="1" customWidth="1"/>
  </cols>
  <sheetData>
    <row r="1" spans="2:15" ht="16.5" x14ac:dyDescent="0.45">
      <c r="B1" s="8"/>
      <c r="C1" s="8"/>
      <c r="D1" s="8"/>
      <c r="E1" s="8"/>
      <c r="F1" s="8"/>
      <c r="G1" s="8"/>
    </row>
    <row r="2" spans="2:15" ht="16.5" x14ac:dyDescent="0.45">
      <c r="B2" s="8"/>
      <c r="C2" s="8"/>
      <c r="D2" s="8"/>
      <c r="E2" s="8"/>
      <c r="F2" s="14" t="s">
        <v>23</v>
      </c>
      <c r="G2" s="53">
        <f>Calculator!C32</f>
        <v>497.07</v>
      </c>
      <c r="I2" s="86" t="str">
        <f>IF(G5&lt;=-1,M3,M2)</f>
        <v>Required number of hours have not been delivered</v>
      </c>
      <c r="J2" s="6"/>
      <c r="M2" t="s">
        <v>115</v>
      </c>
      <c r="O2" t="s">
        <v>57</v>
      </c>
    </row>
    <row r="3" spans="2:15" ht="16.5" x14ac:dyDescent="0.45">
      <c r="B3" s="8"/>
      <c r="C3" s="8"/>
      <c r="D3" s="8"/>
      <c r="E3" s="8"/>
      <c r="F3" s="14" t="s">
        <v>24</v>
      </c>
      <c r="G3" s="53">
        <f>Plan!G3</f>
        <v>586.5</v>
      </c>
      <c r="I3" s="86"/>
      <c r="J3" s="6"/>
      <c r="M3" t="s">
        <v>116</v>
      </c>
      <c r="O3" t="s">
        <v>58</v>
      </c>
    </row>
    <row r="4" spans="2:15" ht="16.5" x14ac:dyDescent="0.45">
      <c r="B4" s="8"/>
      <c r="C4" s="8"/>
      <c r="D4" s="8"/>
      <c r="E4" s="8"/>
      <c r="F4" s="14" t="s">
        <v>41</v>
      </c>
      <c r="G4" s="54">
        <f>F58</f>
        <v>0</v>
      </c>
      <c r="I4" s="86"/>
      <c r="J4" s="7"/>
      <c r="O4" t="s">
        <v>60</v>
      </c>
    </row>
    <row r="5" spans="2:15" ht="16.5" x14ac:dyDescent="0.45">
      <c r="B5" s="8"/>
      <c r="C5" s="8"/>
      <c r="D5" s="8"/>
      <c r="E5" s="8"/>
      <c r="F5" s="14" t="s">
        <v>36</v>
      </c>
      <c r="G5" s="53">
        <f>G4-G2</f>
        <v>-497.07</v>
      </c>
      <c r="I5" s="86"/>
      <c r="J5" s="6"/>
      <c r="O5" t="s">
        <v>61</v>
      </c>
    </row>
    <row r="6" spans="2:15" ht="16.5" x14ac:dyDescent="0.45">
      <c r="B6" s="8"/>
      <c r="C6" s="8"/>
      <c r="D6" s="8"/>
      <c r="E6" s="8"/>
      <c r="F6" s="8"/>
      <c r="G6" s="8"/>
      <c r="O6" t="s">
        <v>62</v>
      </c>
    </row>
    <row r="7" spans="2:15" ht="16.5" x14ac:dyDescent="0.45">
      <c r="B7" s="17" t="s">
        <v>37</v>
      </c>
      <c r="C7" s="17" t="s">
        <v>38</v>
      </c>
      <c r="D7" s="17" t="s">
        <v>39</v>
      </c>
      <c r="E7" s="17" t="s">
        <v>59</v>
      </c>
      <c r="F7" s="17" t="s">
        <v>40</v>
      </c>
      <c r="G7" s="8"/>
    </row>
    <row r="8" spans="2:15" x14ac:dyDescent="0.35">
      <c r="B8" s="19"/>
      <c r="C8" s="15"/>
      <c r="D8" s="16"/>
      <c r="E8" s="16"/>
      <c r="F8" s="16"/>
    </row>
    <row r="9" spans="2:15" x14ac:dyDescent="0.35">
      <c r="B9" s="19"/>
      <c r="C9" s="15"/>
      <c r="D9" s="16"/>
      <c r="E9" s="16"/>
      <c r="F9" s="16"/>
    </row>
    <row r="10" spans="2:15" x14ac:dyDescent="0.35">
      <c r="B10" s="19"/>
      <c r="C10" s="15"/>
      <c r="D10" s="16"/>
      <c r="E10" s="16"/>
      <c r="F10" s="16"/>
    </row>
    <row r="11" spans="2:15" x14ac:dyDescent="0.35">
      <c r="B11" s="19"/>
      <c r="C11" s="15"/>
      <c r="D11" s="16"/>
      <c r="E11" s="16"/>
      <c r="F11" s="16"/>
    </row>
    <row r="12" spans="2:15" x14ac:dyDescent="0.35">
      <c r="B12" s="19"/>
      <c r="C12" s="15"/>
      <c r="D12" s="16"/>
      <c r="E12" s="16"/>
      <c r="F12" s="16"/>
    </row>
    <row r="13" spans="2:15" x14ac:dyDescent="0.35">
      <c r="B13" s="19"/>
      <c r="C13" s="15"/>
      <c r="D13" s="16"/>
      <c r="E13" s="16"/>
      <c r="F13" s="16"/>
    </row>
    <row r="14" spans="2:15" x14ac:dyDescent="0.35">
      <c r="B14" s="19"/>
      <c r="C14" s="15"/>
      <c r="D14" s="16"/>
      <c r="E14" s="16"/>
      <c r="F14" s="16"/>
    </row>
    <row r="15" spans="2:15" x14ac:dyDescent="0.35">
      <c r="B15" s="19"/>
      <c r="C15" s="15"/>
      <c r="D15" s="16"/>
      <c r="E15" s="16"/>
      <c r="F15" s="16"/>
    </row>
    <row r="16" spans="2:15" x14ac:dyDescent="0.35">
      <c r="B16" s="19"/>
      <c r="C16" s="15"/>
      <c r="D16" s="16"/>
      <c r="E16" s="16"/>
      <c r="F16" s="16"/>
    </row>
    <row r="17" spans="2:6" x14ac:dyDescent="0.35">
      <c r="B17" s="19"/>
      <c r="C17" s="15"/>
      <c r="D17" s="16"/>
      <c r="E17" s="16"/>
      <c r="F17" s="16"/>
    </row>
    <row r="18" spans="2:6" x14ac:dyDescent="0.35">
      <c r="B18" s="19"/>
      <c r="C18" s="15"/>
      <c r="D18" s="16"/>
      <c r="E18" s="16"/>
      <c r="F18" s="16"/>
    </row>
    <row r="19" spans="2:6" x14ac:dyDescent="0.35">
      <c r="B19" s="19"/>
      <c r="C19" s="15"/>
      <c r="D19" s="16"/>
      <c r="E19" s="16"/>
      <c r="F19" s="16"/>
    </row>
    <row r="20" spans="2:6" x14ac:dyDescent="0.35">
      <c r="B20" s="19"/>
      <c r="C20" s="15"/>
      <c r="D20" s="16"/>
      <c r="E20" s="16"/>
      <c r="F20" s="16"/>
    </row>
    <row r="21" spans="2:6" x14ac:dyDescent="0.35">
      <c r="B21" s="19"/>
      <c r="C21" s="15"/>
      <c r="D21" s="16"/>
      <c r="E21" s="16"/>
      <c r="F21" s="16"/>
    </row>
    <row r="22" spans="2:6" x14ac:dyDescent="0.35">
      <c r="B22" s="19"/>
      <c r="C22" s="15"/>
      <c r="D22" s="16"/>
      <c r="E22" s="16"/>
      <c r="F22" s="16"/>
    </row>
    <row r="23" spans="2:6" x14ac:dyDescent="0.35">
      <c r="B23" s="19"/>
      <c r="C23" s="15"/>
      <c r="D23" s="16"/>
      <c r="E23" s="16"/>
      <c r="F23" s="16"/>
    </row>
    <row r="24" spans="2:6" x14ac:dyDescent="0.35">
      <c r="B24" s="19"/>
      <c r="C24" s="15"/>
      <c r="D24" s="16"/>
      <c r="E24" s="16"/>
      <c r="F24" s="16"/>
    </row>
    <row r="25" spans="2:6" x14ac:dyDescent="0.35">
      <c r="B25" s="19"/>
      <c r="C25" s="15"/>
      <c r="D25" s="16"/>
      <c r="E25" s="16"/>
      <c r="F25" s="16"/>
    </row>
    <row r="26" spans="2:6" x14ac:dyDescent="0.35">
      <c r="B26" s="19"/>
      <c r="C26" s="15"/>
      <c r="D26" s="16"/>
      <c r="E26" s="16"/>
      <c r="F26" s="16"/>
    </row>
    <row r="27" spans="2:6" x14ac:dyDescent="0.35">
      <c r="B27" s="19"/>
      <c r="C27" s="15"/>
      <c r="D27" s="16"/>
      <c r="E27" s="16"/>
      <c r="F27" s="16"/>
    </row>
    <row r="28" spans="2:6" x14ac:dyDescent="0.35">
      <c r="B28" s="19"/>
      <c r="C28" s="15"/>
      <c r="D28" s="16"/>
      <c r="E28" s="16"/>
      <c r="F28" s="16"/>
    </row>
    <row r="29" spans="2:6" x14ac:dyDescent="0.35">
      <c r="B29" s="19"/>
      <c r="C29" s="15"/>
      <c r="D29" s="16"/>
      <c r="E29" s="16"/>
      <c r="F29" s="16"/>
    </row>
    <row r="30" spans="2:6" x14ac:dyDescent="0.35">
      <c r="B30" s="19"/>
      <c r="C30" s="15"/>
      <c r="D30" s="16"/>
      <c r="E30" s="16"/>
      <c r="F30" s="16"/>
    </row>
    <row r="31" spans="2:6" x14ac:dyDescent="0.35">
      <c r="B31" s="19"/>
      <c r="C31" s="15"/>
      <c r="D31" s="16"/>
      <c r="E31" s="16"/>
      <c r="F31" s="16"/>
    </row>
    <row r="32" spans="2:6" x14ac:dyDescent="0.35">
      <c r="B32" s="19"/>
      <c r="C32" s="15"/>
      <c r="D32" s="16"/>
      <c r="E32" s="16"/>
      <c r="F32" s="16"/>
    </row>
    <row r="33" spans="2:6" x14ac:dyDescent="0.35">
      <c r="B33" s="19"/>
      <c r="C33" s="15"/>
      <c r="D33" s="16"/>
      <c r="E33" s="16"/>
      <c r="F33" s="16"/>
    </row>
    <row r="34" spans="2:6" x14ac:dyDescent="0.35">
      <c r="B34" s="19"/>
      <c r="C34" s="15"/>
      <c r="D34" s="16"/>
      <c r="E34" s="16"/>
      <c r="F34" s="16"/>
    </row>
    <row r="35" spans="2:6" x14ac:dyDescent="0.35">
      <c r="B35" s="19"/>
      <c r="C35" s="15"/>
      <c r="D35" s="16"/>
      <c r="E35" s="16"/>
      <c r="F35" s="16"/>
    </row>
    <row r="36" spans="2:6" x14ac:dyDescent="0.35">
      <c r="B36" s="19"/>
      <c r="C36" s="15"/>
      <c r="D36" s="16"/>
      <c r="E36" s="16"/>
      <c r="F36" s="16"/>
    </row>
    <row r="37" spans="2:6" x14ac:dyDescent="0.35">
      <c r="B37" s="19"/>
      <c r="C37" s="15"/>
      <c r="D37" s="16"/>
      <c r="E37" s="16"/>
      <c r="F37" s="16"/>
    </row>
    <row r="38" spans="2:6" x14ac:dyDescent="0.35">
      <c r="B38" s="19"/>
      <c r="C38" s="15"/>
      <c r="D38" s="16"/>
      <c r="E38" s="16"/>
      <c r="F38" s="16"/>
    </row>
    <row r="39" spans="2:6" x14ac:dyDescent="0.35">
      <c r="B39" s="19"/>
      <c r="C39" s="15"/>
      <c r="D39" s="16"/>
      <c r="E39" s="16"/>
      <c r="F39" s="16"/>
    </row>
    <row r="40" spans="2:6" x14ac:dyDescent="0.35">
      <c r="B40" s="19"/>
      <c r="C40" s="15"/>
      <c r="D40" s="16"/>
      <c r="E40" s="16"/>
      <c r="F40" s="16"/>
    </row>
    <row r="41" spans="2:6" x14ac:dyDescent="0.35">
      <c r="B41" s="19"/>
      <c r="C41" s="15"/>
      <c r="D41" s="16"/>
      <c r="E41" s="16"/>
      <c r="F41" s="16"/>
    </row>
    <row r="42" spans="2:6" x14ac:dyDescent="0.35">
      <c r="B42" s="19"/>
      <c r="C42" s="15"/>
      <c r="D42" s="16"/>
      <c r="E42" s="16"/>
      <c r="F42" s="16"/>
    </row>
    <row r="43" spans="2:6" x14ac:dyDescent="0.35">
      <c r="B43" s="19"/>
      <c r="C43" s="15"/>
      <c r="D43" s="16"/>
      <c r="E43" s="16"/>
      <c r="F43" s="16"/>
    </row>
    <row r="44" spans="2:6" x14ac:dyDescent="0.35">
      <c r="B44" s="19"/>
      <c r="C44" s="15"/>
      <c r="D44" s="16"/>
      <c r="E44" s="16"/>
      <c r="F44" s="16"/>
    </row>
    <row r="45" spans="2:6" x14ac:dyDescent="0.35">
      <c r="B45" s="19"/>
      <c r="C45" s="15"/>
      <c r="D45" s="16"/>
      <c r="E45" s="16"/>
      <c r="F45" s="16"/>
    </row>
    <row r="46" spans="2:6" x14ac:dyDescent="0.35">
      <c r="B46" s="19"/>
      <c r="C46" s="15"/>
      <c r="D46" s="16"/>
      <c r="E46" s="16"/>
      <c r="F46" s="16"/>
    </row>
    <row r="47" spans="2:6" x14ac:dyDescent="0.35">
      <c r="B47" s="19"/>
      <c r="C47" s="15"/>
      <c r="D47" s="16"/>
      <c r="E47" s="16"/>
      <c r="F47" s="16"/>
    </row>
    <row r="48" spans="2:6" x14ac:dyDescent="0.35">
      <c r="B48" s="19"/>
      <c r="C48" s="15"/>
      <c r="D48" s="16"/>
      <c r="E48" s="16"/>
      <c r="F48" s="16"/>
    </row>
    <row r="49" spans="2:6" x14ac:dyDescent="0.35">
      <c r="B49" s="19"/>
      <c r="C49" s="15"/>
      <c r="D49" s="16"/>
      <c r="E49" s="16"/>
      <c r="F49" s="16"/>
    </row>
    <row r="50" spans="2:6" x14ac:dyDescent="0.35">
      <c r="B50" s="19"/>
      <c r="C50" s="15"/>
      <c r="D50" s="16"/>
      <c r="E50" s="16"/>
      <c r="F50" s="16"/>
    </row>
    <row r="51" spans="2:6" x14ac:dyDescent="0.35">
      <c r="B51" s="19"/>
      <c r="C51" s="15"/>
      <c r="D51" s="16"/>
      <c r="E51" s="16"/>
      <c r="F51" s="16"/>
    </row>
    <row r="52" spans="2:6" x14ac:dyDescent="0.35">
      <c r="B52" s="19"/>
      <c r="C52" s="15"/>
      <c r="D52" s="16"/>
      <c r="E52" s="16"/>
      <c r="F52" s="16"/>
    </row>
    <row r="53" spans="2:6" x14ac:dyDescent="0.35">
      <c r="B53" s="19"/>
      <c r="C53" s="15"/>
      <c r="D53" s="16"/>
      <c r="E53" s="16"/>
      <c r="F53" s="16"/>
    </row>
    <row r="54" spans="2:6" x14ac:dyDescent="0.35">
      <c r="B54" s="19"/>
      <c r="C54" s="15"/>
      <c r="D54" s="16"/>
      <c r="E54" s="16"/>
      <c r="F54" s="16"/>
    </row>
    <row r="55" spans="2:6" x14ac:dyDescent="0.35">
      <c r="B55" s="19"/>
      <c r="C55" s="15"/>
      <c r="D55" s="16"/>
      <c r="E55" s="16"/>
      <c r="F55" s="16"/>
    </row>
    <row r="56" spans="2:6" x14ac:dyDescent="0.35">
      <c r="B56" s="19"/>
      <c r="C56" s="15"/>
      <c r="D56" s="16"/>
      <c r="E56" s="16"/>
      <c r="F56" s="16"/>
    </row>
    <row r="57" spans="2:6" x14ac:dyDescent="0.35">
      <c r="B57" s="19"/>
      <c r="C57" s="15"/>
      <c r="D57" s="16"/>
      <c r="E57" s="16"/>
      <c r="F57" s="16"/>
    </row>
    <row r="58" spans="2:6" ht="15.5" x14ac:dyDescent="0.35">
      <c r="B58" s="55"/>
      <c r="C58" s="55"/>
      <c r="D58" s="55"/>
      <c r="E58" s="55"/>
      <c r="F58" s="56">
        <f>SUM(F8:F57)</f>
        <v>0</v>
      </c>
    </row>
  </sheetData>
  <sheetProtection algorithmName="SHA-512" hashValue="F5B16BBcOzdm1651LXbAwaEGD+Yd9hr16QECvKJg97Nlw0d95Bl9L/hke+NJFCa+5KYtemCgZeM5tvsthaDJxQ==" saltValue="nAt/EmSI7dJo4UaZQNfB8w==" spinCount="100000" sheet="1" objects="1" scenarios="1"/>
  <mergeCells count="1">
    <mergeCell ref="I2:I5"/>
  </mergeCells>
  <dataValidations count="1">
    <dataValidation type="list" allowBlank="1" showInputMessage="1" showErrorMessage="1" sqref="E8:E57" xr:uid="{00000000-0002-0000-0200-000000000000}">
      <formula1>$O$2:$O$6</formula1>
    </dataValidation>
  </dataValidations>
  <pageMargins left="0.7" right="0.7" top="0.75" bottom="0.75" header="0.3" footer="0.3"/>
  <pageSetup paperSize="9" scale="43"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4C4413E-82EA-4D3C-92BC-B81378EEA44F}">
            <xm:f>NOT(ISERROR(SEARCH($M$2,I2)))</xm:f>
            <xm:f>$M$2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8452D788-42E9-44F7-888E-D1529F91A347}">
            <xm:f>NOT(ISERROR(SEARCH($M$3,I2)))</xm:f>
            <xm:f>$M$3</xm:f>
            <x14:dxf>
              <fill>
                <patternFill>
                  <bgColor rgb="FFFF0000"/>
                </patternFill>
              </fill>
            </x14:dxf>
          </x14:cfRule>
          <xm:sqref>I2:I5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Plan!$B$7:$B$18</xm:f>
          </x14:formula1>
          <xm:sqref>C8:C57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R26"/>
  <sheetViews>
    <sheetView workbookViewId="0">
      <selection activeCell="U11" sqref="U11"/>
    </sheetView>
  </sheetViews>
  <sheetFormatPr defaultRowHeight="14.5" x14ac:dyDescent="0.35"/>
  <cols>
    <col min="1" max="1" width="3" customWidth="1"/>
  </cols>
  <sheetData>
    <row r="6" spans="1:18" ht="15" thickBot="1" x14ac:dyDescent="0.4"/>
    <row r="7" spans="1:18" ht="17" thickBot="1" x14ac:dyDescent="0.5">
      <c r="B7" s="98" t="s">
        <v>43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100"/>
    </row>
    <row r="8" spans="1:18" ht="4.5" customHeight="1" x14ac:dyDescent="0.4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6.5" x14ac:dyDescent="0.45">
      <c r="B9" s="93" t="s">
        <v>53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</row>
    <row r="10" spans="1:18" ht="16.5" x14ac:dyDescent="0.45">
      <c r="A10" s="9"/>
      <c r="B10" s="87" t="s">
        <v>118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9"/>
    </row>
    <row r="11" spans="1:18" ht="49.5" customHeight="1" x14ac:dyDescent="0.45">
      <c r="A11" s="9"/>
      <c r="B11" s="101" t="s">
        <v>135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3"/>
    </row>
    <row r="12" spans="1:18" ht="16.5" x14ac:dyDescent="0.45">
      <c r="A12" s="9"/>
      <c r="B12" s="95" t="s">
        <v>44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</row>
    <row r="13" spans="1:18" ht="16.5" x14ac:dyDescent="0.45">
      <c r="A13" s="9"/>
      <c r="B13" s="90" t="s">
        <v>45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2"/>
    </row>
    <row r="14" spans="1:18" ht="5.75" customHeight="1" x14ac:dyDescent="0.4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6.5" x14ac:dyDescent="0.45">
      <c r="B15" s="104" t="s">
        <v>47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</row>
    <row r="16" spans="1:18" ht="16.5" x14ac:dyDescent="0.45">
      <c r="A16" s="9"/>
      <c r="B16" s="96" t="s">
        <v>117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</row>
    <row r="17" spans="1:18" ht="16.5" x14ac:dyDescent="0.45">
      <c r="A17" s="9"/>
      <c r="B17" s="96" t="s">
        <v>46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</row>
    <row r="18" spans="1:18" ht="16.5" x14ac:dyDescent="0.45">
      <c r="A18" s="9"/>
      <c r="B18" s="96" t="s">
        <v>49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</row>
    <row r="19" spans="1:18" ht="16.5" x14ac:dyDescent="0.45">
      <c r="A19" s="9"/>
      <c r="B19" s="96" t="s">
        <v>50</v>
      </c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7"/>
    </row>
    <row r="20" spans="1:18" ht="16.5" x14ac:dyDescent="0.45">
      <c r="A20" s="9"/>
      <c r="B20" s="96" t="s">
        <v>51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</row>
    <row r="21" spans="1:18" ht="4.5" customHeight="1" x14ac:dyDescent="0.4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2" spans="1:18" ht="16.5" x14ac:dyDescent="0.45">
      <c r="B22" s="106" t="s">
        <v>48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 ht="16.5" x14ac:dyDescent="0.45">
      <c r="A23" s="9"/>
      <c r="B23" s="96" t="s">
        <v>117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</row>
    <row r="24" spans="1:18" ht="16.5" x14ac:dyDescent="0.45">
      <c r="A24" s="9"/>
      <c r="B24" s="96" t="s">
        <v>105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</row>
    <row r="25" spans="1:18" ht="16.5" x14ac:dyDescent="0.45">
      <c r="A25" s="9"/>
      <c r="B25" s="90" t="s">
        <v>52</v>
      </c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2"/>
    </row>
    <row r="26" spans="1:18" x14ac:dyDescent="0.35">
      <c r="R26" s="9"/>
    </row>
  </sheetData>
  <sheetProtection algorithmName="SHA-512" hashValue="XBVcmKRcchqw///+I4W87dsc68ljoUvsSE//gVvmM67eX4b9n/AzOC35xYj+S426cHWEbL0iHQAVs2xOZjr4gQ==" saltValue="MYX1UnNmJQ7JP9DSsoJLeA==" spinCount="100000" sheet="1" objects="1" scenarios="1"/>
  <mergeCells count="16">
    <mergeCell ref="B23:R23"/>
    <mergeCell ref="B24:R24"/>
    <mergeCell ref="B25:R25"/>
    <mergeCell ref="B15:R15"/>
    <mergeCell ref="B22:R22"/>
    <mergeCell ref="B16:R16"/>
    <mergeCell ref="B17:R17"/>
    <mergeCell ref="B18:R18"/>
    <mergeCell ref="B19:R19"/>
    <mergeCell ref="B20:R20"/>
    <mergeCell ref="B10:R10"/>
    <mergeCell ref="B13:R13"/>
    <mergeCell ref="B9:R9"/>
    <mergeCell ref="B12:R12"/>
    <mergeCell ref="B7:R7"/>
    <mergeCell ref="B11:R11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Calculator</vt:lpstr>
      <vt:lpstr>Plan</vt:lpstr>
      <vt:lpstr>Journal</vt:lpstr>
      <vt:lpstr>Guidance</vt:lpstr>
      <vt:lpstr>Calculator!Print_Area</vt:lpstr>
      <vt:lpstr>Journal!Print_Area</vt:lpstr>
      <vt:lpstr>Plan!Print_Area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iainr</cp:lastModifiedBy>
  <dcterms:created xsi:type="dcterms:W3CDTF">2017-09-28T12:03:09Z</dcterms:created>
  <dcterms:modified xsi:type="dcterms:W3CDTF">2019-07-26T13:28:50Z</dcterms:modified>
</cp:coreProperties>
</file>